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300 Projektové dokumentace\Chodník ul. Lipovská\Chodník Lipovská_Janě pro VŘ\"/>
    </mc:Choice>
  </mc:AlternateContent>
  <bookViews>
    <workbookView xWindow="0" yWindow="0" windowWidth="20400" windowHeight="7755" activeTab="1"/>
  </bookViews>
  <sheets>
    <sheet name="Pokyny pro vyplnění" sheetId="11" r:id="rId1"/>
    <sheet name="Stavba" sheetId="1" r:id="rId2"/>
    <sheet name="VzorPolozky" sheetId="10" state="hidden" r:id="rId3"/>
    <sheet name="1 1 Naklady" sheetId="12" r:id="rId4"/>
    <sheet name="SO 101 1 Pol" sheetId="13" r:id="rId5"/>
    <sheet name="SO 101 2 Pol" sheetId="14" r:id="rId6"/>
    <sheet name="SO 102 SO 102 Pol" sheetId="15" r:id="rId7"/>
    <sheet name="SO 103 SO 103 Pol" sheetId="16" r:id="rId8"/>
  </sheets>
  <externalReferences>
    <externalReference r:id="rId9"/>
  </externalReferences>
  <definedNames>
    <definedName name="CelkemDPHVypocet" localSheetId="1">Stavba!$H$49</definedName>
    <definedName name="CenaCelkem">Stavba!$G$29</definedName>
    <definedName name="CenaCelkemBezDPH">Stavba!$G$28</definedName>
    <definedName name="CenaCelkemVypocet" localSheetId="1">Stavba!$I$49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Naklady'!$A$1:$V$48</definedName>
    <definedName name="_xlnm.Print_Area" localSheetId="4">'SO 101 1 Pol'!$A$1:$V$275</definedName>
    <definedName name="_xlnm.Print_Area" localSheetId="5">'SO 101 2 Pol'!$A$1:$V$94</definedName>
    <definedName name="_xlnm.Print_Area" localSheetId="6">'SO 102 SO 102 Pol'!$A$1:$V$152</definedName>
    <definedName name="_xlnm.Print_Area" localSheetId="7">'SO 103 SO 103 Pol'!$A$1:$V$156</definedName>
    <definedName name="_xlnm.Print_Area" localSheetId="1">Stavba!$A$1:$J$79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Stavba!$F$49</definedName>
    <definedName name="ZakladDPHZakl">Stavba!$G$25</definedName>
    <definedName name="ZakladDPHZaklVypocet" localSheetId="1">Stavba!$G$49</definedName>
    <definedName name="Zaokrouhleni">Stavba!$G$27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F46" i="1" l="1"/>
  <c r="F45" i="1"/>
  <c r="AE146" i="16"/>
  <c r="F47" i="1" s="1"/>
  <c r="BA144" i="16"/>
  <c r="BA142" i="16"/>
  <c r="BA132" i="16"/>
  <c r="BA131" i="16"/>
  <c r="BA130" i="16"/>
  <c r="BA112" i="16"/>
  <c r="BA102" i="16"/>
  <c r="BA101" i="16"/>
  <c r="BA100" i="16"/>
  <c r="BA98" i="16"/>
  <c r="BA97" i="16"/>
  <c r="BA94" i="16"/>
  <c r="BA92" i="16"/>
  <c r="BA84" i="16"/>
  <c r="BA82" i="16"/>
  <c r="BA81" i="16"/>
  <c r="BA79" i="16"/>
  <c r="BA76" i="16"/>
  <c r="BA74" i="16"/>
  <c r="BA72" i="16"/>
  <c r="BA71" i="16"/>
  <c r="BA69" i="16"/>
  <c r="BA64" i="16"/>
  <c r="BA63" i="16"/>
  <c r="BA59" i="16"/>
  <c r="BA57" i="16"/>
  <c r="BA55" i="16"/>
  <c r="BA53" i="16"/>
  <c r="BA51" i="16"/>
  <c r="BA50" i="16"/>
  <c r="BA47" i="16"/>
  <c r="BA43" i="16"/>
  <c r="BA41" i="16"/>
  <c r="BA39" i="16"/>
  <c r="BA37" i="16"/>
  <c r="BA35" i="16"/>
  <c r="BA33" i="16"/>
  <c r="BA31" i="16"/>
  <c r="BA29" i="16"/>
  <c r="BA27" i="16"/>
  <c r="BA24" i="16"/>
  <c r="BA22" i="16"/>
  <c r="BA20" i="16"/>
  <c r="BA18" i="16"/>
  <c r="BA9" i="16"/>
  <c r="G8" i="16"/>
  <c r="M8" i="16" s="1"/>
  <c r="I8" i="16"/>
  <c r="K8" i="16"/>
  <c r="O8" i="16"/>
  <c r="Q8" i="16"/>
  <c r="U8" i="16"/>
  <c r="G10" i="16"/>
  <c r="I10" i="16"/>
  <c r="K10" i="16"/>
  <c r="M10" i="16"/>
  <c r="O10" i="16"/>
  <c r="Q10" i="16"/>
  <c r="U10" i="16"/>
  <c r="G11" i="16"/>
  <c r="M11" i="16" s="1"/>
  <c r="I11" i="16"/>
  <c r="K11" i="16"/>
  <c r="O11" i="16"/>
  <c r="Q11" i="16"/>
  <c r="U11" i="16"/>
  <c r="G12" i="16"/>
  <c r="M12" i="16" s="1"/>
  <c r="I12" i="16"/>
  <c r="K12" i="16"/>
  <c r="O12" i="16"/>
  <c r="Q12" i="16"/>
  <c r="U12" i="16"/>
  <c r="G13" i="16"/>
  <c r="I13" i="16"/>
  <c r="K13" i="16"/>
  <c r="O13" i="16"/>
  <c r="Q13" i="16"/>
  <c r="U13" i="16"/>
  <c r="G14" i="16"/>
  <c r="M14" i="16" s="1"/>
  <c r="I14" i="16"/>
  <c r="K14" i="16"/>
  <c r="O14" i="16"/>
  <c r="Q14" i="16"/>
  <c r="U14" i="16"/>
  <c r="G15" i="16"/>
  <c r="M15" i="16" s="1"/>
  <c r="I15" i="16"/>
  <c r="K15" i="16"/>
  <c r="O15" i="16"/>
  <c r="Q15" i="16"/>
  <c r="U15" i="16"/>
  <c r="G16" i="16"/>
  <c r="I16" i="16"/>
  <c r="K16" i="16"/>
  <c r="M16" i="16"/>
  <c r="O16" i="16"/>
  <c r="Q16" i="16"/>
  <c r="U16" i="16"/>
  <c r="G17" i="16"/>
  <c r="M17" i="16" s="1"/>
  <c r="I17" i="16"/>
  <c r="K17" i="16"/>
  <c r="O17" i="16"/>
  <c r="Q17" i="16"/>
  <c r="U17" i="16"/>
  <c r="G19" i="16"/>
  <c r="M19" i="16" s="1"/>
  <c r="I19" i="16"/>
  <c r="K19" i="16"/>
  <c r="O19" i="16"/>
  <c r="Q19" i="16"/>
  <c r="U19" i="16"/>
  <c r="G21" i="16"/>
  <c r="I21" i="16"/>
  <c r="K21" i="16"/>
  <c r="M21" i="16"/>
  <c r="O21" i="16"/>
  <c r="Q21" i="16"/>
  <c r="U21" i="16"/>
  <c r="G23" i="16"/>
  <c r="M23" i="16" s="1"/>
  <c r="I23" i="16"/>
  <c r="K23" i="16"/>
  <c r="O23" i="16"/>
  <c r="Q23" i="16"/>
  <c r="U23" i="16"/>
  <c r="G25" i="16"/>
  <c r="M25" i="16" s="1"/>
  <c r="I25" i="16"/>
  <c r="K25" i="16"/>
  <c r="O25" i="16"/>
  <c r="Q25" i="16"/>
  <c r="U25" i="16"/>
  <c r="G26" i="16"/>
  <c r="M26" i="16" s="1"/>
  <c r="I26" i="16"/>
  <c r="K26" i="16"/>
  <c r="O26" i="16"/>
  <c r="Q26" i="16"/>
  <c r="U26" i="16"/>
  <c r="G28" i="16"/>
  <c r="M28" i="16" s="1"/>
  <c r="I28" i="16"/>
  <c r="K28" i="16"/>
  <c r="O28" i="16"/>
  <c r="Q28" i="16"/>
  <c r="U28" i="16"/>
  <c r="G30" i="16"/>
  <c r="M30" i="16" s="1"/>
  <c r="I30" i="16"/>
  <c r="K30" i="16"/>
  <c r="O30" i="16"/>
  <c r="Q30" i="16"/>
  <c r="U30" i="16"/>
  <c r="G32" i="16"/>
  <c r="I32" i="16"/>
  <c r="K32" i="16"/>
  <c r="M32" i="16"/>
  <c r="O32" i="16"/>
  <c r="Q32" i="16"/>
  <c r="U32" i="16"/>
  <c r="G34" i="16"/>
  <c r="M34" i="16" s="1"/>
  <c r="I34" i="16"/>
  <c r="K34" i="16"/>
  <c r="O34" i="16"/>
  <c r="Q34" i="16"/>
  <c r="U34" i="16"/>
  <c r="G36" i="16"/>
  <c r="I36" i="16"/>
  <c r="K36" i="16"/>
  <c r="M36" i="16"/>
  <c r="O36" i="16"/>
  <c r="Q36" i="16"/>
  <c r="U36" i="16"/>
  <c r="G38" i="16"/>
  <c r="M38" i="16" s="1"/>
  <c r="I38" i="16"/>
  <c r="K38" i="16"/>
  <c r="O38" i="16"/>
  <c r="Q38" i="16"/>
  <c r="U38" i="16"/>
  <c r="G40" i="16"/>
  <c r="M40" i="16" s="1"/>
  <c r="I40" i="16"/>
  <c r="K40" i="16"/>
  <c r="O40" i="16"/>
  <c r="Q40" i="16"/>
  <c r="U40" i="16"/>
  <c r="G42" i="16"/>
  <c r="M42" i="16" s="1"/>
  <c r="I42" i="16"/>
  <c r="K42" i="16"/>
  <c r="O42" i="16"/>
  <c r="Q42" i="16"/>
  <c r="U42" i="16"/>
  <c r="G44" i="16"/>
  <c r="M44" i="16" s="1"/>
  <c r="I44" i="16"/>
  <c r="K44" i="16"/>
  <c r="O44" i="16"/>
  <c r="Q44" i="16"/>
  <c r="U44" i="16"/>
  <c r="G45" i="16"/>
  <c r="M45" i="16" s="1"/>
  <c r="I45" i="16"/>
  <c r="K45" i="16"/>
  <c r="O45" i="16"/>
  <c r="Q45" i="16"/>
  <c r="U45" i="16"/>
  <c r="G46" i="16"/>
  <c r="I46" i="16"/>
  <c r="K46" i="16"/>
  <c r="M46" i="16"/>
  <c r="O46" i="16"/>
  <c r="Q46" i="16"/>
  <c r="U46" i="16"/>
  <c r="G48" i="16"/>
  <c r="M48" i="16" s="1"/>
  <c r="I48" i="16"/>
  <c r="K48" i="16"/>
  <c r="O48" i="16"/>
  <c r="Q48" i="16"/>
  <c r="U48" i="16"/>
  <c r="G49" i="16"/>
  <c r="I49" i="16"/>
  <c r="K49" i="16"/>
  <c r="M49" i="16"/>
  <c r="O49" i="16"/>
  <c r="Q49" i="16"/>
  <c r="U49" i="16"/>
  <c r="G52" i="16"/>
  <c r="M52" i="16" s="1"/>
  <c r="I52" i="16"/>
  <c r="K52" i="16"/>
  <c r="O52" i="16"/>
  <c r="Q52" i="16"/>
  <c r="U52" i="16"/>
  <c r="G54" i="16"/>
  <c r="M54" i="16" s="1"/>
  <c r="I54" i="16"/>
  <c r="K54" i="16"/>
  <c r="O54" i="16"/>
  <c r="Q54" i="16"/>
  <c r="U54" i="16"/>
  <c r="G56" i="16"/>
  <c r="M56" i="16" s="1"/>
  <c r="I56" i="16"/>
  <c r="K56" i="16"/>
  <c r="O56" i="16"/>
  <c r="Q56" i="16"/>
  <c r="U56" i="16"/>
  <c r="G58" i="16"/>
  <c r="M58" i="16" s="1"/>
  <c r="I58" i="16"/>
  <c r="K58" i="16"/>
  <c r="O58" i="16"/>
  <c r="Q58" i="16"/>
  <c r="U58" i="16"/>
  <c r="G60" i="16"/>
  <c r="M60" i="16" s="1"/>
  <c r="I60" i="16"/>
  <c r="K60" i="16"/>
  <c r="O60" i="16"/>
  <c r="Q60" i="16"/>
  <c r="U60" i="16"/>
  <c r="G62" i="16"/>
  <c r="I62" i="16"/>
  <c r="K62" i="16"/>
  <c r="M62" i="16"/>
  <c r="O62" i="16"/>
  <c r="Q62" i="16"/>
  <c r="U62" i="16"/>
  <c r="G65" i="16"/>
  <c r="M65" i="16" s="1"/>
  <c r="I65" i="16"/>
  <c r="K65" i="16"/>
  <c r="O65" i="16"/>
  <c r="Q65" i="16"/>
  <c r="U65" i="16"/>
  <c r="G66" i="16"/>
  <c r="I66" i="16"/>
  <c r="K66" i="16"/>
  <c r="O66" i="16"/>
  <c r="Q66" i="16"/>
  <c r="U66" i="16"/>
  <c r="G67" i="16"/>
  <c r="M67" i="16" s="1"/>
  <c r="I67" i="16"/>
  <c r="K67" i="16"/>
  <c r="O67" i="16"/>
  <c r="Q67" i="16"/>
  <c r="U67" i="16"/>
  <c r="G68" i="16"/>
  <c r="M68" i="16" s="1"/>
  <c r="I68" i="16"/>
  <c r="K68" i="16"/>
  <c r="O68" i="16"/>
  <c r="Q68" i="16"/>
  <c r="U68" i="16"/>
  <c r="G70" i="16"/>
  <c r="M70" i="16" s="1"/>
  <c r="I70" i="16"/>
  <c r="K70" i="16"/>
  <c r="O70" i="16"/>
  <c r="Q70" i="16"/>
  <c r="U70" i="16"/>
  <c r="G73" i="16"/>
  <c r="I73" i="16"/>
  <c r="K73" i="16"/>
  <c r="M73" i="16"/>
  <c r="O73" i="16"/>
  <c r="Q73" i="16"/>
  <c r="U73" i="16"/>
  <c r="G75" i="16"/>
  <c r="M75" i="16" s="1"/>
  <c r="I75" i="16"/>
  <c r="K75" i="16"/>
  <c r="O75" i="16"/>
  <c r="Q75" i="16"/>
  <c r="U75" i="16"/>
  <c r="G77" i="16"/>
  <c r="M77" i="16" s="1"/>
  <c r="I77" i="16"/>
  <c r="K77" i="16"/>
  <c r="O77" i="16"/>
  <c r="Q77" i="16"/>
  <c r="U77" i="16"/>
  <c r="G78" i="16"/>
  <c r="I78" i="16"/>
  <c r="K78" i="16"/>
  <c r="M78" i="16"/>
  <c r="O78" i="16"/>
  <c r="Q78" i="16"/>
  <c r="U78" i="16"/>
  <c r="G80" i="16"/>
  <c r="M80" i="16" s="1"/>
  <c r="I80" i="16"/>
  <c r="K80" i="16"/>
  <c r="O80" i="16"/>
  <c r="Q80" i="16"/>
  <c r="U80" i="16"/>
  <c r="G83" i="16"/>
  <c r="M83" i="16" s="1"/>
  <c r="I83" i="16"/>
  <c r="K83" i="16"/>
  <c r="O83" i="16"/>
  <c r="Q83" i="16"/>
  <c r="U83" i="16"/>
  <c r="G85" i="16"/>
  <c r="M85" i="16" s="1"/>
  <c r="I85" i="16"/>
  <c r="K85" i="16"/>
  <c r="O85" i="16"/>
  <c r="Q85" i="16"/>
  <c r="U85" i="16"/>
  <c r="G86" i="16"/>
  <c r="M86" i="16" s="1"/>
  <c r="I86" i="16"/>
  <c r="K86" i="16"/>
  <c r="O86" i="16"/>
  <c r="Q86" i="16"/>
  <c r="U86" i="16"/>
  <c r="G87" i="16"/>
  <c r="M87" i="16" s="1"/>
  <c r="I87" i="16"/>
  <c r="K87" i="16"/>
  <c r="O87" i="16"/>
  <c r="Q87" i="16"/>
  <c r="U87" i="16"/>
  <c r="G88" i="16"/>
  <c r="M88" i="16" s="1"/>
  <c r="I88" i="16"/>
  <c r="K88" i="16"/>
  <c r="O88" i="16"/>
  <c r="Q88" i="16"/>
  <c r="U88" i="16"/>
  <c r="G89" i="16"/>
  <c r="I89" i="16"/>
  <c r="K89" i="16"/>
  <c r="M89" i="16"/>
  <c r="O89" i="16"/>
  <c r="Q89" i="16"/>
  <c r="U89" i="16"/>
  <c r="G91" i="16"/>
  <c r="I91" i="16"/>
  <c r="K91" i="16"/>
  <c r="K90" i="16" s="1"/>
  <c r="O91" i="16"/>
  <c r="O90" i="16" s="1"/>
  <c r="Q91" i="16"/>
  <c r="U91" i="16"/>
  <c r="G93" i="16"/>
  <c r="M93" i="16" s="1"/>
  <c r="I93" i="16"/>
  <c r="K93" i="16"/>
  <c r="O93" i="16"/>
  <c r="Q93" i="16"/>
  <c r="U93" i="16"/>
  <c r="U90" i="16" s="1"/>
  <c r="G96" i="16"/>
  <c r="I96" i="16"/>
  <c r="K96" i="16"/>
  <c r="O96" i="16"/>
  <c r="Q96" i="16"/>
  <c r="U96" i="16"/>
  <c r="G99" i="16"/>
  <c r="M99" i="16" s="1"/>
  <c r="I99" i="16"/>
  <c r="K99" i="16"/>
  <c r="O99" i="16"/>
  <c r="Q99" i="16"/>
  <c r="U99" i="16"/>
  <c r="G103" i="16"/>
  <c r="M103" i="16" s="1"/>
  <c r="I103" i="16"/>
  <c r="K103" i="16"/>
  <c r="O103" i="16"/>
  <c r="Q103" i="16"/>
  <c r="U103" i="16"/>
  <c r="G104" i="16"/>
  <c r="I104" i="16"/>
  <c r="K104" i="16"/>
  <c r="M104" i="16"/>
  <c r="O104" i="16"/>
  <c r="Q104" i="16"/>
  <c r="U104" i="16"/>
  <c r="G105" i="16"/>
  <c r="M105" i="16" s="1"/>
  <c r="I105" i="16"/>
  <c r="K105" i="16"/>
  <c r="O105" i="16"/>
  <c r="Q105" i="16"/>
  <c r="U105" i="16"/>
  <c r="G106" i="16"/>
  <c r="M106" i="16" s="1"/>
  <c r="I106" i="16"/>
  <c r="K106" i="16"/>
  <c r="O106" i="16"/>
  <c r="Q106" i="16"/>
  <c r="U106" i="16"/>
  <c r="G107" i="16"/>
  <c r="M107" i="16" s="1"/>
  <c r="I107" i="16"/>
  <c r="K107" i="16"/>
  <c r="O107" i="16"/>
  <c r="Q107" i="16"/>
  <c r="U107" i="16"/>
  <c r="G109" i="16"/>
  <c r="I109" i="16"/>
  <c r="K109" i="16"/>
  <c r="O109" i="16"/>
  <c r="Q109" i="16"/>
  <c r="U109" i="16"/>
  <c r="G110" i="16"/>
  <c r="I110" i="16"/>
  <c r="K110" i="16"/>
  <c r="M110" i="16"/>
  <c r="O110" i="16"/>
  <c r="Q110" i="16"/>
  <c r="U110" i="16"/>
  <c r="G111" i="16"/>
  <c r="M111" i="16" s="1"/>
  <c r="I111" i="16"/>
  <c r="K111" i="16"/>
  <c r="O111" i="16"/>
  <c r="Q111" i="16"/>
  <c r="U111" i="16"/>
  <c r="G113" i="16"/>
  <c r="M113" i="16" s="1"/>
  <c r="I113" i="16"/>
  <c r="K113" i="16"/>
  <c r="O113" i="16"/>
  <c r="Q113" i="16"/>
  <c r="U113" i="16"/>
  <c r="G114" i="16"/>
  <c r="I114" i="16"/>
  <c r="K114" i="16"/>
  <c r="M114" i="16"/>
  <c r="O114" i="16"/>
  <c r="Q114" i="16"/>
  <c r="U114" i="16"/>
  <c r="G115" i="16"/>
  <c r="M115" i="16" s="1"/>
  <c r="I115" i="16"/>
  <c r="K115" i="16"/>
  <c r="O115" i="16"/>
  <c r="Q115" i="16"/>
  <c r="U115" i="16"/>
  <c r="G116" i="16"/>
  <c r="M116" i="16" s="1"/>
  <c r="I116" i="16"/>
  <c r="K116" i="16"/>
  <c r="O116" i="16"/>
  <c r="Q116" i="16"/>
  <c r="U116" i="16"/>
  <c r="G117" i="16"/>
  <c r="M117" i="16" s="1"/>
  <c r="I117" i="16"/>
  <c r="K117" i="16"/>
  <c r="O117" i="16"/>
  <c r="Q117" i="16"/>
  <c r="U117" i="16"/>
  <c r="G118" i="16"/>
  <c r="M118" i="16" s="1"/>
  <c r="I118" i="16"/>
  <c r="K118" i="16"/>
  <c r="O118" i="16"/>
  <c r="Q118" i="16"/>
  <c r="U118" i="16"/>
  <c r="G119" i="16"/>
  <c r="I119" i="16"/>
  <c r="K119" i="16"/>
  <c r="M119" i="16"/>
  <c r="O119" i="16"/>
  <c r="Q119" i="16"/>
  <c r="U119" i="16"/>
  <c r="G120" i="16"/>
  <c r="M120" i="16" s="1"/>
  <c r="I120" i="16"/>
  <c r="K120" i="16"/>
  <c r="O120" i="16"/>
  <c r="Q120" i="16"/>
  <c r="U120" i="16"/>
  <c r="G121" i="16"/>
  <c r="M121" i="16" s="1"/>
  <c r="I121" i="16"/>
  <c r="K121" i="16"/>
  <c r="O121" i="16"/>
  <c r="Q121" i="16"/>
  <c r="U121" i="16"/>
  <c r="G122" i="16"/>
  <c r="I122" i="16"/>
  <c r="K122" i="16"/>
  <c r="M122" i="16"/>
  <c r="O122" i="16"/>
  <c r="Q122" i="16"/>
  <c r="U122" i="16"/>
  <c r="G123" i="16"/>
  <c r="M123" i="16" s="1"/>
  <c r="I123" i="16"/>
  <c r="K123" i="16"/>
  <c r="O123" i="16"/>
  <c r="Q123" i="16"/>
  <c r="U123" i="16"/>
  <c r="G124" i="16"/>
  <c r="M124" i="16" s="1"/>
  <c r="I124" i="16"/>
  <c r="K124" i="16"/>
  <c r="O124" i="16"/>
  <c r="Q124" i="16"/>
  <c r="U124" i="16"/>
  <c r="G125" i="16"/>
  <c r="M125" i="16" s="1"/>
  <c r="I125" i="16"/>
  <c r="K125" i="16"/>
  <c r="O125" i="16"/>
  <c r="Q125" i="16"/>
  <c r="U125" i="16"/>
  <c r="G126" i="16"/>
  <c r="M126" i="16" s="1"/>
  <c r="I126" i="16"/>
  <c r="K126" i="16"/>
  <c r="O126" i="16"/>
  <c r="Q126" i="16"/>
  <c r="U126" i="16"/>
  <c r="G127" i="16"/>
  <c r="I127" i="16"/>
  <c r="K127" i="16"/>
  <c r="M127" i="16"/>
  <c r="O127" i="16"/>
  <c r="Q127" i="16"/>
  <c r="U127" i="16"/>
  <c r="G129" i="16"/>
  <c r="M129" i="16" s="1"/>
  <c r="I129" i="16"/>
  <c r="K129" i="16"/>
  <c r="O129" i="16"/>
  <c r="Q129" i="16"/>
  <c r="U129" i="16"/>
  <c r="U128" i="16" s="1"/>
  <c r="G133" i="16"/>
  <c r="I133" i="16"/>
  <c r="K133" i="16"/>
  <c r="M133" i="16"/>
  <c r="O133" i="16"/>
  <c r="Q133" i="16"/>
  <c r="U133" i="16"/>
  <c r="G134" i="16"/>
  <c r="I134" i="16"/>
  <c r="K134" i="16"/>
  <c r="O134" i="16"/>
  <c r="Q134" i="16"/>
  <c r="U134" i="16"/>
  <c r="G135" i="16"/>
  <c r="M135" i="16" s="1"/>
  <c r="I135" i="16"/>
  <c r="K135" i="16"/>
  <c r="O135" i="16"/>
  <c r="Q135" i="16"/>
  <c r="U135" i="16"/>
  <c r="G136" i="16"/>
  <c r="M136" i="16" s="1"/>
  <c r="I136" i="16"/>
  <c r="K136" i="16"/>
  <c r="O136" i="16"/>
  <c r="Q136" i="16"/>
  <c r="U136" i="16"/>
  <c r="G137" i="16"/>
  <c r="M137" i="16" s="1"/>
  <c r="I137" i="16"/>
  <c r="K137" i="16"/>
  <c r="O137" i="16"/>
  <c r="Q137" i="16"/>
  <c r="U137" i="16"/>
  <c r="G139" i="16"/>
  <c r="M139" i="16" s="1"/>
  <c r="I139" i="16"/>
  <c r="K139" i="16"/>
  <c r="O139" i="16"/>
  <c r="Q139" i="16"/>
  <c r="Q138" i="16" s="1"/>
  <c r="U139" i="16"/>
  <c r="G140" i="16"/>
  <c r="M140" i="16" s="1"/>
  <c r="I140" i="16"/>
  <c r="K140" i="16"/>
  <c r="O140" i="16"/>
  <c r="Q140" i="16"/>
  <c r="U140" i="16"/>
  <c r="G141" i="16"/>
  <c r="I141" i="16"/>
  <c r="K141" i="16"/>
  <c r="M141" i="16"/>
  <c r="O141" i="16"/>
  <c r="Q141" i="16"/>
  <c r="U141" i="16"/>
  <c r="G143" i="16"/>
  <c r="M143" i="16" s="1"/>
  <c r="I143" i="16"/>
  <c r="K143" i="16"/>
  <c r="O143" i="16"/>
  <c r="Q143" i="16"/>
  <c r="U143" i="16"/>
  <c r="AE142" i="15"/>
  <c r="BA125" i="15"/>
  <c r="BA124" i="15"/>
  <c r="BA119" i="15"/>
  <c r="BA113" i="15"/>
  <c r="BA108" i="15"/>
  <c r="BA96" i="15"/>
  <c r="BA92" i="15"/>
  <c r="BA78" i="15"/>
  <c r="BA74" i="15"/>
  <c r="BA72" i="15"/>
  <c r="BA71" i="15"/>
  <c r="BA65" i="15"/>
  <c r="BA62" i="15"/>
  <c r="BA60" i="15"/>
  <c r="BA57" i="15"/>
  <c r="BA55" i="15"/>
  <c r="BA52" i="15"/>
  <c r="BA50" i="15"/>
  <c r="BA48" i="15"/>
  <c r="BA46" i="15"/>
  <c r="BA44" i="15"/>
  <c r="BA42" i="15"/>
  <c r="BA40" i="15"/>
  <c r="BA39" i="15"/>
  <c r="BA38" i="15"/>
  <c r="BA37" i="15"/>
  <c r="BA34" i="15"/>
  <c r="BA33" i="15"/>
  <c r="BA32" i="15"/>
  <c r="BA31" i="15"/>
  <c r="BA30" i="15"/>
  <c r="BA25" i="15"/>
  <c r="BA23" i="15"/>
  <c r="BA22" i="15"/>
  <c r="BA21" i="15"/>
  <c r="BA19" i="15"/>
  <c r="BA17" i="15"/>
  <c r="BA15" i="15"/>
  <c r="BA14" i="15"/>
  <c r="BA11" i="15"/>
  <c r="BA9" i="15"/>
  <c r="G8" i="15"/>
  <c r="M8" i="15" s="1"/>
  <c r="I8" i="15"/>
  <c r="K8" i="15"/>
  <c r="O8" i="15"/>
  <c r="Q8" i="15"/>
  <c r="U8" i="15"/>
  <c r="G10" i="15"/>
  <c r="I10" i="15"/>
  <c r="K10" i="15"/>
  <c r="O10" i="15"/>
  <c r="Q10" i="15"/>
  <c r="U10" i="15"/>
  <c r="G12" i="15"/>
  <c r="M12" i="15" s="1"/>
  <c r="I12" i="15"/>
  <c r="K12" i="15"/>
  <c r="O12" i="15"/>
  <c r="Q12" i="15"/>
  <c r="U12" i="15"/>
  <c r="G13" i="15"/>
  <c r="M13" i="15" s="1"/>
  <c r="I13" i="15"/>
  <c r="K13" i="15"/>
  <c r="O13" i="15"/>
  <c r="Q13" i="15"/>
  <c r="U13" i="15"/>
  <c r="G16" i="15"/>
  <c r="I16" i="15"/>
  <c r="K16" i="15"/>
  <c r="M16" i="15"/>
  <c r="O16" i="15"/>
  <c r="Q16" i="15"/>
  <c r="U16" i="15"/>
  <c r="G18" i="15"/>
  <c r="M18" i="15" s="1"/>
  <c r="I18" i="15"/>
  <c r="K18" i="15"/>
  <c r="O18" i="15"/>
  <c r="Q18" i="15"/>
  <c r="U18" i="15"/>
  <c r="G20" i="15"/>
  <c r="I20" i="15"/>
  <c r="K20" i="15"/>
  <c r="M20" i="15"/>
  <c r="O20" i="15"/>
  <c r="Q20" i="15"/>
  <c r="U20" i="15"/>
  <c r="G24" i="15"/>
  <c r="M24" i="15" s="1"/>
  <c r="I24" i="15"/>
  <c r="K24" i="15"/>
  <c r="O24" i="15"/>
  <c r="Q24" i="15"/>
  <c r="U24" i="15"/>
  <c r="G26" i="15"/>
  <c r="M26" i="15" s="1"/>
  <c r="I26" i="15"/>
  <c r="K26" i="15"/>
  <c r="O26" i="15"/>
  <c r="Q26" i="15"/>
  <c r="U26" i="15"/>
  <c r="G27" i="15"/>
  <c r="M27" i="15" s="1"/>
  <c r="I27" i="15"/>
  <c r="K27" i="15"/>
  <c r="O27" i="15"/>
  <c r="Q27" i="15"/>
  <c r="U27" i="15"/>
  <c r="G28" i="15"/>
  <c r="I28" i="15"/>
  <c r="K28" i="15"/>
  <c r="M28" i="15"/>
  <c r="O28" i="15"/>
  <c r="Q28" i="15"/>
  <c r="U28" i="15"/>
  <c r="G29" i="15"/>
  <c r="M29" i="15" s="1"/>
  <c r="I29" i="15"/>
  <c r="K29" i="15"/>
  <c r="O29" i="15"/>
  <c r="Q29" i="15"/>
  <c r="U29" i="15"/>
  <c r="G35" i="15"/>
  <c r="M35" i="15" s="1"/>
  <c r="I35" i="15"/>
  <c r="K35" i="15"/>
  <c r="O35" i="15"/>
  <c r="Q35" i="15"/>
  <c r="U35" i="15"/>
  <c r="G36" i="15"/>
  <c r="I36" i="15"/>
  <c r="K36" i="15"/>
  <c r="M36" i="15"/>
  <c r="O36" i="15"/>
  <c r="Q36" i="15"/>
  <c r="U36" i="15"/>
  <c r="G41" i="15"/>
  <c r="M41" i="15" s="1"/>
  <c r="I41" i="15"/>
  <c r="K41" i="15"/>
  <c r="O41" i="15"/>
  <c r="Q41" i="15"/>
  <c r="U41" i="15"/>
  <c r="G43" i="15"/>
  <c r="M43" i="15" s="1"/>
  <c r="I43" i="15"/>
  <c r="K43" i="15"/>
  <c r="O43" i="15"/>
  <c r="Q43" i="15"/>
  <c r="U43" i="15"/>
  <c r="G45" i="15"/>
  <c r="I45" i="15"/>
  <c r="K45" i="15"/>
  <c r="M45" i="15"/>
  <c r="O45" i="15"/>
  <c r="Q45" i="15"/>
  <c r="U45" i="15"/>
  <c r="G47" i="15"/>
  <c r="M47" i="15" s="1"/>
  <c r="I47" i="15"/>
  <c r="K47" i="15"/>
  <c r="O47" i="15"/>
  <c r="Q47" i="15"/>
  <c r="U47" i="15"/>
  <c r="G49" i="15"/>
  <c r="M49" i="15" s="1"/>
  <c r="I49" i="15"/>
  <c r="K49" i="15"/>
  <c r="O49" i="15"/>
  <c r="Q49" i="15"/>
  <c r="U49" i="15"/>
  <c r="G51" i="15"/>
  <c r="M51" i="15" s="1"/>
  <c r="I51" i="15"/>
  <c r="K51" i="15"/>
  <c r="O51" i="15"/>
  <c r="Q51" i="15"/>
  <c r="U51" i="15"/>
  <c r="G53" i="15"/>
  <c r="I53" i="15"/>
  <c r="K53" i="15"/>
  <c r="M53" i="15"/>
  <c r="O53" i="15"/>
  <c r="Q53" i="15"/>
  <c r="U53" i="15"/>
  <c r="G54" i="15"/>
  <c r="M54" i="15" s="1"/>
  <c r="I54" i="15"/>
  <c r="K54" i="15"/>
  <c r="O54" i="15"/>
  <c r="Q54" i="15"/>
  <c r="U54" i="15"/>
  <c r="G56" i="15"/>
  <c r="I56" i="15"/>
  <c r="K56" i="15"/>
  <c r="M56" i="15"/>
  <c r="O56" i="15"/>
  <c r="Q56" i="15"/>
  <c r="U56" i="15"/>
  <c r="G58" i="15"/>
  <c r="M58" i="15" s="1"/>
  <c r="I58" i="15"/>
  <c r="K58" i="15"/>
  <c r="O58" i="15"/>
  <c r="Q58" i="15"/>
  <c r="U58" i="15"/>
  <c r="G59" i="15"/>
  <c r="M59" i="15" s="1"/>
  <c r="I59" i="15"/>
  <c r="K59" i="15"/>
  <c r="O59" i="15"/>
  <c r="Q59" i="15"/>
  <c r="U59" i="15"/>
  <c r="G61" i="15"/>
  <c r="M61" i="15" s="1"/>
  <c r="I61" i="15"/>
  <c r="K61" i="15"/>
  <c r="O61" i="15"/>
  <c r="Q61" i="15"/>
  <c r="U61" i="15"/>
  <c r="G64" i="15"/>
  <c r="M64" i="15" s="1"/>
  <c r="I64" i="15"/>
  <c r="K64" i="15"/>
  <c r="O64" i="15"/>
  <c r="Q64" i="15"/>
  <c r="U64" i="15"/>
  <c r="G66" i="15"/>
  <c r="M66" i="15" s="1"/>
  <c r="I66" i="15"/>
  <c r="K66" i="15"/>
  <c r="O66" i="15"/>
  <c r="Q66" i="15"/>
  <c r="U66" i="15"/>
  <c r="G67" i="15"/>
  <c r="I67" i="15"/>
  <c r="K67" i="15"/>
  <c r="M67" i="15"/>
  <c r="O67" i="15"/>
  <c r="Q67" i="15"/>
  <c r="U67" i="15"/>
  <c r="G68" i="15"/>
  <c r="M68" i="15" s="1"/>
  <c r="I68" i="15"/>
  <c r="K68" i="15"/>
  <c r="O68" i="15"/>
  <c r="Q68" i="15"/>
  <c r="U68" i="15"/>
  <c r="G69" i="15"/>
  <c r="M69" i="15" s="1"/>
  <c r="I69" i="15"/>
  <c r="K69" i="15"/>
  <c r="O69" i="15"/>
  <c r="Q69" i="15"/>
  <c r="U69" i="15"/>
  <c r="G70" i="15"/>
  <c r="I70" i="15"/>
  <c r="K70" i="15"/>
  <c r="M70" i="15"/>
  <c r="O70" i="15"/>
  <c r="Q70" i="15"/>
  <c r="U70" i="15"/>
  <c r="G73" i="15"/>
  <c r="M73" i="15" s="1"/>
  <c r="I73" i="15"/>
  <c r="K73" i="15"/>
  <c r="O73" i="15"/>
  <c r="Q73" i="15"/>
  <c r="U73" i="15"/>
  <c r="G76" i="15"/>
  <c r="M76" i="15" s="1"/>
  <c r="I76" i="15"/>
  <c r="K76" i="15"/>
  <c r="O76" i="15"/>
  <c r="Q76" i="15"/>
  <c r="U76" i="15"/>
  <c r="G77" i="15"/>
  <c r="M77" i="15" s="1"/>
  <c r="I77" i="15"/>
  <c r="K77" i="15"/>
  <c r="O77" i="15"/>
  <c r="Q77" i="15"/>
  <c r="U77" i="15"/>
  <c r="G79" i="15"/>
  <c r="I79" i="15"/>
  <c r="K79" i="15"/>
  <c r="M79" i="15"/>
  <c r="O79" i="15"/>
  <c r="Q79" i="15"/>
  <c r="U79" i="15"/>
  <c r="G80" i="15"/>
  <c r="M80" i="15" s="1"/>
  <c r="I80" i="15"/>
  <c r="K80" i="15"/>
  <c r="O80" i="15"/>
  <c r="Q80" i="15"/>
  <c r="U80" i="15"/>
  <c r="G81" i="15"/>
  <c r="M81" i="15" s="1"/>
  <c r="I81" i="15"/>
  <c r="K81" i="15"/>
  <c r="O81" i="15"/>
  <c r="Q81" i="15"/>
  <c r="U81" i="15"/>
  <c r="G82" i="15"/>
  <c r="I82" i="15"/>
  <c r="K82" i="15"/>
  <c r="M82" i="15"/>
  <c r="O82" i="15"/>
  <c r="Q82" i="15"/>
  <c r="U82" i="15"/>
  <c r="G83" i="15"/>
  <c r="M83" i="15" s="1"/>
  <c r="I83" i="15"/>
  <c r="K83" i="15"/>
  <c r="O83" i="15"/>
  <c r="Q83" i="15"/>
  <c r="U83" i="15"/>
  <c r="G84" i="15"/>
  <c r="M84" i="15" s="1"/>
  <c r="I84" i="15"/>
  <c r="K84" i="15"/>
  <c r="O84" i="15"/>
  <c r="Q84" i="15"/>
  <c r="U84" i="15"/>
  <c r="G85" i="15"/>
  <c r="M85" i="15" s="1"/>
  <c r="I85" i="15"/>
  <c r="K85" i="15"/>
  <c r="O85" i="15"/>
  <c r="Q85" i="15"/>
  <c r="U85" i="15"/>
  <c r="G86" i="15"/>
  <c r="I86" i="15"/>
  <c r="K86" i="15"/>
  <c r="M86" i="15"/>
  <c r="O86" i="15"/>
  <c r="Q86" i="15"/>
  <c r="U86" i="15"/>
  <c r="G87" i="15"/>
  <c r="M87" i="15" s="1"/>
  <c r="I87" i="15"/>
  <c r="K87" i="15"/>
  <c r="O87" i="15"/>
  <c r="Q87" i="15"/>
  <c r="U87" i="15"/>
  <c r="G88" i="15"/>
  <c r="I88" i="15"/>
  <c r="K88" i="15"/>
  <c r="M88" i="15"/>
  <c r="O88" i="15"/>
  <c r="Q88" i="15"/>
  <c r="U88" i="15"/>
  <c r="G89" i="15"/>
  <c r="M89" i="15" s="1"/>
  <c r="I89" i="15"/>
  <c r="K89" i="15"/>
  <c r="O89" i="15"/>
  <c r="Q89" i="15"/>
  <c r="U89" i="15"/>
  <c r="G90" i="15"/>
  <c r="M90" i="15" s="1"/>
  <c r="I90" i="15"/>
  <c r="K90" i="15"/>
  <c r="O90" i="15"/>
  <c r="Q90" i="15"/>
  <c r="U90" i="15"/>
  <c r="G91" i="15"/>
  <c r="M91" i="15" s="1"/>
  <c r="I91" i="15"/>
  <c r="K91" i="15"/>
  <c r="O91" i="15"/>
  <c r="Q91" i="15"/>
  <c r="U91" i="15"/>
  <c r="G93" i="15"/>
  <c r="I93" i="15"/>
  <c r="K93" i="15"/>
  <c r="M93" i="15"/>
  <c r="O93" i="15"/>
  <c r="Q93" i="15"/>
  <c r="U93" i="15"/>
  <c r="G94" i="15"/>
  <c r="M94" i="15" s="1"/>
  <c r="I94" i="15"/>
  <c r="K94" i="15"/>
  <c r="O94" i="15"/>
  <c r="Q94" i="15"/>
  <c r="U94" i="15"/>
  <c r="G95" i="15"/>
  <c r="M95" i="15" s="1"/>
  <c r="I95" i="15"/>
  <c r="K95" i="15"/>
  <c r="O95" i="15"/>
  <c r="Q95" i="15"/>
  <c r="U95" i="15"/>
  <c r="G97" i="15"/>
  <c r="I97" i="15"/>
  <c r="K97" i="15"/>
  <c r="M97" i="15"/>
  <c r="O97" i="15"/>
  <c r="Q97" i="15"/>
  <c r="U97" i="15"/>
  <c r="G98" i="15"/>
  <c r="M98" i="15" s="1"/>
  <c r="I98" i="15"/>
  <c r="K98" i="15"/>
  <c r="O98" i="15"/>
  <c r="Q98" i="15"/>
  <c r="U98" i="15"/>
  <c r="G99" i="15"/>
  <c r="M99" i="15" s="1"/>
  <c r="I99" i="15"/>
  <c r="K99" i="15"/>
  <c r="O99" i="15"/>
  <c r="Q99" i="15"/>
  <c r="U99" i="15"/>
  <c r="G100" i="15"/>
  <c r="M100" i="15" s="1"/>
  <c r="I100" i="15"/>
  <c r="K100" i="15"/>
  <c r="O100" i="15"/>
  <c r="Q100" i="15"/>
  <c r="U100" i="15"/>
  <c r="G101" i="15"/>
  <c r="M101" i="15" s="1"/>
  <c r="I101" i="15"/>
  <c r="K101" i="15"/>
  <c r="O101" i="15"/>
  <c r="Q101" i="15"/>
  <c r="U101" i="15"/>
  <c r="G102" i="15"/>
  <c r="I102" i="15"/>
  <c r="K102" i="15"/>
  <c r="M102" i="15"/>
  <c r="O102" i="15"/>
  <c r="Q102" i="15"/>
  <c r="U102" i="15"/>
  <c r="G103" i="15"/>
  <c r="M103" i="15" s="1"/>
  <c r="I103" i="15"/>
  <c r="K103" i="15"/>
  <c r="O103" i="15"/>
  <c r="Q103" i="15"/>
  <c r="U103" i="15"/>
  <c r="G104" i="15"/>
  <c r="M104" i="15" s="1"/>
  <c r="I104" i="15"/>
  <c r="K104" i="15"/>
  <c r="O104" i="15"/>
  <c r="Q104" i="15"/>
  <c r="U104" i="15"/>
  <c r="G105" i="15"/>
  <c r="I105" i="15"/>
  <c r="K105" i="15"/>
  <c r="M105" i="15"/>
  <c r="O105" i="15"/>
  <c r="Q105" i="15"/>
  <c r="U105" i="15"/>
  <c r="G106" i="15"/>
  <c r="M106" i="15" s="1"/>
  <c r="I106" i="15"/>
  <c r="K106" i="15"/>
  <c r="O106" i="15"/>
  <c r="Q106" i="15"/>
  <c r="U106" i="15"/>
  <c r="G107" i="15"/>
  <c r="M107" i="15" s="1"/>
  <c r="I107" i="15"/>
  <c r="K107" i="15"/>
  <c r="O107" i="15"/>
  <c r="Q107" i="15"/>
  <c r="U107" i="15"/>
  <c r="G110" i="15"/>
  <c r="M110" i="15" s="1"/>
  <c r="I110" i="15"/>
  <c r="K110" i="15"/>
  <c r="O110" i="15"/>
  <c r="Q110" i="15"/>
  <c r="U110" i="15"/>
  <c r="U109" i="15" s="1"/>
  <c r="G111" i="15"/>
  <c r="M111" i="15" s="1"/>
  <c r="I111" i="15"/>
  <c r="K111" i="15"/>
  <c r="O111" i="15"/>
  <c r="Q111" i="15"/>
  <c r="U111" i="15"/>
  <c r="G112" i="15"/>
  <c r="I112" i="15"/>
  <c r="K112" i="15"/>
  <c r="M112" i="15"/>
  <c r="O112" i="15"/>
  <c r="Q112" i="15"/>
  <c r="U112" i="15"/>
  <c r="G114" i="15"/>
  <c r="M114" i="15" s="1"/>
  <c r="I114" i="15"/>
  <c r="K114" i="15"/>
  <c r="O114" i="15"/>
  <c r="Q114" i="15"/>
  <c r="U114" i="15"/>
  <c r="G116" i="15"/>
  <c r="I116" i="15"/>
  <c r="K116" i="15"/>
  <c r="M116" i="15"/>
  <c r="O116" i="15"/>
  <c r="Q116" i="15"/>
  <c r="U116" i="15"/>
  <c r="G117" i="15"/>
  <c r="I117" i="15"/>
  <c r="K117" i="15"/>
  <c r="O117" i="15"/>
  <c r="Q117" i="15"/>
  <c r="U117" i="15"/>
  <c r="G118" i="15"/>
  <c r="M118" i="15" s="1"/>
  <c r="I118" i="15"/>
  <c r="K118" i="15"/>
  <c r="O118" i="15"/>
  <c r="Q118" i="15"/>
  <c r="U118" i="15"/>
  <c r="G120" i="15"/>
  <c r="M120" i="15" s="1"/>
  <c r="I120" i="15"/>
  <c r="K120" i="15"/>
  <c r="O120" i="15"/>
  <c r="Q120" i="15"/>
  <c r="U120" i="15"/>
  <c r="G121" i="15"/>
  <c r="I121" i="15"/>
  <c r="K121" i="15"/>
  <c r="M121" i="15"/>
  <c r="O121" i="15"/>
  <c r="Q121" i="15"/>
  <c r="U121" i="15"/>
  <c r="G122" i="15"/>
  <c r="M122" i="15" s="1"/>
  <c r="I122" i="15"/>
  <c r="K122" i="15"/>
  <c r="O122" i="15"/>
  <c r="Q122" i="15"/>
  <c r="U122" i="15"/>
  <c r="G123" i="15"/>
  <c r="I123" i="15"/>
  <c r="K123" i="15"/>
  <c r="M123" i="15"/>
  <c r="O123" i="15"/>
  <c r="Q123" i="15"/>
  <c r="U123" i="15"/>
  <c r="G126" i="15"/>
  <c r="M126" i="15" s="1"/>
  <c r="I126" i="15"/>
  <c r="K126" i="15"/>
  <c r="O126" i="15"/>
  <c r="Q126" i="15"/>
  <c r="U126" i="15"/>
  <c r="G127" i="15"/>
  <c r="I127" i="15"/>
  <c r="K127" i="15"/>
  <c r="M127" i="15"/>
  <c r="O127" i="15"/>
  <c r="Q127" i="15"/>
  <c r="U127" i="15"/>
  <c r="G128" i="15"/>
  <c r="M128" i="15" s="1"/>
  <c r="I128" i="15"/>
  <c r="K128" i="15"/>
  <c r="O128" i="15"/>
  <c r="Q128" i="15"/>
  <c r="U128" i="15"/>
  <c r="G129" i="15"/>
  <c r="M129" i="15" s="1"/>
  <c r="I129" i="15"/>
  <c r="K129" i="15"/>
  <c r="O129" i="15"/>
  <c r="Q129" i="15"/>
  <c r="U129" i="15"/>
  <c r="G130" i="15"/>
  <c r="M130" i="15" s="1"/>
  <c r="I130" i="15"/>
  <c r="K130" i="15"/>
  <c r="O130" i="15"/>
  <c r="Q130" i="15"/>
  <c r="U130" i="15"/>
  <c r="G131" i="15"/>
  <c r="I131" i="15"/>
  <c r="K131" i="15"/>
  <c r="M131" i="15"/>
  <c r="O131" i="15"/>
  <c r="Q131" i="15"/>
  <c r="U131" i="15"/>
  <c r="G132" i="15"/>
  <c r="M132" i="15" s="1"/>
  <c r="I132" i="15"/>
  <c r="K132" i="15"/>
  <c r="O132" i="15"/>
  <c r="Q132" i="15"/>
  <c r="U132" i="15"/>
  <c r="G133" i="15"/>
  <c r="I133" i="15"/>
  <c r="K133" i="15"/>
  <c r="M133" i="15"/>
  <c r="O133" i="15"/>
  <c r="Q133" i="15"/>
  <c r="U133" i="15"/>
  <c r="G134" i="15"/>
  <c r="M134" i="15" s="1"/>
  <c r="I134" i="15"/>
  <c r="K134" i="15"/>
  <c r="O134" i="15"/>
  <c r="Q134" i="15"/>
  <c r="U134" i="15"/>
  <c r="G135" i="15"/>
  <c r="I135" i="15"/>
  <c r="K135" i="15"/>
  <c r="M135" i="15"/>
  <c r="O135" i="15"/>
  <c r="Q135" i="15"/>
  <c r="U135" i="15"/>
  <c r="G136" i="15"/>
  <c r="M136" i="15" s="1"/>
  <c r="I136" i="15"/>
  <c r="K136" i="15"/>
  <c r="O136" i="15"/>
  <c r="Q136" i="15"/>
  <c r="U136" i="15"/>
  <c r="G137" i="15"/>
  <c r="M137" i="15" s="1"/>
  <c r="I137" i="15"/>
  <c r="K137" i="15"/>
  <c r="O137" i="15"/>
  <c r="Q137" i="15"/>
  <c r="U137" i="15"/>
  <c r="G138" i="15"/>
  <c r="M138" i="15" s="1"/>
  <c r="I138" i="15"/>
  <c r="K138" i="15"/>
  <c r="O138" i="15"/>
  <c r="Q138" i="15"/>
  <c r="U138" i="15"/>
  <c r="G139" i="15"/>
  <c r="I139" i="15"/>
  <c r="K139" i="15"/>
  <c r="M139" i="15"/>
  <c r="O139" i="15"/>
  <c r="Q139" i="15"/>
  <c r="U139" i="15"/>
  <c r="G140" i="15"/>
  <c r="M140" i="15" s="1"/>
  <c r="I140" i="15"/>
  <c r="K140" i="15"/>
  <c r="O140" i="15"/>
  <c r="Q140" i="15"/>
  <c r="U140" i="15"/>
  <c r="AE84" i="14"/>
  <c r="F44" i="1" s="1"/>
  <c r="BA82" i="14"/>
  <c r="BA78" i="14"/>
  <c r="BA75" i="14"/>
  <c r="BA73" i="14"/>
  <c r="BA71" i="14"/>
  <c r="BA69" i="14"/>
  <c r="BA67" i="14"/>
  <c r="BA65" i="14"/>
  <c r="BA61" i="14"/>
  <c r="BA53" i="14"/>
  <c r="BA50" i="14"/>
  <c r="BA47" i="14"/>
  <c r="BA43" i="14"/>
  <c r="BA41" i="14"/>
  <c r="BA39" i="14"/>
  <c r="BA37" i="14"/>
  <c r="BA35" i="14"/>
  <c r="BA33" i="14"/>
  <c r="BA30" i="14"/>
  <c r="BA28" i="14"/>
  <c r="BA26" i="14"/>
  <c r="BA23" i="14"/>
  <c r="BA19" i="14"/>
  <c r="BA18" i="14"/>
  <c r="BA16" i="14"/>
  <c r="BA15" i="14"/>
  <c r="BA13" i="14"/>
  <c r="BA9" i="14"/>
  <c r="G8" i="14"/>
  <c r="M8" i="14" s="1"/>
  <c r="I8" i="14"/>
  <c r="K8" i="14"/>
  <c r="O8" i="14"/>
  <c r="Q8" i="14"/>
  <c r="U8" i="14"/>
  <c r="G10" i="14"/>
  <c r="M10" i="14" s="1"/>
  <c r="I10" i="14"/>
  <c r="K10" i="14"/>
  <c r="O10" i="14"/>
  <c r="Q10" i="14"/>
  <c r="U10" i="14"/>
  <c r="G11" i="14"/>
  <c r="I11" i="14"/>
  <c r="K11" i="14"/>
  <c r="M11" i="14"/>
  <c r="O11" i="14"/>
  <c r="Q11" i="14"/>
  <c r="U11" i="14"/>
  <c r="G12" i="14"/>
  <c r="M12" i="14" s="1"/>
  <c r="I12" i="14"/>
  <c r="K12" i="14"/>
  <c r="O12" i="14"/>
  <c r="Q12" i="14"/>
  <c r="U12" i="14"/>
  <c r="G14" i="14"/>
  <c r="M14" i="14" s="1"/>
  <c r="I14" i="14"/>
  <c r="K14" i="14"/>
  <c r="O14" i="14"/>
  <c r="Q14" i="14"/>
  <c r="U14" i="14"/>
  <c r="G17" i="14"/>
  <c r="M17" i="14" s="1"/>
  <c r="I17" i="14"/>
  <c r="K17" i="14"/>
  <c r="O17" i="14"/>
  <c r="Q17" i="14"/>
  <c r="U17" i="14"/>
  <c r="G20" i="14"/>
  <c r="M20" i="14" s="1"/>
  <c r="I20" i="14"/>
  <c r="K20" i="14"/>
  <c r="O20" i="14"/>
  <c r="Q20" i="14"/>
  <c r="U20" i="14"/>
  <c r="G21" i="14"/>
  <c r="I21" i="14"/>
  <c r="K21" i="14"/>
  <c r="O21" i="14"/>
  <c r="Q21" i="14"/>
  <c r="U21" i="14"/>
  <c r="G22" i="14"/>
  <c r="M22" i="14" s="1"/>
  <c r="I22" i="14"/>
  <c r="K22" i="14"/>
  <c r="O22" i="14"/>
  <c r="Q22" i="14"/>
  <c r="U22" i="14"/>
  <c r="G24" i="14"/>
  <c r="I24" i="14"/>
  <c r="K24" i="14"/>
  <c r="M24" i="14"/>
  <c r="O24" i="14"/>
  <c r="Q24" i="14"/>
  <c r="U24" i="14"/>
  <c r="G25" i="14"/>
  <c r="M25" i="14" s="1"/>
  <c r="I25" i="14"/>
  <c r="K25" i="14"/>
  <c r="O25" i="14"/>
  <c r="Q25" i="14"/>
  <c r="U25" i="14"/>
  <c r="G27" i="14"/>
  <c r="M27" i="14" s="1"/>
  <c r="I27" i="14"/>
  <c r="K27" i="14"/>
  <c r="O27" i="14"/>
  <c r="Q27" i="14"/>
  <c r="U27" i="14"/>
  <c r="G29" i="14"/>
  <c r="M29" i="14" s="1"/>
  <c r="I29" i="14"/>
  <c r="K29" i="14"/>
  <c r="O29" i="14"/>
  <c r="Q29" i="14"/>
  <c r="U29" i="14"/>
  <c r="G32" i="14"/>
  <c r="M32" i="14" s="1"/>
  <c r="I32" i="14"/>
  <c r="K32" i="14"/>
  <c r="O32" i="14"/>
  <c r="Q32" i="14"/>
  <c r="U32" i="14"/>
  <c r="U31" i="14" s="1"/>
  <c r="G34" i="14"/>
  <c r="I34" i="14"/>
  <c r="K34" i="14"/>
  <c r="O34" i="14"/>
  <c r="Q34" i="14"/>
  <c r="U34" i="14"/>
  <c r="G36" i="14"/>
  <c r="I36" i="14"/>
  <c r="K36" i="14"/>
  <c r="M36" i="14"/>
  <c r="O36" i="14"/>
  <c r="Q36" i="14"/>
  <c r="U36" i="14"/>
  <c r="G38" i="14"/>
  <c r="M38" i="14" s="1"/>
  <c r="I38" i="14"/>
  <c r="K38" i="14"/>
  <c r="O38" i="14"/>
  <c r="Q38" i="14"/>
  <c r="U38" i="14"/>
  <c r="G40" i="14"/>
  <c r="I40" i="14"/>
  <c r="K40" i="14"/>
  <c r="M40" i="14"/>
  <c r="O40" i="14"/>
  <c r="Q40" i="14"/>
  <c r="U40" i="14"/>
  <c r="G42" i="14"/>
  <c r="M42" i="14" s="1"/>
  <c r="I42" i="14"/>
  <c r="K42" i="14"/>
  <c r="O42" i="14"/>
  <c r="Q42" i="14"/>
  <c r="U42" i="14"/>
  <c r="G44" i="14"/>
  <c r="M44" i="14" s="1"/>
  <c r="I44" i="14"/>
  <c r="K44" i="14"/>
  <c r="O44" i="14"/>
  <c r="Q44" i="14"/>
  <c r="U44" i="14"/>
  <c r="G46" i="14"/>
  <c r="I46" i="14"/>
  <c r="I45" i="14" s="1"/>
  <c r="K46" i="14"/>
  <c r="M46" i="14"/>
  <c r="O46" i="14"/>
  <c r="Q46" i="14"/>
  <c r="U46" i="14"/>
  <c r="G48" i="14"/>
  <c r="I48" i="14"/>
  <c r="K48" i="14"/>
  <c r="O48" i="14"/>
  <c r="Q48" i="14"/>
  <c r="Q45" i="14" s="1"/>
  <c r="U48" i="14"/>
  <c r="G49" i="14"/>
  <c r="M49" i="14" s="1"/>
  <c r="I49" i="14"/>
  <c r="K49" i="14"/>
  <c r="O49" i="14"/>
  <c r="Q49" i="14"/>
  <c r="U49" i="14"/>
  <c r="U45" i="14" s="1"/>
  <c r="G52" i="14"/>
  <c r="M52" i="14" s="1"/>
  <c r="I52" i="14"/>
  <c r="K52" i="14"/>
  <c r="K51" i="14" s="1"/>
  <c r="O52" i="14"/>
  <c r="Q52" i="14"/>
  <c r="U52" i="14"/>
  <c r="G54" i="14"/>
  <c r="I54" i="14"/>
  <c r="K54" i="14"/>
  <c r="O54" i="14"/>
  <c r="Q54" i="14"/>
  <c r="U54" i="14"/>
  <c r="G55" i="14"/>
  <c r="I55" i="14"/>
  <c r="K55" i="14"/>
  <c r="M55" i="14"/>
  <c r="O55" i="14"/>
  <c r="Q55" i="14"/>
  <c r="U55" i="14"/>
  <c r="G56" i="14"/>
  <c r="M56" i="14" s="1"/>
  <c r="I56" i="14"/>
  <c r="K56" i="14"/>
  <c r="O56" i="14"/>
  <c r="Q56" i="14"/>
  <c r="U56" i="14"/>
  <c r="G57" i="14"/>
  <c r="M57" i="14" s="1"/>
  <c r="I57" i="14"/>
  <c r="K57" i="14"/>
  <c r="O57" i="14"/>
  <c r="Q57" i="14"/>
  <c r="U57" i="14"/>
  <c r="G58" i="14"/>
  <c r="M58" i="14" s="1"/>
  <c r="I58" i="14"/>
  <c r="K58" i="14"/>
  <c r="O58" i="14"/>
  <c r="Q58" i="14"/>
  <c r="U58" i="14"/>
  <c r="G60" i="14"/>
  <c r="M60" i="14" s="1"/>
  <c r="I60" i="14"/>
  <c r="I59" i="14" s="1"/>
  <c r="K60" i="14"/>
  <c r="O60" i="14"/>
  <c r="Q60" i="14"/>
  <c r="U60" i="14"/>
  <c r="G62" i="14"/>
  <c r="M62" i="14" s="1"/>
  <c r="I62" i="14"/>
  <c r="K62" i="14"/>
  <c r="O62" i="14"/>
  <c r="Q62" i="14"/>
  <c r="U62" i="14"/>
  <c r="G64" i="14"/>
  <c r="I64" i="14"/>
  <c r="K64" i="14"/>
  <c r="M64" i="14"/>
  <c r="O64" i="14"/>
  <c r="Q64" i="14"/>
  <c r="U64" i="14"/>
  <c r="G66" i="14"/>
  <c r="M66" i="14" s="1"/>
  <c r="I66" i="14"/>
  <c r="K66" i="14"/>
  <c r="O66" i="14"/>
  <c r="Q66" i="14"/>
  <c r="U66" i="14"/>
  <c r="G68" i="14"/>
  <c r="M68" i="14" s="1"/>
  <c r="I68" i="14"/>
  <c r="K68" i="14"/>
  <c r="O68" i="14"/>
  <c r="Q68" i="14"/>
  <c r="U68" i="14"/>
  <c r="G70" i="14"/>
  <c r="M70" i="14" s="1"/>
  <c r="I70" i="14"/>
  <c r="K70" i="14"/>
  <c r="O70" i="14"/>
  <c r="Q70" i="14"/>
  <c r="U70" i="14"/>
  <c r="G72" i="14"/>
  <c r="I72" i="14"/>
  <c r="K72" i="14"/>
  <c r="M72" i="14"/>
  <c r="O72" i="14"/>
  <c r="Q72" i="14"/>
  <c r="U72" i="14"/>
  <c r="G74" i="14"/>
  <c r="M74" i="14" s="1"/>
  <c r="I74" i="14"/>
  <c r="K74" i="14"/>
  <c r="O74" i="14"/>
  <c r="Q74" i="14"/>
  <c r="U74" i="14"/>
  <c r="G76" i="14"/>
  <c r="M76" i="14" s="1"/>
  <c r="I76" i="14"/>
  <c r="K76" i="14"/>
  <c r="O76" i="14"/>
  <c r="Q76" i="14"/>
  <c r="U76" i="14"/>
  <c r="G77" i="14"/>
  <c r="M77" i="14" s="1"/>
  <c r="I77" i="14"/>
  <c r="K77" i="14"/>
  <c r="O77" i="14"/>
  <c r="Q77" i="14"/>
  <c r="U77" i="14"/>
  <c r="G79" i="14"/>
  <c r="I79" i="14"/>
  <c r="K79" i="14"/>
  <c r="M79" i="14"/>
  <c r="O79" i="14"/>
  <c r="Q79" i="14"/>
  <c r="U79" i="14"/>
  <c r="G80" i="14"/>
  <c r="I75" i="1" s="1"/>
  <c r="G81" i="14"/>
  <c r="M81" i="14" s="1"/>
  <c r="M80" i="14" s="1"/>
  <c r="I81" i="14"/>
  <c r="I80" i="14" s="1"/>
  <c r="K81" i="14"/>
  <c r="K80" i="14" s="1"/>
  <c r="O81" i="14"/>
  <c r="O80" i="14" s="1"/>
  <c r="Q81" i="14"/>
  <c r="Q80" i="14" s="1"/>
  <c r="U81" i="14"/>
  <c r="U80" i="14" s="1"/>
  <c r="AE265" i="13"/>
  <c r="F43" i="1" s="1"/>
  <c r="BA263" i="13"/>
  <c r="BA260" i="13"/>
  <c r="BA258" i="13"/>
  <c r="BA247" i="13"/>
  <c r="BA244" i="13"/>
  <c r="BA242" i="13"/>
  <c r="BA241" i="13"/>
  <c r="BA240" i="13"/>
  <c r="BA238" i="13"/>
  <c r="BA235" i="13"/>
  <c r="BA233" i="13"/>
  <c r="BA232" i="13"/>
  <c r="BA229" i="13"/>
  <c r="BA226" i="13"/>
  <c r="BA224" i="13"/>
  <c r="BA222" i="13"/>
  <c r="BA201" i="13"/>
  <c r="BA200" i="13"/>
  <c r="BA195" i="13"/>
  <c r="BA190" i="13"/>
  <c r="BA187" i="13"/>
  <c r="BA185" i="13"/>
  <c r="BA181" i="13"/>
  <c r="BA177" i="13"/>
  <c r="BA176" i="13"/>
  <c r="BA170" i="13"/>
  <c r="BA167" i="13"/>
  <c r="BA166" i="13"/>
  <c r="BA165" i="13"/>
  <c r="BA164" i="13"/>
  <c r="BA162" i="13"/>
  <c r="BA143" i="13"/>
  <c r="BA141" i="13"/>
  <c r="BA139" i="13"/>
  <c r="BA137" i="13"/>
  <c r="BA127" i="13"/>
  <c r="BA117" i="13"/>
  <c r="BA115" i="13"/>
  <c r="BA114" i="13"/>
  <c r="BA112" i="13"/>
  <c r="BA111" i="13"/>
  <c r="BA106" i="13"/>
  <c r="BA104" i="13"/>
  <c r="BA103" i="13"/>
  <c r="BA101" i="13"/>
  <c r="BA97" i="13"/>
  <c r="BA95" i="13"/>
  <c r="BA93" i="13"/>
  <c r="BA92" i="13"/>
  <c r="BA86" i="13"/>
  <c r="BA83" i="13"/>
  <c r="BA81" i="13"/>
  <c r="BA79" i="13"/>
  <c r="BA77" i="13"/>
  <c r="BA75" i="13"/>
  <c r="BA73" i="13"/>
  <c r="BA72" i="13"/>
  <c r="BA69" i="13"/>
  <c r="BA65" i="13"/>
  <c r="BA63" i="13"/>
  <c r="BA61" i="13"/>
  <c r="BA60" i="13"/>
  <c r="BA58" i="13"/>
  <c r="BA57" i="13"/>
  <c r="BA55" i="13"/>
  <c r="BA54" i="13"/>
  <c r="BA51" i="13"/>
  <c r="BA50" i="13"/>
  <c r="BA49" i="13"/>
  <c r="BA47" i="13"/>
  <c r="BA45" i="13"/>
  <c r="BA44" i="13"/>
  <c r="BA41" i="13"/>
  <c r="BA40" i="13"/>
  <c r="BA39" i="13"/>
  <c r="BA37" i="13"/>
  <c r="BA36" i="13"/>
  <c r="BA34" i="13"/>
  <c r="BA32" i="13"/>
  <c r="BA30" i="13"/>
  <c r="BA28" i="13"/>
  <c r="BA26" i="13"/>
  <c r="BA24" i="13"/>
  <c r="BA22" i="13"/>
  <c r="BA13" i="13"/>
  <c r="BA11" i="13"/>
  <c r="BA9" i="13"/>
  <c r="G8" i="13"/>
  <c r="M8" i="13" s="1"/>
  <c r="I8" i="13"/>
  <c r="K8" i="13"/>
  <c r="O8" i="13"/>
  <c r="Q8" i="13"/>
  <c r="U8" i="13"/>
  <c r="G10" i="13"/>
  <c r="I10" i="13"/>
  <c r="K10" i="13"/>
  <c r="O10" i="13"/>
  <c r="Q10" i="13"/>
  <c r="U10" i="13"/>
  <c r="G12" i="13"/>
  <c r="I12" i="13"/>
  <c r="K12" i="13"/>
  <c r="M12" i="13"/>
  <c r="O12" i="13"/>
  <c r="Q12" i="13"/>
  <c r="U12" i="13"/>
  <c r="G14" i="13"/>
  <c r="M14" i="13" s="1"/>
  <c r="I14" i="13"/>
  <c r="K14" i="13"/>
  <c r="O14" i="13"/>
  <c r="Q14" i="13"/>
  <c r="U14" i="13"/>
  <c r="G15" i="13"/>
  <c r="M15" i="13" s="1"/>
  <c r="I15" i="13"/>
  <c r="K15" i="13"/>
  <c r="O15" i="13"/>
  <c r="Q15" i="13"/>
  <c r="U15" i="13"/>
  <c r="G16" i="13"/>
  <c r="M16" i="13" s="1"/>
  <c r="I16" i="13"/>
  <c r="K16" i="13"/>
  <c r="O16" i="13"/>
  <c r="Q16" i="13"/>
  <c r="U16" i="13"/>
  <c r="G17" i="13"/>
  <c r="I17" i="13"/>
  <c r="K17" i="13"/>
  <c r="M17" i="13"/>
  <c r="O17" i="13"/>
  <c r="Q17" i="13"/>
  <c r="U17" i="13"/>
  <c r="G18" i="13"/>
  <c r="M18" i="13" s="1"/>
  <c r="I18" i="13"/>
  <c r="K18" i="13"/>
  <c r="O18" i="13"/>
  <c r="Q18" i="13"/>
  <c r="U18" i="13"/>
  <c r="G19" i="13"/>
  <c r="M19" i="13" s="1"/>
  <c r="I19" i="13"/>
  <c r="K19" i="13"/>
  <c r="O19" i="13"/>
  <c r="Q19" i="13"/>
  <c r="U19" i="13"/>
  <c r="G20" i="13"/>
  <c r="M20" i="13" s="1"/>
  <c r="I20" i="13"/>
  <c r="K20" i="13"/>
  <c r="O20" i="13"/>
  <c r="Q20" i="13"/>
  <c r="U20" i="13"/>
  <c r="G21" i="13"/>
  <c r="M21" i="13" s="1"/>
  <c r="I21" i="13"/>
  <c r="K21" i="13"/>
  <c r="O21" i="13"/>
  <c r="Q21" i="13"/>
  <c r="U21" i="13"/>
  <c r="G23" i="13"/>
  <c r="M23" i="13" s="1"/>
  <c r="I23" i="13"/>
  <c r="K23" i="13"/>
  <c r="O23" i="13"/>
  <c r="Q23" i="13"/>
  <c r="U23" i="13"/>
  <c r="G25" i="13"/>
  <c r="I25" i="13"/>
  <c r="K25" i="13"/>
  <c r="M25" i="13"/>
  <c r="O25" i="13"/>
  <c r="Q25" i="13"/>
  <c r="U25" i="13"/>
  <c r="G27" i="13"/>
  <c r="M27" i="13" s="1"/>
  <c r="I27" i="13"/>
  <c r="K27" i="13"/>
  <c r="O27" i="13"/>
  <c r="Q27" i="13"/>
  <c r="U27" i="13"/>
  <c r="G29" i="13"/>
  <c r="M29" i="13" s="1"/>
  <c r="I29" i="13"/>
  <c r="K29" i="13"/>
  <c r="O29" i="13"/>
  <c r="Q29" i="13"/>
  <c r="U29" i="13"/>
  <c r="G31" i="13"/>
  <c r="M31" i="13" s="1"/>
  <c r="I31" i="13"/>
  <c r="K31" i="13"/>
  <c r="O31" i="13"/>
  <c r="Q31" i="13"/>
  <c r="U31" i="13"/>
  <c r="G33" i="13"/>
  <c r="M33" i="13" s="1"/>
  <c r="I33" i="13"/>
  <c r="K33" i="13"/>
  <c r="O33" i="13"/>
  <c r="Q33" i="13"/>
  <c r="U33" i="13"/>
  <c r="G35" i="13"/>
  <c r="M35" i="13" s="1"/>
  <c r="I35" i="13"/>
  <c r="K35" i="13"/>
  <c r="O35" i="13"/>
  <c r="Q35" i="13"/>
  <c r="U35" i="13"/>
  <c r="G38" i="13"/>
  <c r="I38" i="13"/>
  <c r="K38" i="13"/>
  <c r="M38" i="13"/>
  <c r="O38" i="13"/>
  <c r="Q38" i="13"/>
  <c r="U38" i="13"/>
  <c r="G42" i="13"/>
  <c r="M42" i="13" s="1"/>
  <c r="I42" i="13"/>
  <c r="K42" i="13"/>
  <c r="O42" i="13"/>
  <c r="Q42" i="13"/>
  <c r="U42" i="13"/>
  <c r="G43" i="13"/>
  <c r="M43" i="13" s="1"/>
  <c r="I43" i="13"/>
  <c r="K43" i="13"/>
  <c r="O43" i="13"/>
  <c r="Q43" i="13"/>
  <c r="U43" i="13"/>
  <c r="G46" i="13"/>
  <c r="M46" i="13" s="1"/>
  <c r="I46" i="13"/>
  <c r="K46" i="13"/>
  <c r="O46" i="13"/>
  <c r="Q46" i="13"/>
  <c r="U46" i="13"/>
  <c r="G48" i="13"/>
  <c r="I48" i="13"/>
  <c r="K48" i="13"/>
  <c r="M48" i="13"/>
  <c r="O48" i="13"/>
  <c r="Q48" i="13"/>
  <c r="U48" i="13"/>
  <c r="G52" i="13"/>
  <c r="M52" i="13" s="1"/>
  <c r="I52" i="13"/>
  <c r="K52" i="13"/>
  <c r="O52" i="13"/>
  <c r="Q52" i="13"/>
  <c r="U52" i="13"/>
  <c r="G53" i="13"/>
  <c r="M53" i="13" s="1"/>
  <c r="I53" i="13"/>
  <c r="K53" i="13"/>
  <c r="O53" i="13"/>
  <c r="Q53" i="13"/>
  <c r="U53" i="13"/>
  <c r="G56" i="13"/>
  <c r="M56" i="13" s="1"/>
  <c r="I56" i="13"/>
  <c r="K56" i="13"/>
  <c r="O56" i="13"/>
  <c r="Q56" i="13"/>
  <c r="U56" i="13"/>
  <c r="G59" i="13"/>
  <c r="M59" i="13" s="1"/>
  <c r="I59" i="13"/>
  <c r="K59" i="13"/>
  <c r="O59" i="13"/>
  <c r="Q59" i="13"/>
  <c r="U59" i="13"/>
  <c r="G62" i="13"/>
  <c r="M62" i="13" s="1"/>
  <c r="I62" i="13"/>
  <c r="K62" i="13"/>
  <c r="O62" i="13"/>
  <c r="Q62" i="13"/>
  <c r="U62" i="13"/>
  <c r="G64" i="13"/>
  <c r="I64" i="13"/>
  <c r="K64" i="13"/>
  <c r="M64" i="13"/>
  <c r="O64" i="13"/>
  <c r="Q64" i="13"/>
  <c r="U64" i="13"/>
  <c r="G66" i="13"/>
  <c r="M66" i="13" s="1"/>
  <c r="I66" i="13"/>
  <c r="K66" i="13"/>
  <c r="O66" i="13"/>
  <c r="Q66" i="13"/>
  <c r="U66" i="13"/>
  <c r="G67" i="13"/>
  <c r="M67" i="13" s="1"/>
  <c r="I67" i="13"/>
  <c r="K67" i="13"/>
  <c r="O67" i="13"/>
  <c r="Q67" i="13"/>
  <c r="U67" i="13"/>
  <c r="G68" i="13"/>
  <c r="M68" i="13" s="1"/>
  <c r="I68" i="13"/>
  <c r="K68" i="13"/>
  <c r="O68" i="13"/>
  <c r="Q68" i="13"/>
  <c r="U68" i="13"/>
  <c r="G70" i="13"/>
  <c r="M70" i="13" s="1"/>
  <c r="I70" i="13"/>
  <c r="K70" i="13"/>
  <c r="O70" i="13"/>
  <c r="Q70" i="13"/>
  <c r="U70" i="13"/>
  <c r="G71" i="13"/>
  <c r="M71" i="13" s="1"/>
  <c r="I71" i="13"/>
  <c r="K71" i="13"/>
  <c r="O71" i="13"/>
  <c r="Q71" i="13"/>
  <c r="U71" i="13"/>
  <c r="G74" i="13"/>
  <c r="I74" i="13"/>
  <c r="K74" i="13"/>
  <c r="M74" i="13"/>
  <c r="O74" i="13"/>
  <c r="Q74" i="13"/>
  <c r="U74" i="13"/>
  <c r="G76" i="13"/>
  <c r="M76" i="13" s="1"/>
  <c r="I76" i="13"/>
  <c r="K76" i="13"/>
  <c r="O76" i="13"/>
  <c r="Q76" i="13"/>
  <c r="U76" i="13"/>
  <c r="G78" i="13"/>
  <c r="M78" i="13" s="1"/>
  <c r="I78" i="13"/>
  <c r="K78" i="13"/>
  <c r="O78" i="13"/>
  <c r="Q78" i="13"/>
  <c r="U78" i="13"/>
  <c r="G80" i="13"/>
  <c r="M80" i="13" s="1"/>
  <c r="I80" i="13"/>
  <c r="K80" i="13"/>
  <c r="O80" i="13"/>
  <c r="Q80" i="13"/>
  <c r="U80" i="13"/>
  <c r="G82" i="13"/>
  <c r="I82" i="13"/>
  <c r="K82" i="13"/>
  <c r="M82" i="13"/>
  <c r="O82" i="13"/>
  <c r="Q82" i="13"/>
  <c r="U82" i="13"/>
  <c r="G85" i="13"/>
  <c r="M85" i="13" s="1"/>
  <c r="I85" i="13"/>
  <c r="K85" i="13"/>
  <c r="O85" i="13"/>
  <c r="Q85" i="13"/>
  <c r="U85" i="13"/>
  <c r="G87" i="13"/>
  <c r="I87" i="13"/>
  <c r="K87" i="13"/>
  <c r="O87" i="13"/>
  <c r="Q87" i="13"/>
  <c r="U87" i="13"/>
  <c r="G88" i="13"/>
  <c r="M88" i="13" s="1"/>
  <c r="I88" i="13"/>
  <c r="K88" i="13"/>
  <c r="O88" i="13"/>
  <c r="Q88" i="13"/>
  <c r="U88" i="13"/>
  <c r="G89" i="13"/>
  <c r="M89" i="13" s="1"/>
  <c r="I89" i="13"/>
  <c r="K89" i="13"/>
  <c r="O89" i="13"/>
  <c r="Q89" i="13"/>
  <c r="U89" i="13"/>
  <c r="G90" i="13"/>
  <c r="I90" i="13"/>
  <c r="K90" i="13"/>
  <c r="M90" i="13"/>
  <c r="O90" i="13"/>
  <c r="Q90" i="13"/>
  <c r="U90" i="13"/>
  <c r="G91" i="13"/>
  <c r="M91" i="13" s="1"/>
  <c r="I91" i="13"/>
  <c r="K91" i="13"/>
  <c r="O91" i="13"/>
  <c r="Q91" i="13"/>
  <c r="U91" i="13"/>
  <c r="G94" i="13"/>
  <c r="M94" i="13" s="1"/>
  <c r="I94" i="13"/>
  <c r="K94" i="13"/>
  <c r="O94" i="13"/>
  <c r="Q94" i="13"/>
  <c r="U94" i="13"/>
  <c r="G96" i="13"/>
  <c r="M96" i="13" s="1"/>
  <c r="I96" i="13"/>
  <c r="K96" i="13"/>
  <c r="O96" i="13"/>
  <c r="Q96" i="13"/>
  <c r="U96" i="13"/>
  <c r="G98" i="13"/>
  <c r="M98" i="13" s="1"/>
  <c r="I98" i="13"/>
  <c r="K98" i="13"/>
  <c r="O98" i="13"/>
  <c r="Q98" i="13"/>
  <c r="U98" i="13"/>
  <c r="G99" i="13"/>
  <c r="M99" i="13" s="1"/>
  <c r="I99" i="13"/>
  <c r="K99" i="13"/>
  <c r="O99" i="13"/>
  <c r="Q99" i="13"/>
  <c r="U99" i="13"/>
  <c r="G100" i="13"/>
  <c r="I100" i="13"/>
  <c r="K100" i="13"/>
  <c r="M100" i="13"/>
  <c r="O100" i="13"/>
  <c r="Q100" i="13"/>
  <c r="U100" i="13"/>
  <c r="G102" i="13"/>
  <c r="M102" i="13" s="1"/>
  <c r="I102" i="13"/>
  <c r="K102" i="13"/>
  <c r="O102" i="13"/>
  <c r="Q102" i="13"/>
  <c r="U102" i="13"/>
  <c r="G105" i="13"/>
  <c r="M105" i="13" s="1"/>
  <c r="I105" i="13"/>
  <c r="K105" i="13"/>
  <c r="O105" i="13"/>
  <c r="Q105" i="13"/>
  <c r="U105" i="13"/>
  <c r="G107" i="13"/>
  <c r="M107" i="13" s="1"/>
  <c r="I107" i="13"/>
  <c r="K107" i="13"/>
  <c r="O107" i="13"/>
  <c r="Q107" i="13"/>
  <c r="U107" i="13"/>
  <c r="G108" i="13"/>
  <c r="I108" i="13"/>
  <c r="K108" i="13"/>
  <c r="M108" i="13"/>
  <c r="O108" i="13"/>
  <c r="Q108" i="13"/>
  <c r="U108" i="13"/>
  <c r="G109" i="13"/>
  <c r="M109" i="13" s="1"/>
  <c r="I109" i="13"/>
  <c r="K109" i="13"/>
  <c r="O109" i="13"/>
  <c r="Q109" i="13"/>
  <c r="U109" i="13"/>
  <c r="G110" i="13"/>
  <c r="M110" i="13" s="1"/>
  <c r="I110" i="13"/>
  <c r="K110" i="13"/>
  <c r="O110" i="13"/>
  <c r="Q110" i="13"/>
  <c r="U110" i="13"/>
  <c r="G113" i="13"/>
  <c r="M113" i="13" s="1"/>
  <c r="I113" i="13"/>
  <c r="K113" i="13"/>
  <c r="O113" i="13"/>
  <c r="Q113" i="13"/>
  <c r="U113" i="13"/>
  <c r="G116" i="13"/>
  <c r="M116" i="13" s="1"/>
  <c r="I116" i="13"/>
  <c r="K116" i="13"/>
  <c r="O116" i="13"/>
  <c r="Q116" i="13"/>
  <c r="U116" i="13"/>
  <c r="G118" i="13"/>
  <c r="M118" i="13" s="1"/>
  <c r="I118" i="13"/>
  <c r="K118" i="13"/>
  <c r="O118" i="13"/>
  <c r="Q118" i="13"/>
  <c r="U118" i="13"/>
  <c r="G119" i="13"/>
  <c r="I119" i="13"/>
  <c r="K119" i="13"/>
  <c r="M119" i="13"/>
  <c r="O119" i="13"/>
  <c r="Q119" i="13"/>
  <c r="U119" i="13"/>
  <c r="G120" i="13"/>
  <c r="M120" i="13" s="1"/>
  <c r="I120" i="13"/>
  <c r="K120" i="13"/>
  <c r="O120" i="13"/>
  <c r="Q120" i="13"/>
  <c r="U120" i="13"/>
  <c r="G121" i="13"/>
  <c r="M121" i="13" s="1"/>
  <c r="I121" i="13"/>
  <c r="K121" i="13"/>
  <c r="O121" i="13"/>
  <c r="Q121" i="13"/>
  <c r="U121" i="13"/>
  <c r="G122" i="13"/>
  <c r="M122" i="13" s="1"/>
  <c r="I122" i="13"/>
  <c r="K122" i="13"/>
  <c r="O122" i="13"/>
  <c r="Q122" i="13"/>
  <c r="U122" i="13"/>
  <c r="G123" i="13"/>
  <c r="M123" i="13" s="1"/>
  <c r="I123" i="13"/>
  <c r="K123" i="13"/>
  <c r="O123" i="13"/>
  <c r="Q123" i="13"/>
  <c r="U123" i="13"/>
  <c r="G124" i="13"/>
  <c r="M124" i="13" s="1"/>
  <c r="I124" i="13"/>
  <c r="K124" i="13"/>
  <c r="O124" i="13"/>
  <c r="Q124" i="13"/>
  <c r="U124" i="13"/>
  <c r="G125" i="13"/>
  <c r="I125" i="13"/>
  <c r="K125" i="13"/>
  <c r="M125" i="13"/>
  <c r="O125" i="13"/>
  <c r="Q125" i="13"/>
  <c r="U125" i="13"/>
  <c r="G126" i="13"/>
  <c r="M126" i="13" s="1"/>
  <c r="I126" i="13"/>
  <c r="K126" i="13"/>
  <c r="O126" i="13"/>
  <c r="Q126" i="13"/>
  <c r="U126" i="13"/>
  <c r="G128" i="13"/>
  <c r="M128" i="13" s="1"/>
  <c r="I128" i="13"/>
  <c r="K128" i="13"/>
  <c r="O128" i="13"/>
  <c r="Q128" i="13"/>
  <c r="U128" i="13"/>
  <c r="G129" i="13"/>
  <c r="M129" i="13" s="1"/>
  <c r="I129" i="13"/>
  <c r="K129" i="13"/>
  <c r="O129" i="13"/>
  <c r="Q129" i="13"/>
  <c r="U129" i="13"/>
  <c r="G130" i="13"/>
  <c r="I130" i="13"/>
  <c r="K130" i="13"/>
  <c r="M130" i="13"/>
  <c r="O130" i="13"/>
  <c r="Q130" i="13"/>
  <c r="U130" i="13"/>
  <c r="G131" i="13"/>
  <c r="M131" i="13" s="1"/>
  <c r="I131" i="13"/>
  <c r="K131" i="13"/>
  <c r="O131" i="13"/>
  <c r="Q131" i="13"/>
  <c r="U131" i="13"/>
  <c r="G132" i="13"/>
  <c r="M132" i="13" s="1"/>
  <c r="I132" i="13"/>
  <c r="K132" i="13"/>
  <c r="O132" i="13"/>
  <c r="Q132" i="13"/>
  <c r="U132" i="13"/>
  <c r="G133" i="13"/>
  <c r="M133" i="13" s="1"/>
  <c r="I133" i="13"/>
  <c r="K133" i="13"/>
  <c r="O133" i="13"/>
  <c r="Q133" i="13"/>
  <c r="U133" i="13"/>
  <c r="G134" i="13"/>
  <c r="M134" i="13" s="1"/>
  <c r="I134" i="13"/>
  <c r="K134" i="13"/>
  <c r="O134" i="13"/>
  <c r="Q134" i="13"/>
  <c r="U134" i="13"/>
  <c r="G136" i="13"/>
  <c r="I136" i="13"/>
  <c r="K136" i="13"/>
  <c r="M136" i="13"/>
  <c r="O136" i="13"/>
  <c r="Q136" i="13"/>
  <c r="U136" i="13"/>
  <c r="G138" i="13"/>
  <c r="M138" i="13" s="1"/>
  <c r="I138" i="13"/>
  <c r="K138" i="13"/>
  <c r="O138" i="13"/>
  <c r="Q138" i="13"/>
  <c r="U138" i="13"/>
  <c r="G140" i="13"/>
  <c r="M140" i="13" s="1"/>
  <c r="I140" i="13"/>
  <c r="K140" i="13"/>
  <c r="O140" i="13"/>
  <c r="Q140" i="13"/>
  <c r="U140" i="13"/>
  <c r="G142" i="13"/>
  <c r="M142" i="13" s="1"/>
  <c r="I142" i="13"/>
  <c r="K142" i="13"/>
  <c r="O142" i="13"/>
  <c r="Q142" i="13"/>
  <c r="U142" i="13"/>
  <c r="G144" i="13"/>
  <c r="M144" i="13" s="1"/>
  <c r="I144" i="13"/>
  <c r="K144" i="13"/>
  <c r="O144" i="13"/>
  <c r="Q144" i="13"/>
  <c r="U144" i="13"/>
  <c r="G145" i="13"/>
  <c r="M145" i="13" s="1"/>
  <c r="I145" i="13"/>
  <c r="K145" i="13"/>
  <c r="O145" i="13"/>
  <c r="Q145" i="13"/>
  <c r="U145" i="13"/>
  <c r="G146" i="13"/>
  <c r="I146" i="13"/>
  <c r="K146" i="13"/>
  <c r="M146" i="13"/>
  <c r="O146" i="13"/>
  <c r="Q146" i="13"/>
  <c r="U146" i="13"/>
  <c r="G147" i="13"/>
  <c r="M147" i="13" s="1"/>
  <c r="I147" i="13"/>
  <c r="K147" i="13"/>
  <c r="O147" i="13"/>
  <c r="Q147" i="13"/>
  <c r="U147" i="13"/>
  <c r="G148" i="13"/>
  <c r="M148" i="13" s="1"/>
  <c r="I148" i="13"/>
  <c r="K148" i="13"/>
  <c r="O148" i="13"/>
  <c r="Q148" i="13"/>
  <c r="U148" i="13"/>
  <c r="G149" i="13"/>
  <c r="M149" i="13" s="1"/>
  <c r="I149" i="13"/>
  <c r="K149" i="13"/>
  <c r="O149" i="13"/>
  <c r="Q149" i="13"/>
  <c r="U149" i="13"/>
  <c r="G150" i="13"/>
  <c r="I150" i="13"/>
  <c r="K150" i="13"/>
  <c r="M150" i="13"/>
  <c r="O150" i="13"/>
  <c r="Q150" i="13"/>
  <c r="U150" i="13"/>
  <c r="G151" i="13"/>
  <c r="M151" i="13" s="1"/>
  <c r="I151" i="13"/>
  <c r="K151" i="13"/>
  <c r="O151" i="13"/>
  <c r="Q151" i="13"/>
  <c r="U151" i="13"/>
  <c r="G152" i="13"/>
  <c r="M152" i="13" s="1"/>
  <c r="I152" i="13"/>
  <c r="K152" i="13"/>
  <c r="O152" i="13"/>
  <c r="Q152" i="13"/>
  <c r="U152" i="13"/>
  <c r="G153" i="13"/>
  <c r="M153" i="13" s="1"/>
  <c r="I153" i="13"/>
  <c r="K153" i="13"/>
  <c r="O153" i="13"/>
  <c r="Q153" i="13"/>
  <c r="U153" i="13"/>
  <c r="G154" i="13"/>
  <c r="M154" i="13" s="1"/>
  <c r="I154" i="13"/>
  <c r="K154" i="13"/>
  <c r="O154" i="13"/>
  <c r="Q154" i="13"/>
  <c r="U154" i="13"/>
  <c r="G155" i="13"/>
  <c r="M155" i="13" s="1"/>
  <c r="I155" i="13"/>
  <c r="K155" i="13"/>
  <c r="O155" i="13"/>
  <c r="Q155" i="13"/>
  <c r="U155" i="13"/>
  <c r="G156" i="13"/>
  <c r="I156" i="13"/>
  <c r="K156" i="13"/>
  <c r="M156" i="13"/>
  <c r="O156" i="13"/>
  <c r="Q156" i="13"/>
  <c r="U156" i="13"/>
  <c r="G157" i="13"/>
  <c r="M157" i="13" s="1"/>
  <c r="I157" i="13"/>
  <c r="K157" i="13"/>
  <c r="O157" i="13"/>
  <c r="Q157" i="13"/>
  <c r="U157" i="13"/>
  <c r="G158" i="13"/>
  <c r="M158" i="13" s="1"/>
  <c r="I158" i="13"/>
  <c r="K158" i="13"/>
  <c r="O158" i="13"/>
  <c r="Q158" i="13"/>
  <c r="U158" i="13"/>
  <c r="G159" i="13"/>
  <c r="M159" i="13" s="1"/>
  <c r="I159" i="13"/>
  <c r="K159" i="13"/>
  <c r="O159" i="13"/>
  <c r="Q159" i="13"/>
  <c r="U159" i="13"/>
  <c r="G161" i="13"/>
  <c r="M161" i="13" s="1"/>
  <c r="I161" i="13"/>
  <c r="K161" i="13"/>
  <c r="O161" i="13"/>
  <c r="Q161" i="13"/>
  <c r="U161" i="13"/>
  <c r="G163" i="13"/>
  <c r="I163" i="13"/>
  <c r="K163" i="13"/>
  <c r="M163" i="13"/>
  <c r="O163" i="13"/>
  <c r="Q163" i="13"/>
  <c r="U163" i="13"/>
  <c r="G168" i="13"/>
  <c r="M168" i="13" s="1"/>
  <c r="I168" i="13"/>
  <c r="K168" i="13"/>
  <c r="O168" i="13"/>
  <c r="Q168" i="13"/>
  <c r="U168" i="13"/>
  <c r="G169" i="13"/>
  <c r="M169" i="13" s="1"/>
  <c r="I169" i="13"/>
  <c r="K169" i="13"/>
  <c r="O169" i="13"/>
  <c r="Q169" i="13"/>
  <c r="U169" i="13"/>
  <c r="G171" i="13"/>
  <c r="M171" i="13" s="1"/>
  <c r="I171" i="13"/>
  <c r="K171" i="13"/>
  <c r="O171" i="13"/>
  <c r="Q171" i="13"/>
  <c r="U171" i="13"/>
  <c r="G172" i="13"/>
  <c r="I172" i="13"/>
  <c r="K172" i="13"/>
  <c r="M172" i="13"/>
  <c r="O172" i="13"/>
  <c r="Q172" i="13"/>
  <c r="U172" i="13"/>
  <c r="G173" i="13"/>
  <c r="M173" i="13" s="1"/>
  <c r="I173" i="13"/>
  <c r="K173" i="13"/>
  <c r="O173" i="13"/>
  <c r="Q173" i="13"/>
  <c r="U173" i="13"/>
  <c r="G174" i="13"/>
  <c r="M174" i="13" s="1"/>
  <c r="I174" i="13"/>
  <c r="K174" i="13"/>
  <c r="O174" i="13"/>
  <c r="Q174" i="13"/>
  <c r="U174" i="13"/>
  <c r="G175" i="13"/>
  <c r="M175" i="13" s="1"/>
  <c r="I175" i="13"/>
  <c r="K175" i="13"/>
  <c r="O175" i="13"/>
  <c r="Q175" i="13"/>
  <c r="U175" i="13"/>
  <c r="G178" i="13"/>
  <c r="M178" i="13" s="1"/>
  <c r="I178" i="13"/>
  <c r="K178" i="13"/>
  <c r="O178" i="13"/>
  <c r="Q178" i="13"/>
  <c r="U178" i="13"/>
  <c r="G179" i="13"/>
  <c r="M179" i="13" s="1"/>
  <c r="I179" i="13"/>
  <c r="K179" i="13"/>
  <c r="O179" i="13"/>
  <c r="Q179" i="13"/>
  <c r="U179" i="13"/>
  <c r="G180" i="13"/>
  <c r="I180" i="13"/>
  <c r="K180" i="13"/>
  <c r="M180" i="13"/>
  <c r="O180" i="13"/>
  <c r="Q180" i="13"/>
  <c r="U180" i="13"/>
  <c r="G182" i="13"/>
  <c r="M182" i="13" s="1"/>
  <c r="I182" i="13"/>
  <c r="K182" i="13"/>
  <c r="O182" i="13"/>
  <c r="Q182" i="13"/>
  <c r="U182" i="13"/>
  <c r="G183" i="13"/>
  <c r="M183" i="13" s="1"/>
  <c r="I183" i="13"/>
  <c r="K183" i="13"/>
  <c r="O183" i="13"/>
  <c r="Q183" i="13"/>
  <c r="U183" i="13"/>
  <c r="G184" i="13"/>
  <c r="M184" i="13" s="1"/>
  <c r="I184" i="13"/>
  <c r="K184" i="13"/>
  <c r="O184" i="13"/>
  <c r="Q184" i="13"/>
  <c r="U184" i="13"/>
  <c r="G186" i="13"/>
  <c r="M186" i="13" s="1"/>
  <c r="I186" i="13"/>
  <c r="K186" i="13"/>
  <c r="O186" i="13"/>
  <c r="Q186" i="13"/>
  <c r="U186" i="13"/>
  <c r="K188" i="13"/>
  <c r="U188" i="13"/>
  <c r="G189" i="13"/>
  <c r="G188" i="13" s="1"/>
  <c r="I189" i="13"/>
  <c r="I188" i="13" s="1"/>
  <c r="K189" i="13"/>
  <c r="M189" i="13"/>
  <c r="M188" i="13" s="1"/>
  <c r="O189" i="13"/>
  <c r="O188" i="13" s="1"/>
  <c r="Q189" i="13"/>
  <c r="Q188" i="13" s="1"/>
  <c r="U189" i="13"/>
  <c r="G192" i="13"/>
  <c r="M192" i="13" s="1"/>
  <c r="I192" i="13"/>
  <c r="K192" i="13"/>
  <c r="O192" i="13"/>
  <c r="Q192" i="13"/>
  <c r="U192" i="13"/>
  <c r="G193" i="13"/>
  <c r="M193" i="13" s="1"/>
  <c r="I193" i="13"/>
  <c r="K193" i="13"/>
  <c r="O193" i="13"/>
  <c r="Q193" i="13"/>
  <c r="U193" i="13"/>
  <c r="G194" i="13"/>
  <c r="I194" i="13"/>
  <c r="K194" i="13"/>
  <c r="M194" i="13"/>
  <c r="O194" i="13"/>
  <c r="Q194" i="13"/>
  <c r="U194" i="13"/>
  <c r="G196" i="13"/>
  <c r="M196" i="13" s="1"/>
  <c r="I196" i="13"/>
  <c r="K196" i="13"/>
  <c r="O196" i="13"/>
  <c r="Q196" i="13"/>
  <c r="U196" i="13"/>
  <c r="G197" i="13"/>
  <c r="M197" i="13" s="1"/>
  <c r="I197" i="13"/>
  <c r="K197" i="13"/>
  <c r="O197" i="13"/>
  <c r="Q197" i="13"/>
  <c r="U197" i="13"/>
  <c r="G198" i="13"/>
  <c r="M198" i="13" s="1"/>
  <c r="I198" i="13"/>
  <c r="K198" i="13"/>
  <c r="O198" i="13"/>
  <c r="Q198" i="13"/>
  <c r="U198" i="13"/>
  <c r="G199" i="13"/>
  <c r="M199" i="13" s="1"/>
  <c r="I199" i="13"/>
  <c r="K199" i="13"/>
  <c r="O199" i="13"/>
  <c r="Q199" i="13"/>
  <c r="U199" i="13"/>
  <c r="G202" i="13"/>
  <c r="M202" i="13" s="1"/>
  <c r="I202" i="13"/>
  <c r="K202" i="13"/>
  <c r="O202" i="13"/>
  <c r="Q202" i="13"/>
  <c r="U202" i="13"/>
  <c r="G203" i="13"/>
  <c r="I203" i="13"/>
  <c r="K203" i="13"/>
  <c r="M203" i="13"/>
  <c r="O203" i="13"/>
  <c r="Q203" i="13"/>
  <c r="U203" i="13"/>
  <c r="G204" i="13"/>
  <c r="M204" i="13" s="1"/>
  <c r="I204" i="13"/>
  <c r="K204" i="13"/>
  <c r="O204" i="13"/>
  <c r="Q204" i="13"/>
  <c r="U204" i="13"/>
  <c r="G205" i="13"/>
  <c r="M205" i="13" s="1"/>
  <c r="I205" i="13"/>
  <c r="K205" i="13"/>
  <c r="O205" i="13"/>
  <c r="Q205" i="13"/>
  <c r="U205" i="13"/>
  <c r="G206" i="13"/>
  <c r="M206" i="13" s="1"/>
  <c r="I206" i="13"/>
  <c r="K206" i="13"/>
  <c r="O206" i="13"/>
  <c r="Q206" i="13"/>
  <c r="U206" i="13"/>
  <c r="G207" i="13"/>
  <c r="M207" i="13" s="1"/>
  <c r="I207" i="13"/>
  <c r="K207" i="13"/>
  <c r="O207" i="13"/>
  <c r="Q207" i="13"/>
  <c r="U207" i="13"/>
  <c r="G208" i="13"/>
  <c r="M208" i="13" s="1"/>
  <c r="I208" i="13"/>
  <c r="K208" i="13"/>
  <c r="O208" i="13"/>
  <c r="Q208" i="13"/>
  <c r="U208" i="13"/>
  <c r="G209" i="13"/>
  <c r="I209" i="13"/>
  <c r="K209" i="13"/>
  <c r="M209" i="13"/>
  <c r="O209" i="13"/>
  <c r="Q209" i="13"/>
  <c r="U209" i="13"/>
  <c r="G210" i="13"/>
  <c r="M210" i="13" s="1"/>
  <c r="I210" i="13"/>
  <c r="K210" i="13"/>
  <c r="O210" i="13"/>
  <c r="Q210" i="13"/>
  <c r="U210" i="13"/>
  <c r="G211" i="13"/>
  <c r="M211" i="13" s="1"/>
  <c r="I211" i="13"/>
  <c r="K211" i="13"/>
  <c r="O211" i="13"/>
  <c r="Q211" i="13"/>
  <c r="U211" i="13"/>
  <c r="G212" i="13"/>
  <c r="M212" i="13" s="1"/>
  <c r="I212" i="13"/>
  <c r="K212" i="13"/>
  <c r="O212" i="13"/>
  <c r="Q212" i="13"/>
  <c r="U212" i="13"/>
  <c r="G213" i="13"/>
  <c r="I213" i="13"/>
  <c r="K213" i="13"/>
  <c r="M213" i="13"/>
  <c r="O213" i="13"/>
  <c r="Q213" i="13"/>
  <c r="U213" i="13"/>
  <c r="G214" i="13"/>
  <c r="M214" i="13" s="1"/>
  <c r="I214" i="13"/>
  <c r="K214" i="13"/>
  <c r="O214" i="13"/>
  <c r="Q214" i="13"/>
  <c r="U214" i="13"/>
  <c r="G215" i="13"/>
  <c r="M215" i="13" s="1"/>
  <c r="I215" i="13"/>
  <c r="K215" i="13"/>
  <c r="O215" i="13"/>
  <c r="Q215" i="13"/>
  <c r="U215" i="13"/>
  <c r="G216" i="13"/>
  <c r="M216" i="13" s="1"/>
  <c r="I216" i="13"/>
  <c r="K216" i="13"/>
  <c r="O216" i="13"/>
  <c r="Q216" i="13"/>
  <c r="U216" i="13"/>
  <c r="G217" i="13"/>
  <c r="M217" i="13" s="1"/>
  <c r="I217" i="13"/>
  <c r="K217" i="13"/>
  <c r="O217" i="13"/>
  <c r="Q217" i="13"/>
  <c r="U217" i="13"/>
  <c r="G218" i="13"/>
  <c r="M218" i="13" s="1"/>
  <c r="I218" i="13"/>
  <c r="K218" i="13"/>
  <c r="O218" i="13"/>
  <c r="Q218" i="13"/>
  <c r="U218" i="13"/>
  <c r="G219" i="13"/>
  <c r="I219" i="13"/>
  <c r="K219" i="13"/>
  <c r="M219" i="13"/>
  <c r="O219" i="13"/>
  <c r="Q219" i="13"/>
  <c r="U219" i="13"/>
  <c r="G221" i="13"/>
  <c r="M221" i="13" s="1"/>
  <c r="I221" i="13"/>
  <c r="K221" i="13"/>
  <c r="K220" i="13" s="1"/>
  <c r="O221" i="13"/>
  <c r="O220" i="13" s="1"/>
  <c r="Q221" i="13"/>
  <c r="U221" i="13"/>
  <c r="G223" i="13"/>
  <c r="I223" i="13"/>
  <c r="K223" i="13"/>
  <c r="O223" i="13"/>
  <c r="Q223" i="13"/>
  <c r="U223" i="13"/>
  <c r="G225" i="13"/>
  <c r="M225" i="13" s="1"/>
  <c r="I225" i="13"/>
  <c r="K225" i="13"/>
  <c r="O225" i="13"/>
  <c r="Q225" i="13"/>
  <c r="U225" i="13"/>
  <c r="G228" i="13"/>
  <c r="G227" i="13" s="1"/>
  <c r="I228" i="13"/>
  <c r="K228" i="13"/>
  <c r="O228" i="13"/>
  <c r="Q228" i="13"/>
  <c r="U228" i="13"/>
  <c r="G230" i="13"/>
  <c r="M230" i="13" s="1"/>
  <c r="I230" i="13"/>
  <c r="K230" i="13"/>
  <c r="O230" i="13"/>
  <c r="Q230" i="13"/>
  <c r="U230" i="13"/>
  <c r="G231" i="13"/>
  <c r="I231" i="13"/>
  <c r="K231" i="13"/>
  <c r="M231" i="13"/>
  <c r="O231" i="13"/>
  <c r="Q231" i="13"/>
  <c r="U231" i="13"/>
  <c r="G234" i="13"/>
  <c r="M234" i="13" s="1"/>
  <c r="I234" i="13"/>
  <c r="K234" i="13"/>
  <c r="O234" i="13"/>
  <c r="Q234" i="13"/>
  <c r="U234" i="13"/>
  <c r="G236" i="13"/>
  <c r="M236" i="13" s="1"/>
  <c r="I236" i="13"/>
  <c r="K236" i="13"/>
  <c r="O236" i="13"/>
  <c r="Q236" i="13"/>
  <c r="U236" i="13"/>
  <c r="G237" i="13"/>
  <c r="M237" i="13" s="1"/>
  <c r="I237" i="13"/>
  <c r="K237" i="13"/>
  <c r="O237" i="13"/>
  <c r="Q237" i="13"/>
  <c r="U237" i="13"/>
  <c r="G239" i="13"/>
  <c r="M239" i="13" s="1"/>
  <c r="I239" i="13"/>
  <c r="K239" i="13"/>
  <c r="O239" i="13"/>
  <c r="Q239" i="13"/>
  <c r="U239" i="13"/>
  <c r="G243" i="13"/>
  <c r="M243" i="13" s="1"/>
  <c r="I243" i="13"/>
  <c r="K243" i="13"/>
  <c r="O243" i="13"/>
  <c r="Q243" i="13"/>
  <c r="U243" i="13"/>
  <c r="G245" i="13"/>
  <c r="I245" i="13"/>
  <c r="K245" i="13"/>
  <c r="M245" i="13"/>
  <c r="O245" i="13"/>
  <c r="Q245" i="13"/>
  <c r="U245" i="13"/>
  <c r="G246" i="13"/>
  <c r="M246" i="13" s="1"/>
  <c r="I246" i="13"/>
  <c r="K246" i="13"/>
  <c r="O246" i="13"/>
  <c r="Q246" i="13"/>
  <c r="U246" i="13"/>
  <c r="G248" i="13"/>
  <c r="M248" i="13" s="1"/>
  <c r="I248" i="13"/>
  <c r="K248" i="13"/>
  <c r="O248" i="13"/>
  <c r="Q248" i="13"/>
  <c r="U248" i="13"/>
  <c r="G249" i="13"/>
  <c r="M249" i="13" s="1"/>
  <c r="I249" i="13"/>
  <c r="K249" i="13"/>
  <c r="O249" i="13"/>
  <c r="Q249" i="13"/>
  <c r="U249" i="13"/>
  <c r="G250" i="13"/>
  <c r="I250" i="13"/>
  <c r="K250" i="13"/>
  <c r="M250" i="13"/>
  <c r="O250" i="13"/>
  <c r="Q250" i="13"/>
  <c r="U250" i="13"/>
  <c r="G251" i="13"/>
  <c r="M251" i="13" s="1"/>
  <c r="I251" i="13"/>
  <c r="K251" i="13"/>
  <c r="O251" i="13"/>
  <c r="Q251" i="13"/>
  <c r="U251" i="13"/>
  <c r="G252" i="13"/>
  <c r="M252" i="13" s="1"/>
  <c r="I252" i="13"/>
  <c r="K252" i="13"/>
  <c r="O252" i="13"/>
  <c r="Q252" i="13"/>
  <c r="U252" i="13"/>
  <c r="G253" i="13"/>
  <c r="M253" i="13" s="1"/>
  <c r="I253" i="13"/>
  <c r="K253" i="13"/>
  <c r="O253" i="13"/>
  <c r="Q253" i="13"/>
  <c r="U253" i="13"/>
  <c r="G255" i="13"/>
  <c r="I255" i="13"/>
  <c r="I254" i="13" s="1"/>
  <c r="K255" i="13"/>
  <c r="O255" i="13"/>
  <c r="Q255" i="13"/>
  <c r="U255" i="13"/>
  <c r="G256" i="13"/>
  <c r="I256" i="13"/>
  <c r="K256" i="13"/>
  <c r="M256" i="13"/>
  <c r="O256" i="13"/>
  <c r="Q256" i="13"/>
  <c r="U256" i="13"/>
  <c r="G257" i="13"/>
  <c r="M257" i="13" s="1"/>
  <c r="I257" i="13"/>
  <c r="K257" i="13"/>
  <c r="O257" i="13"/>
  <c r="Q257" i="13"/>
  <c r="U257" i="13"/>
  <c r="G259" i="13"/>
  <c r="M259" i="13" s="1"/>
  <c r="I259" i="13"/>
  <c r="K259" i="13"/>
  <c r="O259" i="13"/>
  <c r="Q259" i="13"/>
  <c r="U259" i="13"/>
  <c r="G261" i="13"/>
  <c r="M261" i="13" s="1"/>
  <c r="I261" i="13"/>
  <c r="K261" i="13"/>
  <c r="O261" i="13"/>
  <c r="Q261" i="13"/>
  <c r="U261" i="13"/>
  <c r="G262" i="13"/>
  <c r="M262" i="13" s="1"/>
  <c r="I262" i="13"/>
  <c r="K262" i="13"/>
  <c r="O262" i="13"/>
  <c r="Q262" i="13"/>
  <c r="U262" i="13"/>
  <c r="AE38" i="12"/>
  <c r="F41" i="1" s="1"/>
  <c r="BA36" i="12"/>
  <c r="BA34" i="12"/>
  <c r="BA32" i="12"/>
  <c r="BA30" i="12"/>
  <c r="BA28" i="12"/>
  <c r="BA26" i="12"/>
  <c r="BA24" i="12"/>
  <c r="BA22" i="12"/>
  <c r="BA20" i="12"/>
  <c r="BA18" i="12"/>
  <c r="BA17" i="12"/>
  <c r="BA16" i="12"/>
  <c r="BA14" i="12"/>
  <c r="BA12" i="12"/>
  <c r="BA10" i="12"/>
  <c r="BA9" i="12"/>
  <c r="G8" i="12"/>
  <c r="M8" i="12" s="1"/>
  <c r="I8" i="12"/>
  <c r="K8" i="12"/>
  <c r="O8" i="12"/>
  <c r="Q8" i="12"/>
  <c r="U8" i="12"/>
  <c r="G11" i="12"/>
  <c r="M11" i="12" s="1"/>
  <c r="I11" i="12"/>
  <c r="K11" i="12"/>
  <c r="O11" i="12"/>
  <c r="Q11" i="12"/>
  <c r="U11" i="12"/>
  <c r="G13" i="12"/>
  <c r="I13" i="12"/>
  <c r="K13" i="12"/>
  <c r="M13" i="12"/>
  <c r="O13" i="12"/>
  <c r="Q13" i="12"/>
  <c r="U13" i="12"/>
  <c r="G15" i="12"/>
  <c r="M15" i="12" s="1"/>
  <c r="I15" i="12"/>
  <c r="K15" i="12"/>
  <c r="O15" i="12"/>
  <c r="Q15" i="12"/>
  <c r="U15" i="12"/>
  <c r="G19" i="12"/>
  <c r="M19" i="12" s="1"/>
  <c r="I19" i="12"/>
  <c r="K19" i="12"/>
  <c r="O19" i="12"/>
  <c r="Q19" i="12"/>
  <c r="U19" i="12"/>
  <c r="G21" i="12"/>
  <c r="I21" i="12"/>
  <c r="K21" i="12"/>
  <c r="M21" i="12"/>
  <c r="O21" i="12"/>
  <c r="Q21" i="12"/>
  <c r="U21" i="12"/>
  <c r="G23" i="12"/>
  <c r="M23" i="12" s="1"/>
  <c r="I23" i="12"/>
  <c r="K23" i="12"/>
  <c r="O23" i="12"/>
  <c r="Q23" i="12"/>
  <c r="U23" i="12"/>
  <c r="G25" i="12"/>
  <c r="M25" i="12" s="1"/>
  <c r="I25" i="12"/>
  <c r="K25" i="12"/>
  <c r="O25" i="12"/>
  <c r="Q25" i="12"/>
  <c r="U25" i="12"/>
  <c r="G27" i="12"/>
  <c r="M27" i="12" s="1"/>
  <c r="I27" i="12"/>
  <c r="K27" i="12"/>
  <c r="O27" i="12"/>
  <c r="Q27" i="12"/>
  <c r="U27" i="12"/>
  <c r="G29" i="12"/>
  <c r="M29" i="12" s="1"/>
  <c r="I29" i="12"/>
  <c r="K29" i="12"/>
  <c r="O29" i="12"/>
  <c r="Q29" i="12"/>
  <c r="U29" i="12"/>
  <c r="G31" i="12"/>
  <c r="I31" i="12"/>
  <c r="K31" i="12"/>
  <c r="M31" i="12"/>
  <c r="O31" i="12"/>
  <c r="Q31" i="12"/>
  <c r="U31" i="12"/>
  <c r="G33" i="12"/>
  <c r="M33" i="12" s="1"/>
  <c r="I33" i="12"/>
  <c r="K33" i="12"/>
  <c r="O33" i="12"/>
  <c r="Q33" i="12"/>
  <c r="U33" i="12"/>
  <c r="G35" i="12"/>
  <c r="M35" i="12" s="1"/>
  <c r="I35" i="12"/>
  <c r="K35" i="12"/>
  <c r="O35" i="12"/>
  <c r="Q35" i="12"/>
  <c r="U35" i="12"/>
  <c r="AZ59" i="1"/>
  <c r="AZ56" i="1"/>
  <c r="AZ55" i="1"/>
  <c r="AZ52" i="1"/>
  <c r="G27" i="1"/>
  <c r="J28" i="1"/>
  <c r="J26" i="1"/>
  <c r="G38" i="1"/>
  <c r="F38" i="1"/>
  <c r="H32" i="1"/>
  <c r="J23" i="1"/>
  <c r="J24" i="1"/>
  <c r="J25" i="1"/>
  <c r="J27" i="1"/>
  <c r="E24" i="1"/>
  <c r="E26" i="1"/>
  <c r="G7" i="12" l="1"/>
  <c r="Q254" i="13"/>
  <c r="O254" i="13"/>
  <c r="U220" i="13"/>
  <c r="O191" i="13"/>
  <c r="I160" i="13"/>
  <c r="K135" i="13"/>
  <c r="O84" i="13"/>
  <c r="Q84" i="13"/>
  <c r="K84" i="13"/>
  <c r="I7" i="13"/>
  <c r="O63" i="14"/>
  <c r="K63" i="14"/>
  <c r="Q63" i="14"/>
  <c r="I63" i="14"/>
  <c r="K59" i="14"/>
  <c r="M59" i="14"/>
  <c r="U51" i="14"/>
  <c r="O51" i="14"/>
  <c r="K45" i="14"/>
  <c r="G45" i="14"/>
  <c r="I67" i="1" s="1"/>
  <c r="K31" i="14"/>
  <c r="O31" i="14"/>
  <c r="Q7" i="14"/>
  <c r="K7" i="14"/>
  <c r="O115" i="15"/>
  <c r="K115" i="15"/>
  <c r="G115" i="15"/>
  <c r="Q115" i="15"/>
  <c r="I115" i="15"/>
  <c r="K109" i="15"/>
  <c r="M109" i="15"/>
  <c r="K75" i="15"/>
  <c r="K63" i="15"/>
  <c r="Q7" i="15"/>
  <c r="K138" i="16"/>
  <c r="M138" i="16"/>
  <c r="Q108" i="16"/>
  <c r="I108" i="16"/>
  <c r="O108" i="16"/>
  <c r="U95" i="16"/>
  <c r="K95" i="16"/>
  <c r="G95" i="16"/>
  <c r="Q90" i="16"/>
  <c r="G90" i="16"/>
  <c r="Q61" i="16"/>
  <c r="I7" i="16"/>
  <c r="F40" i="1"/>
  <c r="F42" i="1"/>
  <c r="F48" i="1"/>
  <c r="U7" i="12"/>
  <c r="I7" i="12"/>
  <c r="U254" i="13"/>
  <c r="O227" i="13"/>
  <c r="U191" i="13"/>
  <c r="U160" i="13"/>
  <c r="Q135" i="13"/>
  <c r="I135" i="13"/>
  <c r="U84" i="13"/>
  <c r="G84" i="13"/>
  <c r="O7" i="12"/>
  <c r="Q7" i="12"/>
  <c r="K7" i="12"/>
  <c r="AF38" i="12"/>
  <c r="K254" i="13"/>
  <c r="G254" i="13"/>
  <c r="U227" i="13"/>
  <c r="K227" i="13"/>
  <c r="Q227" i="13"/>
  <c r="M228" i="13"/>
  <c r="I227" i="13"/>
  <c r="G220" i="13"/>
  <c r="Q220" i="13"/>
  <c r="I220" i="13"/>
  <c r="K191" i="13"/>
  <c r="Q191" i="13"/>
  <c r="I191" i="13"/>
  <c r="Q160" i="13"/>
  <c r="O160" i="13"/>
  <c r="K160" i="13"/>
  <c r="U135" i="13"/>
  <c r="O135" i="13"/>
  <c r="I84" i="13"/>
  <c r="U7" i="13"/>
  <c r="O7" i="13"/>
  <c r="G7" i="13"/>
  <c r="Q7" i="13"/>
  <c r="K7" i="13"/>
  <c r="AF265" i="13"/>
  <c r="U63" i="14"/>
  <c r="Q59" i="14"/>
  <c r="U59" i="14"/>
  <c r="O59" i="14"/>
  <c r="G51" i="14"/>
  <c r="Q51" i="14"/>
  <c r="I51" i="14"/>
  <c r="O45" i="14"/>
  <c r="Q31" i="14"/>
  <c r="G31" i="14"/>
  <c r="I66" i="1" s="1"/>
  <c r="I31" i="14"/>
  <c r="G7" i="14"/>
  <c r="O7" i="14"/>
  <c r="U7" i="14"/>
  <c r="I7" i="14"/>
  <c r="AF84" i="14"/>
  <c r="G44" i="1" s="1"/>
  <c r="H44" i="1" s="1"/>
  <c r="I44" i="1" s="1"/>
  <c r="U115" i="15"/>
  <c r="Q109" i="15"/>
  <c r="I109" i="15"/>
  <c r="O109" i="15"/>
  <c r="I63" i="15"/>
  <c r="G7" i="15"/>
  <c r="K7" i="15"/>
  <c r="AF142" i="15"/>
  <c r="I138" i="16"/>
  <c r="G138" i="16"/>
  <c r="K128" i="16"/>
  <c r="G128" i="16"/>
  <c r="I76" i="1" s="1"/>
  <c r="I61" i="16"/>
  <c r="O61" i="16"/>
  <c r="U7" i="16"/>
  <c r="O7" i="16"/>
  <c r="F39" i="1"/>
  <c r="I75" i="15"/>
  <c r="Q75" i="15"/>
  <c r="U75" i="15"/>
  <c r="O75" i="15"/>
  <c r="Q63" i="15"/>
  <c r="U63" i="15"/>
  <c r="O63" i="15"/>
  <c r="U7" i="15"/>
  <c r="O7" i="15"/>
  <c r="I7" i="15"/>
  <c r="U138" i="16"/>
  <c r="O138" i="16"/>
  <c r="I128" i="16"/>
  <c r="O128" i="16"/>
  <c r="Q128" i="16"/>
  <c r="U108" i="16"/>
  <c r="K108" i="16"/>
  <c r="G108" i="16"/>
  <c r="Q95" i="16"/>
  <c r="I95" i="16"/>
  <c r="O95" i="16"/>
  <c r="I90" i="16"/>
  <c r="K61" i="16"/>
  <c r="G61" i="16"/>
  <c r="U61" i="16"/>
  <c r="G7" i="16"/>
  <c r="Q7" i="16"/>
  <c r="K7" i="16"/>
  <c r="AF146" i="16"/>
  <c r="M134" i="16"/>
  <c r="M128" i="16" s="1"/>
  <c r="M91" i="16"/>
  <c r="M90" i="16" s="1"/>
  <c r="M66" i="16"/>
  <c r="M61" i="16" s="1"/>
  <c r="M13" i="16"/>
  <c r="M7" i="16" s="1"/>
  <c r="M109" i="16"/>
  <c r="M108" i="16" s="1"/>
  <c r="M96" i="16"/>
  <c r="M95" i="16" s="1"/>
  <c r="M63" i="15"/>
  <c r="M75" i="15"/>
  <c r="G109" i="15"/>
  <c r="I71" i="1" s="1"/>
  <c r="G75" i="15"/>
  <c r="G63" i="15"/>
  <c r="M117" i="15"/>
  <c r="M115" i="15" s="1"/>
  <c r="M10" i="15"/>
  <c r="M7" i="15" s="1"/>
  <c r="M63" i="14"/>
  <c r="M7" i="14"/>
  <c r="G59" i="14"/>
  <c r="I73" i="1" s="1"/>
  <c r="M54" i="14"/>
  <c r="M51" i="14" s="1"/>
  <c r="G63" i="14"/>
  <c r="M48" i="14"/>
  <c r="M45" i="14" s="1"/>
  <c r="M34" i="14"/>
  <c r="M31" i="14" s="1"/>
  <c r="M21" i="14"/>
  <c r="M135" i="13"/>
  <c r="M191" i="13"/>
  <c r="M227" i="13"/>
  <c r="M160" i="13"/>
  <c r="M7" i="13"/>
  <c r="M255" i="13"/>
  <c r="M254" i="13" s="1"/>
  <c r="G160" i="13"/>
  <c r="I70" i="1" s="1"/>
  <c r="G191" i="13"/>
  <c r="I72" i="1" s="1"/>
  <c r="G135" i="13"/>
  <c r="I69" i="1" s="1"/>
  <c r="M223" i="13"/>
  <c r="M220" i="13" s="1"/>
  <c r="M87" i="13"/>
  <c r="M84" i="13" s="1"/>
  <c r="M10" i="13"/>
  <c r="M7" i="12"/>
  <c r="I18" i="1" l="1"/>
  <c r="G146" i="16"/>
  <c r="F49" i="1"/>
  <c r="I65" i="1"/>
  <c r="G265" i="13"/>
  <c r="I74" i="1"/>
  <c r="I77" i="1"/>
  <c r="G41" i="1"/>
  <c r="H41" i="1" s="1"/>
  <c r="I41" i="1" s="1"/>
  <c r="G40" i="1"/>
  <c r="G39" i="1"/>
  <c r="I68" i="1"/>
  <c r="H48" i="1"/>
  <c r="I48" i="1" s="1"/>
  <c r="H40" i="1"/>
  <c r="I40" i="1" s="1"/>
  <c r="I17" i="1"/>
  <c r="G48" i="1"/>
  <c r="G47" i="1"/>
  <c r="H47" i="1" s="1"/>
  <c r="I47" i="1" s="1"/>
  <c r="G46" i="1"/>
  <c r="H46" i="1" s="1"/>
  <c r="I46" i="1" s="1"/>
  <c r="G45" i="1"/>
  <c r="H45" i="1" s="1"/>
  <c r="I45" i="1" s="1"/>
  <c r="G142" i="15"/>
  <c r="G84" i="14"/>
  <c r="G43" i="1"/>
  <c r="H43" i="1" s="1"/>
  <c r="I43" i="1" s="1"/>
  <c r="G42" i="1"/>
  <c r="H42" i="1" s="1"/>
  <c r="I42" i="1" s="1"/>
  <c r="I78" i="1"/>
  <c r="I19" i="1" s="1"/>
  <c r="G38" i="12"/>
  <c r="G49" i="1" l="1"/>
  <c r="G25" i="1" s="1"/>
  <c r="G26" i="1" s="1"/>
  <c r="G23" i="1"/>
  <c r="G24" i="1" s="1"/>
  <c r="G29" i="1" s="1"/>
  <c r="H39" i="1"/>
  <c r="H49" i="1" s="1"/>
  <c r="I16" i="1"/>
  <c r="I21" i="1" s="1"/>
  <c r="I79" i="1"/>
  <c r="G28" i="1" l="1"/>
  <c r="I39" i="1"/>
  <c r="I49" i="1" s="1"/>
  <c r="J76" i="1"/>
  <c r="J71" i="1"/>
  <c r="J77" i="1"/>
  <c r="J74" i="1"/>
  <c r="J68" i="1"/>
  <c r="J65" i="1"/>
  <c r="J73" i="1"/>
  <c r="J72" i="1"/>
  <c r="J70" i="1"/>
  <c r="J78" i="1"/>
  <c r="J75" i="1"/>
  <c r="J69" i="1"/>
  <c r="J66" i="1"/>
  <c r="J67" i="1"/>
  <c r="J79" i="1" l="1"/>
  <c r="J46" i="1"/>
  <c r="J48" i="1"/>
  <c r="J45" i="1"/>
  <c r="J42" i="1"/>
  <c r="J39" i="1"/>
  <c r="J49" i="1" s="1"/>
  <c r="J41" i="1"/>
  <c r="J43" i="1"/>
  <c r="J40" i="1"/>
  <c r="J44" i="1"/>
  <c r="J47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<sst xmlns="http://schemas.openxmlformats.org/spreadsheetml/2006/main" count="3204" uniqueCount="841">
  <si>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</si>
  <si>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</si>
  <si>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</si>
  <si>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</si>
  <si>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</si>
  <si>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</si>
  <si>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</si>
  <si>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</si>
  <si>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</si>
  <si>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</si>
  <si>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</si>
  <si>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</si>
  <si>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</si>
  <si>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</si>
  <si>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</si>
  <si>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</si>
  <si>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</si>
  <si>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</si>
  <si>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</si>
  <si>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</si>
  <si>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</si>
  <si>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</si>
  <si>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</si>
  <si>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</si>
  <si>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</si>
  <si>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</si>
  <si>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</si>
  <si>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</si>
  <si>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</si>
  <si>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</si>
  <si>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</si>
  <si>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</si>
  <si>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</si>
  <si>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</si>
  <si>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</si>
  <si>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</si>
  <si>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</si>
  <si>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</si>
  <si>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</si>
  <si>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</si>
  <si>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</si>
  <si>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</si>
  <si>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Ing. Tomáš Ruth</t>
  </si>
  <si>
    <t>20</t>
  </si>
  <si>
    <t>Výstavba chodníku v ul. Lipovská</t>
  </si>
  <si>
    <t>NELL PROJEKT s.r.o.</t>
  </si>
  <si>
    <t>Plesníkova 5559</t>
  </si>
  <si>
    <t>Zlín</t>
  </si>
  <si>
    <t>76005</t>
  </si>
  <si>
    <t>29209081</t>
  </si>
  <si>
    <t>Stavba</t>
  </si>
  <si>
    <t>1</t>
  </si>
  <si>
    <t>Vedlejší a ostatní náklady</t>
  </si>
  <si>
    <t>SO 101</t>
  </si>
  <si>
    <t>Chodníky</t>
  </si>
  <si>
    <t>2</t>
  </si>
  <si>
    <t>Opěrná stěna</t>
  </si>
  <si>
    <t>SO 102</t>
  </si>
  <si>
    <t>Kanalizace</t>
  </si>
  <si>
    <t>SO 103</t>
  </si>
  <si>
    <t>Komunikace do obytné zóny</t>
  </si>
  <si>
    <t>Celkem za stavbu</t>
  </si>
  <si>
    <t>CZK</t>
  </si>
  <si>
    <t>Popis rozpočtu: 2 - Opěrná stěna</t>
  </si>
  <si>
    <t>Výstavba chodníku a VO je součásti SO 101 - Chodník</t>
  </si>
  <si>
    <t>Popis rozpočtu: SO 102 - Kanalizace</t>
  </si>
  <si>
    <t>Úprava povrchů je součástí SO 101 Chodník</t>
  </si>
  <si>
    <t>V rozpočtu je počítáno s výměnou zásypu. V případě vhodné vytěžené zeminy možno k zásypu použít tuto.</t>
  </si>
  <si>
    <t>Popis rozpočtu: SO 103 - Komunikace do obytné zóny</t>
  </si>
  <si>
    <t>SO se zabývá výstavbou komunikace a retardéru, včetně obrub podél komunikace.</t>
  </si>
  <si>
    <t>Rekapitulace dílů</t>
  </si>
  <si>
    <t>Typ dílu</t>
  </si>
  <si>
    <t>Zemní práce</t>
  </si>
  <si>
    <t>Základy,zvláštní zakládání</t>
  </si>
  <si>
    <t>3</t>
  </si>
  <si>
    <t>Svislé a kompletní konstrukce</t>
  </si>
  <si>
    <t>5</t>
  </si>
  <si>
    <t>Komunikace</t>
  </si>
  <si>
    <t>8</t>
  </si>
  <si>
    <t>Trubní vedení</t>
  </si>
  <si>
    <t>91</t>
  </si>
  <si>
    <t>Doplňující práce na komunikaci</t>
  </si>
  <si>
    <t>96</t>
  </si>
  <si>
    <t>Bourání konstrukcí</t>
  </si>
  <si>
    <t>99</t>
  </si>
  <si>
    <t>Staveništní přesun hmot</t>
  </si>
  <si>
    <t>711</t>
  </si>
  <si>
    <t>Izolace proti vodě</t>
  </si>
  <si>
    <t>767</t>
  </si>
  <si>
    <t>Konstrukce zámečnické</t>
  </si>
  <si>
    <t>783</t>
  </si>
  <si>
    <t>Nátěry</t>
  </si>
  <si>
    <t>M21</t>
  </si>
  <si>
    <t>Elektromontáže</t>
  </si>
  <si>
    <t>M46</t>
  </si>
  <si>
    <t>Zemní práce při montážích</t>
  </si>
  <si>
    <t>VN</t>
  </si>
  <si>
    <t>ON</t>
  </si>
  <si>
    <t>#TypZaznamu#</t>
  </si>
  <si>
    <t>STA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</si>
  <si>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</si>
  <si>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</si>
  <si>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</si>
  <si>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</si>
  <si>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</si>
  <si>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</si>
  <si>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</si>
  <si>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</si>
  <si>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</si>
  <si>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</si>
  <si>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</si>
  <si>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</si>
  <si>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</si>
  <si>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</si>
  <si>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</si>
  <si>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</si>
  <si>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</si>
  <si>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</si>
  <si>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</si>
  <si>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</si>
  <si>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</si>
  <si>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Dodavatel</t>
  </si>
  <si>
    <t>Díl:</t>
  </si>
  <si>
    <t>DIL</t>
  </si>
  <si>
    <t>005111020R</t>
  </si>
  <si>
    <t>Vytyčení stavby</t>
  </si>
  <si>
    <t>Soubor</t>
  </si>
  <si>
    <t>800-0</t>
  </si>
  <si>
    <t>RTS 17/ I</t>
  </si>
  <si>
    <t>POL99_8</t>
  </si>
  <si>
    <t>POP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</si>
  <si>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</si>
  <si>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</si>
  <si>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</si>
  <si>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</si>
  <si>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005241020R</t>
  </si>
  <si>
    <t xml:space="preserve">Geodetické zaměření skutečného provedení  </t>
  </si>
  <si>
    <t>- náklady na provedení skutečného zaměření stavby v rozsahu nezbytném pro zápis změny do katastru nemovitostí.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</si>
  <si>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</si>
  <si>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</si>
  <si>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</si>
  <si>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- 2x vyhotovení - dokumentace v listinné a digitální podobě, zakreslení změn PD, vč. revizí, prohlášení o shodě apod.</t>
  </si>
  <si>
    <t>- 6x vyhotovéní - geometrický plán pro výkup pozemků - dokumentace v listinné a digitální podobě</t>
  </si>
  <si>
    <t>00523  R</t>
  </si>
  <si>
    <t>Zkoušky a revize</t>
  </si>
  <si>
    <t>Náklady zhotovitele, související s prováděním zkoušek a revizí předepsaných technickými normami nebo objednatelem a které jsou pro provedení díla nezbytné.</t>
  </si>
  <si>
    <t>005211030R</t>
  </si>
  <si>
    <t xml:space="preserve">Dočasná dopravní opatření </t>
  </si>
  <si>
    <t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t>
  </si>
  <si>
    <t>005211040R</t>
  </si>
  <si>
    <t xml:space="preserve">Užívání veřejných ploch a prostranství  </t>
  </si>
  <si>
    <t>Náklady a poplatky spojené s užíváním veřejných ploch a prostranství, pokud jsou stavebními pracemi nebo souvisejícími činnostmi dotčeny, a to včetně užívání ploch v souvislosti s uložením stavebního materiálu nebo stavebního odpadu.</t>
  </si>
  <si>
    <t>R</t>
  </si>
  <si>
    <t>Fotodokumentace stavby</t>
  </si>
  <si>
    <t>soubor</t>
  </si>
  <si>
    <t>Vlastní</t>
  </si>
  <si>
    <t>Fotodokumentace stavby před zahájením stavby, v průběhu výstavby a po stavbě. Zařazení fotek do fotoalba v časové posloupnosti a popisem činnosti a číslem objektů v listinné a digitální podobě.</t>
  </si>
  <si>
    <t>00524 R</t>
  </si>
  <si>
    <t>Předání a převzetí díla</t>
  </si>
  <si>
    <t>Náklady zhotovitele, které vzniknou v souvislosti s povinnostmi zhotovitele při předání a převzetí díla.</t>
  </si>
  <si>
    <t>005121 R</t>
  </si>
  <si>
    <t>Zařízení staveniště</t>
  </si>
  <si>
    <t>Veškeré náklady spojené s vybudováním, provozem a odstraněním zařízení staveniště.</t>
  </si>
  <si>
    <t>00528 R1</t>
  </si>
  <si>
    <t>Zajištění publicity dle poskytovatele dotace</t>
  </si>
  <si>
    <t>Instalace informačního panelu (banneru) a informační tabule (pamětní desky). Výrobu si zajišťuje zadavatel</t>
  </si>
  <si>
    <t>005261020R</t>
  </si>
  <si>
    <t>Bankovní záruky</t>
  </si>
  <si>
    <t>Náklady zhotovitele spojené se zabezpečením a poskytnutím zajišťovacích bankovních záruk, pokud je zadavatel požaduje v obchodních podmínkách.</t>
  </si>
  <si>
    <t>005261010R</t>
  </si>
  <si>
    <t>Pojištění dodavatele a pojištění díla</t>
  </si>
  <si>
    <t>Náklady zhotovitele spojené s pojištěním proti škodám způsobeným jeho činností, případně nečinností, včetně možných škod pracovníků zhotovitele a to až do výše ceny díla vč. DPH v souladu s SoD</t>
  </si>
  <si>
    <t>Geodetické zaměření rohů stavby, stabilizace bodů a sestavení laviček.</t>
  </si>
  <si>
    <t/>
  </si>
  <si>
    <t>SUM</t>
  </si>
  <si>
    <t>Poznámky uchazeče k zadání</t>
  </si>
  <si>
    <t>POPUZIV</t>
  </si>
  <si>
    <t>END</t>
  </si>
  <si>
    <t>Demontáž stávající lavičky včetně odvozu a poplatku za skládku</t>
  </si>
  <si>
    <t xml:space="preserve">ks    </t>
  </si>
  <si>
    <t>POL1_</t>
  </si>
  <si>
    <t>Množství z C.2. Situace</t>
  </si>
  <si>
    <t>R-pol</t>
  </si>
  <si>
    <t>Demontáž stávajícícho odpadkového koše včetně odvozu a poplatku za skládku</t>
  </si>
  <si>
    <t xml:space="preserve">t     </t>
  </si>
  <si>
    <t>112101103R00</t>
  </si>
  <si>
    <t>Kácení stromů listnatých o průměru kmene 50-70 cm</t>
  </si>
  <si>
    <t>kus</t>
  </si>
  <si>
    <t>800-1</t>
  </si>
  <si>
    <t>POL1_1</t>
  </si>
  <si>
    <t>Počet z C.2 Situace</t>
  </si>
  <si>
    <t>112201103R00</t>
  </si>
  <si>
    <t>Odstranění pařezů pod úrovní, o průměru 50 - 70 cm</t>
  </si>
  <si>
    <t>162301402R00</t>
  </si>
  <si>
    <t>Vod.přemístění větví listnatých, D 50cm  do 5000 m</t>
  </si>
  <si>
    <t>162301403R00</t>
  </si>
  <si>
    <t>Vod.přemístění větví listnatých, D 70cm  do 5000 m</t>
  </si>
  <si>
    <t>162301412R00</t>
  </si>
  <si>
    <t>Vod.přemístění kmenů listnatých, D 50cm  do 5000 m</t>
  </si>
  <si>
    <t>162301413R00</t>
  </si>
  <si>
    <t>Vod.přemístění kmenů listnatých, D 70cm  do 5000 m</t>
  </si>
  <si>
    <t>162301423R00</t>
  </si>
  <si>
    <t>Vodorovné přemístění pařezů  D 70 cm do 5000 m</t>
  </si>
  <si>
    <t>174201203R00</t>
  </si>
  <si>
    <t>Zásyp jam po pařezech D 70 cm</t>
  </si>
  <si>
    <t>919735112R00</t>
  </si>
  <si>
    <t>Řezání stávajícího živičného krytu tl. 5 - 10 cm</t>
  </si>
  <si>
    <t>m</t>
  </si>
  <si>
    <t>822-1</t>
  </si>
  <si>
    <t>Délka z C.2. Situace</t>
  </si>
  <si>
    <t>113151119R00</t>
  </si>
  <si>
    <t>Fréz.živič.krytu pl.do 500 m2,pruh do 75cm,tl.10cm</t>
  </si>
  <si>
    <t>m2</t>
  </si>
  <si>
    <t>Plocha z C.2. Situace</t>
  </si>
  <si>
    <t>113202111R00</t>
  </si>
  <si>
    <t>Vytrhání obrub z krajníků nebo obrubníků stojatých</t>
  </si>
  <si>
    <t>113204111R00</t>
  </si>
  <si>
    <t>Vytrhání obrub záhonových</t>
  </si>
  <si>
    <t>113106231R00</t>
  </si>
  <si>
    <t>Rozebrání dlažeb ze zámkové dlažby v kamenivu</t>
  </si>
  <si>
    <t>RTS 14/ I</t>
  </si>
  <si>
    <t>113106121R00</t>
  </si>
  <si>
    <t>Rozebrání dlažeb z betonových dlaždic na sucho</t>
  </si>
  <si>
    <t>113107515R00</t>
  </si>
  <si>
    <t>Odstranění podkladu pl. 50 m2,kam.drcené tl.15 cm</t>
  </si>
  <si>
    <t>9x1,1</t>
  </si>
  <si>
    <t>113107630R00</t>
  </si>
  <si>
    <t>Odstranění podkladu nad 50 m2,kam.drcené tl.30 cm</t>
  </si>
  <si>
    <t>RTS 16/ I</t>
  </si>
  <si>
    <t>Chodník (35+21)x1,1</t>
  </si>
  <si>
    <t>Překop VO 6,5x2</t>
  </si>
  <si>
    <t>122202202R00</t>
  </si>
  <si>
    <t>Odkopávky pro silnice v hor. 3 do 1000 m3</t>
  </si>
  <si>
    <t>m3</t>
  </si>
  <si>
    <t>Silnice 248x0,45+43x0,45+18x0,45+132x0,45</t>
  </si>
  <si>
    <t>Sjezd 61x0,4+13x0,4</t>
  </si>
  <si>
    <t>Chodník 614x0,2+173x0,3+74x0,2+374x0,2</t>
  </si>
  <si>
    <t>120001101R00</t>
  </si>
  <si>
    <t>Příplatek za ztížení vykopávky v blízkosti vedení</t>
  </si>
  <si>
    <t>132201111R00</t>
  </si>
  <si>
    <t>Hloubení rýh š.do 60 cm v hor.3 do 100 m3, STROJNĚ</t>
  </si>
  <si>
    <t>VO (25+27+29)x1,4x0,6</t>
  </si>
  <si>
    <t>Kanalizace 12x1,5x0,6 +8x1,5x0,6</t>
  </si>
  <si>
    <t>130001101R00</t>
  </si>
  <si>
    <t>Příplatek za ztížené hloubení v blízkosti vedení</t>
  </si>
  <si>
    <t>5,4x0,3</t>
  </si>
  <si>
    <t>151101101R00</t>
  </si>
  <si>
    <t>Pažení a rozepření stěn rýh - příložné - hl. do 2m</t>
  </si>
  <si>
    <t>81x1,4x2</t>
  </si>
  <si>
    <t>12x1,5x2</t>
  </si>
  <si>
    <t>8x1,5x2</t>
  </si>
  <si>
    <t>151101111R00</t>
  </si>
  <si>
    <t>Odstranění pažení stěn rýh - příložné - hl. do 2 m</t>
  </si>
  <si>
    <t>174101101R00</t>
  </si>
  <si>
    <t>Zásyp jam, rýh, šachet se zhutněním</t>
  </si>
  <si>
    <t>79x0,8</t>
  </si>
  <si>
    <t>7,2x0,8</t>
  </si>
  <si>
    <t>583412034R</t>
  </si>
  <si>
    <t>Kamenivo drcené frakce  0/4  B Olomoucký kraj</t>
  </si>
  <si>
    <t>T</t>
  </si>
  <si>
    <t>SPCM</t>
  </si>
  <si>
    <t>POL3_0</t>
  </si>
  <si>
    <t>63,2x2,2x0,2</t>
  </si>
  <si>
    <t>5,8x2,2x0,2</t>
  </si>
  <si>
    <t>58344198R</t>
  </si>
  <si>
    <t>Štěrkodrtě frakce 0-63 B</t>
  </si>
  <si>
    <t>63,2x2,2x0,8</t>
  </si>
  <si>
    <t>5,8x2,2x0,8</t>
  </si>
  <si>
    <t>181101102R00</t>
  </si>
  <si>
    <t>Úprava pláně v zářezech v hor. 1-4, se zhutněním</t>
  </si>
  <si>
    <t>248+61+614+216+92+519</t>
  </si>
  <si>
    <t>162701105R00</t>
  </si>
  <si>
    <t>Vodorovné přemístění výkopku z hor.1-4 do 10000 m</t>
  </si>
  <si>
    <t>259+79+71+23+146</t>
  </si>
  <si>
    <t>171201201R00</t>
  </si>
  <si>
    <t>Uložení sypaniny na skl.-modelace na výšku přes 2m</t>
  </si>
  <si>
    <t>199000002R00</t>
  </si>
  <si>
    <t>Poplatek za skládku horniny 1- 4</t>
  </si>
  <si>
    <t>182001111R00</t>
  </si>
  <si>
    <t>Plošná úprava terénu, nerovnosti do 10 cm v rovině</t>
  </si>
  <si>
    <t>823-1</t>
  </si>
  <si>
    <t>181301101R00</t>
  </si>
  <si>
    <t>Rozprostření ornice, rovina, tl. do 10 cm do 500m2</t>
  </si>
  <si>
    <t>10364200R</t>
  </si>
  <si>
    <t>Ornice pro pozemkové úpravy</t>
  </si>
  <si>
    <t>473x0,1</t>
  </si>
  <si>
    <t>Možno užít skrytou ornici v místě zeleně</t>
  </si>
  <si>
    <t>180402111R00</t>
  </si>
  <si>
    <t>Založení trávníku parkového výsevem v rovině</t>
  </si>
  <si>
    <t>00572410R</t>
  </si>
  <si>
    <t>Směs travní parková II. mírná zátěž PROFI</t>
  </si>
  <si>
    <t>kg</t>
  </si>
  <si>
    <t>473x0,025 kg/m2</t>
  </si>
  <si>
    <t>979054441R00</t>
  </si>
  <si>
    <t>Očištění vybour. dlaždic s výplní kamen. těženým</t>
  </si>
  <si>
    <t>Bude užito zpětně na stavbě</t>
  </si>
  <si>
    <t>113231426R00</t>
  </si>
  <si>
    <t>Bourání odvodňovacího žlabu, zatíž. D400, š.260 mm</t>
  </si>
  <si>
    <t>včetně betonového lože</t>
  </si>
  <si>
    <t>938908411R00</t>
  </si>
  <si>
    <t>Očištění povrchu krytu saponátovým roztokem</t>
  </si>
  <si>
    <t>250x0,025 kg/m2</t>
  </si>
  <si>
    <t>577141212R001</t>
  </si>
  <si>
    <t>Beton asfalt. ACO 11, do 3 m, tl.5 cm</t>
  </si>
  <si>
    <t>573231111R00</t>
  </si>
  <si>
    <t>Postřik živičný spojovací z emulze 0,5-0,7 kg/m2</t>
  </si>
  <si>
    <t>5771411221.R0</t>
  </si>
  <si>
    <t>Beton asfalt. ACP 16, š. do 3 m, tl. 5 cm</t>
  </si>
  <si>
    <t>573111113R00</t>
  </si>
  <si>
    <t>Postřik živičný infiltr.+ posyp, asfalt 1,5 kg/m2</t>
  </si>
  <si>
    <t>5671221141.R0</t>
  </si>
  <si>
    <t>Podklad z kameniva zpev.cementem ŠCM tl.15 cm</t>
  </si>
  <si>
    <t>564851115R00</t>
  </si>
  <si>
    <t>Podklad ze štěrkodrti po zhutnění tloušťky 19 cm</t>
  </si>
  <si>
    <t>ŠDA 0/63</t>
  </si>
  <si>
    <t>402x1,1</t>
  </si>
  <si>
    <t>919721211R00</t>
  </si>
  <si>
    <t>Dilatační spáry vkládané vyplněné asfalt. zálivkou</t>
  </si>
  <si>
    <t>596215040R00</t>
  </si>
  <si>
    <t>Kladení zámkové dlažby tl. 8 cm do drtě tl. 4 cm</t>
  </si>
  <si>
    <t>592451171.5</t>
  </si>
  <si>
    <t>Dlažba zámková 20x10x8 cm přírodní</t>
  </si>
  <si>
    <t>592451151.8</t>
  </si>
  <si>
    <t>Dlažba zámková SLP 20x10x8 cm červená</t>
  </si>
  <si>
    <t>567122111R00</t>
  </si>
  <si>
    <t>Podklad z kameniva zpev.cementem KZC 1 tl.12 cm</t>
  </si>
  <si>
    <t>62x1,1</t>
  </si>
  <si>
    <t>68x1,1</t>
  </si>
  <si>
    <t>596215021R00</t>
  </si>
  <si>
    <t>Kladení zámkové dlažby tl. 6 cm do drtě tl. 4 cm</t>
  </si>
  <si>
    <t>592453081</t>
  </si>
  <si>
    <t>Dlažba zámková přírodní  20x10x6</t>
  </si>
  <si>
    <t>59245268R</t>
  </si>
  <si>
    <t>Dlažba zámková barevná  20x10x6 červená</t>
  </si>
  <si>
    <t>59245115.1</t>
  </si>
  <si>
    <t>Dlažba zámková SLP 20x10x6 cm červená</t>
  </si>
  <si>
    <t>564851112R00</t>
  </si>
  <si>
    <t>Podklad ze štěrkodrti po zhutnění tloušťky 16 cm</t>
  </si>
  <si>
    <t>ŠDA 0/32</t>
  </si>
  <si>
    <t>1122x1,1</t>
  </si>
  <si>
    <t>Předláždění</t>
  </si>
  <si>
    <t>9178621111R0T00</t>
  </si>
  <si>
    <t>Osazení stojat. obrub.bet. s opěrou,lože z C 20/25</t>
  </si>
  <si>
    <t>59217472R</t>
  </si>
  <si>
    <t>Obrubník silniční 1000/150/250 šedý</t>
  </si>
  <si>
    <t>59217476R</t>
  </si>
  <si>
    <t>Obrubník silniční nájezdový 1000/150/150 šedý</t>
  </si>
  <si>
    <t>59217480R</t>
  </si>
  <si>
    <t>Obrubník silniční přechodový L 1000/150/150-250</t>
  </si>
  <si>
    <t>59217481R</t>
  </si>
  <si>
    <t>Obrubník silniční přechodový P 1000/150/150-250</t>
  </si>
  <si>
    <t>59217001R</t>
  </si>
  <si>
    <t>Obrubník parkový betonový 100x250x1000 mm</t>
  </si>
  <si>
    <t>59217472R1</t>
  </si>
  <si>
    <t>Obrubník silniční 1000/150/300 šedý</t>
  </si>
  <si>
    <t>POL3_</t>
  </si>
  <si>
    <t>59217480R1</t>
  </si>
  <si>
    <t>Obrubník silniční přechodový L 1000/150/250-300</t>
  </si>
  <si>
    <t>592174811</t>
  </si>
  <si>
    <t>Obrubník silniční přechodový P 1000/150/250-300</t>
  </si>
  <si>
    <t>9177321111.R0</t>
  </si>
  <si>
    <t>Osazení ležat. obrub. bet. bez opěr,lože z C 20/25</t>
  </si>
  <si>
    <t>592162117R1</t>
  </si>
  <si>
    <t>Přídlažba silniční vysoká  50/25/10 přírodní</t>
  </si>
  <si>
    <t>5970911111.R0</t>
  </si>
  <si>
    <t>Žlab odvodňovací  dl. 1000 mm</t>
  </si>
  <si>
    <t>5970911121.R0</t>
  </si>
  <si>
    <t>Žlab odvodňovací dl. 500 mm</t>
  </si>
  <si>
    <t>5970911241.R0</t>
  </si>
  <si>
    <t>Žlabová vpust dl. 500 mm</t>
  </si>
  <si>
    <t>597091131R001</t>
  </si>
  <si>
    <t>Čelo žlabu plné typ 0-20</t>
  </si>
  <si>
    <t>597091153RU11</t>
  </si>
  <si>
    <t>Krycí rošt zatížení C 250 dl.500 mm, můstkový, grafitová tvárná litina</t>
  </si>
  <si>
    <t>597091163R001</t>
  </si>
  <si>
    <t xml:space="preserve">Aretace roštu </t>
  </si>
  <si>
    <t>899331111R00</t>
  </si>
  <si>
    <t>Výšková úprava vstupu do 20 cm, zvýšení poklopu</t>
  </si>
  <si>
    <t>Počet z C.2. Situace</t>
  </si>
  <si>
    <t>899431111R00</t>
  </si>
  <si>
    <t>Výšková úprava do 20 cm, zvýšení krytu šoupěte</t>
  </si>
  <si>
    <t>899231111R00</t>
  </si>
  <si>
    <t>Výšková úprava vstupu do 20 cm, zvýšení mříže</t>
  </si>
  <si>
    <t>895941311R00</t>
  </si>
  <si>
    <t>Zřízení vpusti uliční z dílců typ UVB - 50</t>
  </si>
  <si>
    <t>827-1</t>
  </si>
  <si>
    <t>592238510R</t>
  </si>
  <si>
    <t>TBV-Q 450/300/2a dno bez výtoku - kalová prohlubeň</t>
  </si>
  <si>
    <t>5922386321R</t>
  </si>
  <si>
    <t>TBV-Q 450/350/3a PVC skruž střed. s otvorem DN 150</t>
  </si>
  <si>
    <t>59223856R</t>
  </si>
  <si>
    <t>TBV-Q 450/195/5c skruž horní</t>
  </si>
  <si>
    <t>59223862R</t>
  </si>
  <si>
    <t>TBV-Q 450/295/6a skruž středová</t>
  </si>
  <si>
    <t>899101111R00</t>
  </si>
  <si>
    <t>Osazení poklopu s rámem do 50 kg</t>
  </si>
  <si>
    <t>55340380R</t>
  </si>
  <si>
    <t>Mříž M1 D400 litinová DIN 19583-13 500/500</t>
  </si>
  <si>
    <t>55343927R</t>
  </si>
  <si>
    <t>C3 koš pozink. DIN 4052 vysoký pro rám 500/300</t>
  </si>
  <si>
    <t>592238672R</t>
  </si>
  <si>
    <t>TBV-Q 450/160-D betonový rám poklopu D400</t>
  </si>
  <si>
    <t>452112111R00</t>
  </si>
  <si>
    <t>Osazení beton, prstenců pod mříže, výšky do100 mm</t>
  </si>
  <si>
    <t>59223864R</t>
  </si>
  <si>
    <t>TBV-Q 390/60/10a vyrovnávací prstenec</t>
  </si>
  <si>
    <t>452311141R00</t>
  </si>
  <si>
    <t>Desky podkladní pod potrubí z betonu C 16/20</t>
  </si>
  <si>
    <t>877415121R00</t>
  </si>
  <si>
    <t>Výřez a montáž tvarovky z plastu na potrubí DN 500</t>
  </si>
  <si>
    <t>871313121R00</t>
  </si>
  <si>
    <t>Montáž trub z plastu, gumový kroužek, DN 150</t>
  </si>
  <si>
    <t>28611190.1</t>
  </si>
  <si>
    <t>Trubka kanalizační PVC SN 12 DN 150/1000</t>
  </si>
  <si>
    <t>877313123R00</t>
  </si>
  <si>
    <t>Montáž tvarovek jednoos. plast. gum.kroužek DN 150</t>
  </si>
  <si>
    <t>28651662.AR</t>
  </si>
  <si>
    <t>Koleno kanalizační KGB 160/ 45° PVC</t>
  </si>
  <si>
    <t>966006132R00</t>
  </si>
  <si>
    <t>Odstranění doprav.značek se sloupky, s bet.patkami</t>
  </si>
  <si>
    <t>914001111R00</t>
  </si>
  <si>
    <t xml:space="preserve">Osaz sloupků, montáž svislých dopr.značek </t>
  </si>
  <si>
    <t>Nová-3</t>
  </si>
  <si>
    <t>Přeložka-1</t>
  </si>
  <si>
    <t>Ochranný sloupek-1</t>
  </si>
  <si>
    <t>40445137.AR</t>
  </si>
  <si>
    <t>Značka dopravní info IJ 4b, 500 fólie 1, EG 7 letá</t>
  </si>
  <si>
    <t>40445045.AR</t>
  </si>
  <si>
    <t>Značka dopr inf IP 6 500/500 fól1,HIG10</t>
  </si>
  <si>
    <t>Osazena na slouoy VO</t>
  </si>
  <si>
    <t>40445950.2</t>
  </si>
  <si>
    <t>Sloupek Fe pr.60 pozinkovaný, l= 250 mm</t>
  </si>
  <si>
    <t>40445951.6</t>
  </si>
  <si>
    <t>Patka kotevní kompletní AP 60/4</t>
  </si>
  <si>
    <t>404459534R</t>
  </si>
  <si>
    <t>Svorka upínací US na sloupek pr. 60 nebo 70 mm</t>
  </si>
  <si>
    <t>404459540R</t>
  </si>
  <si>
    <t>Víčko pr. 60</t>
  </si>
  <si>
    <t>915721121R00</t>
  </si>
  <si>
    <t>Vodorovné značení stopčar,zeber atd.plastem,nehluč</t>
  </si>
  <si>
    <t>V7 - bílá - 12</t>
  </si>
  <si>
    <t>2x BUS - žlutá - 2</t>
  </si>
  <si>
    <t>915729111R00</t>
  </si>
  <si>
    <t>Příplatek za reflexní úpravu stopčar, zeber atd.</t>
  </si>
  <si>
    <t>915791112R00</t>
  </si>
  <si>
    <t>Předznačení pro značení stopčáry, zebry, nápisů</t>
  </si>
  <si>
    <t>915711121R00</t>
  </si>
  <si>
    <t>Vodor.značení dělicích čar 12 cm plastem,nehlučné</t>
  </si>
  <si>
    <t>V11a - žlutá</t>
  </si>
  <si>
    <t>915719111R00</t>
  </si>
  <si>
    <t>Příplatek za reflexní úpravu dělících čar 12 cm</t>
  </si>
  <si>
    <t>915791111R00</t>
  </si>
  <si>
    <t>Předznačení pro značení dělící čáry,vodící proužky</t>
  </si>
  <si>
    <t>Osazení odpadkového koše, včetně dodávky kotvících prvků</t>
  </si>
  <si>
    <t>POL12_0</t>
  </si>
  <si>
    <t>Odpadkový koš ocelový, včetně dodávky</t>
  </si>
  <si>
    <t>Ocelový koš na ocelové noze FeZn barvy dle investora, kotvený do betonové patky pod dlažbou.</t>
  </si>
  <si>
    <t>961044111R00</t>
  </si>
  <si>
    <t>Bourání základů z betonu prostého</t>
  </si>
  <si>
    <t>801-3</t>
  </si>
  <si>
    <t>Patky přístřešku 0,4x0,4x0,8x6</t>
  </si>
  <si>
    <t>979087212R00</t>
  </si>
  <si>
    <t>Nakládání suti na dopravní prostředky</t>
  </si>
  <si>
    <t>t</t>
  </si>
  <si>
    <t>979082213R00</t>
  </si>
  <si>
    <t>Vodorovná doprava suti po suchu do 1 km</t>
  </si>
  <si>
    <t>979082219R00</t>
  </si>
  <si>
    <t>Příplatek za dopravu suti po suchu za další 1 km</t>
  </si>
  <si>
    <t>235x9</t>
  </si>
  <si>
    <t>979093111R00</t>
  </si>
  <si>
    <t>Uložení suti na skládku bez zhutnění</t>
  </si>
  <si>
    <t>800-6</t>
  </si>
  <si>
    <t>979990103R001</t>
  </si>
  <si>
    <t>Poplatek za skládku suti - beton, kamenivo</t>
  </si>
  <si>
    <t>979990113R00</t>
  </si>
  <si>
    <t>Poplatek za skládku suti - obalovaný asfalt</t>
  </si>
  <si>
    <t>R-3</t>
  </si>
  <si>
    <t>Výzisk za odprodej ocelových konstrukcí včetně odvozu</t>
  </si>
  <si>
    <t>Vratka 5 Kč/kg</t>
  </si>
  <si>
    <t>Přístřešek celkem 100 kg</t>
  </si>
  <si>
    <t>998222011R00</t>
  </si>
  <si>
    <t>Přesun hmot, pozemní komunikace, kryt z kameniva</t>
  </si>
  <si>
    <t>998222094R00</t>
  </si>
  <si>
    <t>Přesun hmot, komunikace z kameniva, příplatek 5 km</t>
  </si>
  <si>
    <t>998222095R00</t>
  </si>
  <si>
    <t>Přesun hmot, komunikace z kameniva, dalších 5 km</t>
  </si>
  <si>
    <t>998223011R00</t>
  </si>
  <si>
    <t>Přesun hmot, pozemní komunikace, kryt dlážděný</t>
  </si>
  <si>
    <t>998223094R00</t>
  </si>
  <si>
    <t>Přesun hmot, komunikace dlážděné, příplatek 5 km</t>
  </si>
  <si>
    <t>998223095R00</t>
  </si>
  <si>
    <t>Přesun hmot, komunik. dlážděné, přípl. dalších 5km</t>
  </si>
  <si>
    <t>998224111R00</t>
  </si>
  <si>
    <t>Přesun hmot, pozemní komunikace, kryt betonový</t>
  </si>
  <si>
    <t>998224194R00</t>
  </si>
  <si>
    <t>Přesun hmot, komunikace betonové, příplatek 5 km</t>
  </si>
  <si>
    <t>998224195R00</t>
  </si>
  <si>
    <t>Přesun hmot, komunikace beton. přípl. dalších 5 km</t>
  </si>
  <si>
    <t>998225111R00</t>
  </si>
  <si>
    <t>Přesun hmot, pozemní komunikace, kryt živičný</t>
  </si>
  <si>
    <t>998225194R00</t>
  </si>
  <si>
    <t>Přesun hmot, komunikace živičné, příplatek do 5 km</t>
  </si>
  <si>
    <t>998225195R00</t>
  </si>
  <si>
    <t>Přesun hmot, komunik. živičné, přípl. dalších 5 km</t>
  </si>
  <si>
    <t>998274101R00</t>
  </si>
  <si>
    <t>Přesun hmot, trubní vedení betonové, otevř. výkop</t>
  </si>
  <si>
    <t>998274118R00</t>
  </si>
  <si>
    <t>Přesun hmot, trubní vedení betonové, příplatek 5km</t>
  </si>
  <si>
    <t>998274119R00</t>
  </si>
  <si>
    <t>Přesun hmot, tr. vedení beton., přípl. dalších 5km</t>
  </si>
  <si>
    <t>998276101R00</t>
  </si>
  <si>
    <t>Přesun hmot, trubní vedení plastová, otevř. výkop</t>
  </si>
  <si>
    <t>998276118R00</t>
  </si>
  <si>
    <t>Přesun hmot, trubní vedení plastová, příplatek 5km</t>
  </si>
  <si>
    <t>998276119R00</t>
  </si>
  <si>
    <t>Přesun hmot, tr. vedení plast., přípl. dalších 5km</t>
  </si>
  <si>
    <t>767392802R00</t>
  </si>
  <si>
    <t>Demontáž krytin střech z plechů, šroubovaných</t>
  </si>
  <si>
    <t>800-767</t>
  </si>
  <si>
    <t>Střecha přístřešku</t>
  </si>
  <si>
    <t>767134802R00</t>
  </si>
  <si>
    <t>Demontáž oplechování stěn plechy šroubovanými</t>
  </si>
  <si>
    <t>8x2,5</t>
  </si>
  <si>
    <t>767996801R00</t>
  </si>
  <si>
    <t>Demontáž atypických ocelových konstr. do 50 kg</t>
  </si>
  <si>
    <t>Nosná konstrukce přístřešku</t>
  </si>
  <si>
    <t>230191008R00</t>
  </si>
  <si>
    <t>Uložení chráničky ve výkopu PE 63x5,8mm</t>
  </si>
  <si>
    <t>M23</t>
  </si>
  <si>
    <t>POL1_9</t>
  </si>
  <si>
    <t>Chránička VO mezi stožáry</t>
  </si>
  <si>
    <t>345711471.02</t>
  </si>
  <si>
    <t>Trubka kabelová chránička 63</t>
  </si>
  <si>
    <t>210204002R00</t>
  </si>
  <si>
    <t>Stožár osvětlovací sadový - ocelový</t>
  </si>
  <si>
    <t>V místě přeložky bude užito původního</t>
  </si>
  <si>
    <t xml:space="preserve">Stožár přechodový </t>
  </si>
  <si>
    <t>Oboustranně žárově zinkovaný stožár + nástřik thermoplastem od spodní htany dvířek po spodek stožáru (tlouštka poplastování 0,3 - 0,4 mm), vč. elektrovýzbroje. Výška nad terénem 6 m.</t>
  </si>
  <si>
    <t>210204104R00</t>
  </si>
  <si>
    <t>Výložník ocelový 1ramenný nad 35 kg</t>
  </si>
  <si>
    <t>Výložník přechodový 2,5 m</t>
  </si>
  <si>
    <t>Výložník uboustranně žárově zinkovaný</t>
  </si>
  <si>
    <t>Svítidlo přechodové 250W, včetně výbojky</t>
  </si>
  <si>
    <t>Těleso svítidla je odlitek z hliníkové slitiny, povrchová úprava je provedena polyesterovým, tepelně tvrzeným lakem.</t>
  </si>
  <si>
    <t>Upínací zařízení umožňuje horizontální i vertikální montáž svítidla na trubku průměru 45 až 60 mm.</t>
  </si>
  <si>
    <t>Elektrická část je umístěna ve spodní části svítidla a je od okolního prostředí krytá stupněm krytí IP 44. Elektronický předřadník je namontovaný na galvanicky pokovené základně, která je jednoduše vyjímatelná po odpojení konektoru.</t>
  </si>
  <si>
    <t>2102042031.R0</t>
  </si>
  <si>
    <t>Elektrovýzbroj stožáru výměna stávající, včetně dodávky</t>
  </si>
  <si>
    <t>2109010701.RT</t>
  </si>
  <si>
    <t>Kabel silový AYKY J 4 x 16 mm2 volně uložený, včetně dodávky kabelu AYKY J 4x16</t>
  </si>
  <si>
    <t>210220021RT1</t>
  </si>
  <si>
    <t>Vedení uzemňovací v zemi FeZn do 120 mm2, včetně pásku FeZn 30 x 4 mm</t>
  </si>
  <si>
    <t>210100003R00</t>
  </si>
  <si>
    <t>Ukončení vodičů v rozvaděči + zapojení do 16 mm2</t>
  </si>
  <si>
    <t>210220022RT1</t>
  </si>
  <si>
    <t>Vedení uzemňovací v zemi FeZn, D 8 - 10 mm, včetně drátu FeZn 10 mm</t>
  </si>
  <si>
    <t>583309990001R</t>
  </si>
  <si>
    <t>Písek kopaný</t>
  </si>
  <si>
    <t>220890202R00</t>
  </si>
  <si>
    <t>Revize</t>
  </si>
  <si>
    <t>h</t>
  </si>
  <si>
    <t>M22</t>
  </si>
  <si>
    <t>Doprava materiálu</t>
  </si>
  <si>
    <t>hod</t>
  </si>
  <si>
    <t>Jeřáb, plošina</t>
  </si>
  <si>
    <t>460010022RT1</t>
  </si>
  <si>
    <t>Vytýčení kabelové trasy podél silnice, délka trasy do 100 m</t>
  </si>
  <si>
    <t>km</t>
  </si>
  <si>
    <t>460050701RT1</t>
  </si>
  <si>
    <t>Jáma do 2 m3 pro stožár veřejného osvětlení, hor.1, ruční výkop jámy</t>
  </si>
  <si>
    <t>Demontáž stožáru osvětlení, úprava pro zpětné použití</t>
  </si>
  <si>
    <t>460100001RT1</t>
  </si>
  <si>
    <t>Pouzdrový základ 250x800 mm mimo osu trasy, kompletní zhot.pouzdrového základu</t>
  </si>
  <si>
    <t>460490012RT1</t>
  </si>
  <si>
    <t>Fólie výstražná z PVC, šířka 33 cm, fólie PVC šířka 33 cm</t>
  </si>
  <si>
    <t>28314141.AR</t>
  </si>
  <si>
    <t>Fólie výstražná š. 330 x 1,2 mm červená 3,3 m/kg</t>
  </si>
  <si>
    <t>81/3,3</t>
  </si>
  <si>
    <t>132201212R00</t>
  </si>
  <si>
    <t>Hloubení rýh š.do 200 cm hor.3 do 1000m3,STROJNĚ</t>
  </si>
  <si>
    <t>3,2x31</t>
  </si>
  <si>
    <t>132201219R00</t>
  </si>
  <si>
    <t>Příplatek za lepivost - hloubení rýh 200cm v hor.3</t>
  </si>
  <si>
    <t>2x31</t>
  </si>
  <si>
    <t>162301102R00</t>
  </si>
  <si>
    <t>Vodorovné přemístění výkopku z hor.1-4 do 1000 m</t>
  </si>
  <si>
    <t>Uložení na mezideponii a zpětný dovoz</t>
  </si>
  <si>
    <t>62x2</t>
  </si>
  <si>
    <t>Odvoz na skládku</t>
  </si>
  <si>
    <t>99,2-62</t>
  </si>
  <si>
    <t>Plocha z Situace</t>
  </si>
  <si>
    <t>31x0,1</t>
  </si>
  <si>
    <t>31x0,025 kg/m2</t>
  </si>
  <si>
    <t>271571111R00</t>
  </si>
  <si>
    <t>Polštář základu ze štěrkopísku tříděného</t>
  </si>
  <si>
    <t>800-2</t>
  </si>
  <si>
    <t>1,8x30x0,15</t>
  </si>
  <si>
    <t>273311311R00</t>
  </si>
  <si>
    <t>Beton základových desek prokládaný kamenem C 8/10</t>
  </si>
  <si>
    <t>801-1</t>
  </si>
  <si>
    <t>Podklad beton 1,6x30x0,15</t>
  </si>
  <si>
    <t>274321321R00</t>
  </si>
  <si>
    <t>Železobeton základových pasů C 20/25 , XC4, XF4, XD3</t>
  </si>
  <si>
    <t>1,6x30</t>
  </si>
  <si>
    <t>274362021R00</t>
  </si>
  <si>
    <t>Výztuž základových pasů ze svařovaných sítí KARI</t>
  </si>
  <si>
    <t>3,3x29=95,7 m2 x 8 kg/m2</t>
  </si>
  <si>
    <t>274361821R00</t>
  </si>
  <si>
    <t>Výztuž základových pasů z betonářské oceli 10 505, provázka</t>
  </si>
  <si>
    <t>274351215R00</t>
  </si>
  <si>
    <t>Bednění stěn základových pasů - zřízení</t>
  </si>
  <si>
    <t>0,5x2x30</t>
  </si>
  <si>
    <t>274351216R00</t>
  </si>
  <si>
    <t>Bednění stěn základových pasů - odstranění</t>
  </si>
  <si>
    <t>334121111R00</t>
  </si>
  <si>
    <t>Osazení prefabrikovaných opěr z ŽB do 5 t</t>
  </si>
  <si>
    <t>821-1</t>
  </si>
  <si>
    <t>Pro osazení konstrukcí výšky do 15 m.</t>
  </si>
  <si>
    <t>59384405R1</t>
  </si>
  <si>
    <t>Opěra, opěrný prvek, 990/700/1550</t>
  </si>
  <si>
    <t>970251150R00</t>
  </si>
  <si>
    <t>Řezání železobetonu hl. řezu 150 mm</t>
  </si>
  <si>
    <t>Seříznutí vrholu stěny</t>
  </si>
  <si>
    <t>998012021R00</t>
  </si>
  <si>
    <t>Přesun hmot pro budovy monolitické výšky do 6 m</t>
  </si>
  <si>
    <t>(0,25+0,2)x30</t>
  </si>
  <si>
    <t>998012038R00</t>
  </si>
  <si>
    <t>Přesun hmot, budovy monolitické, příplatek do 5 km</t>
  </si>
  <si>
    <t>998012039R00</t>
  </si>
  <si>
    <t>Přesun hmot, budovy monol., přípl. za dalších 5 km</t>
  </si>
  <si>
    <t>998152193R00</t>
  </si>
  <si>
    <t>Přesun hmot, zdi a valy z dílců, příplatek do 1 km</t>
  </si>
  <si>
    <t>801-2</t>
  </si>
  <si>
    <t>998152196R00</t>
  </si>
  <si>
    <t>Přesun hmot, zdi a valy z dílců, příplatek do 5 km</t>
  </si>
  <si>
    <t>998152197R00</t>
  </si>
  <si>
    <t>Přesun hmot, zdi a valy z dílců, příp. dalších 5km</t>
  </si>
  <si>
    <t>711132311R00</t>
  </si>
  <si>
    <t>Prov. izolace nopovou fólií svisle, vč.uchyc.prvků</t>
  </si>
  <si>
    <t>800-711</t>
  </si>
  <si>
    <t>POL1_7</t>
  </si>
  <si>
    <t>2x30</t>
  </si>
  <si>
    <t>28324270.AR1</t>
  </si>
  <si>
    <t>Fólie nopová z HDPE tl. 0,6 mm, nopy 8 mm</t>
  </si>
  <si>
    <t>348171211R00</t>
  </si>
  <si>
    <t>Osazení oc.zábradlí na zdech a valech do 100 kg/m, včetně dodávky kotvících prvků a kotvení</t>
  </si>
  <si>
    <t>801-5</t>
  </si>
  <si>
    <t>145872641</t>
  </si>
  <si>
    <t>Profil čtvercový uzavř.svařovaný  S235  50 x 5 mm</t>
  </si>
  <si>
    <t>Sloupek 1,03x16 ks = 16,5 x 6,4 kg/m</t>
  </si>
  <si>
    <t>14587263R</t>
  </si>
  <si>
    <t>Profil čtvercový uzavř.svařovaný  S235  50 x 3 mm</t>
  </si>
  <si>
    <t>Madlo 29,2 x 4,1 kg/m</t>
  </si>
  <si>
    <t>14587232R</t>
  </si>
  <si>
    <t>Profil čtvercový uzavř.svařovaný  S235  30 x 3 mm</t>
  </si>
  <si>
    <t>Spodní příčel 29x2,3 kg/m</t>
  </si>
  <si>
    <t>145872121</t>
  </si>
  <si>
    <t>Profil čtvercový uzavř.svařovaný  S235  20 x 3 mm</t>
  </si>
  <si>
    <t>Výplň 0,92x174 ks = 160 x 1,4 kg/m</t>
  </si>
  <si>
    <t>133262361</t>
  </si>
  <si>
    <t>Tyč ocelová plochá jakost 11523  150x15 mm</t>
  </si>
  <si>
    <t>0,15x16 kus = 2,4 x 17,7 kg/m</t>
  </si>
  <si>
    <t>998767194R00</t>
  </si>
  <si>
    <t>Příplatek zvětš. přesun, zámeč. konstr. do 1 km</t>
  </si>
  <si>
    <t>998767199R00</t>
  </si>
  <si>
    <t>Příplatek zvětš. přesun, zámeč. konstr. další 1 km</t>
  </si>
  <si>
    <t>0,6x9</t>
  </si>
  <si>
    <t>Žárové zinkování</t>
  </si>
  <si>
    <t>783814110R00</t>
  </si>
  <si>
    <t>Nátěr olejový betonových povrchů dvojnásobný</t>
  </si>
  <si>
    <t>800-783</t>
  </si>
  <si>
    <t>2,6x30</t>
  </si>
  <si>
    <t>V místě napojení MK, které nejsou součástí SO 101</t>
  </si>
  <si>
    <t>113107535R00</t>
  </si>
  <si>
    <t>Odstranění podkladu pl. 50 m2,kam.drcené tl.35 cm</t>
  </si>
  <si>
    <t>132201213R00</t>
  </si>
  <si>
    <t>Hloubení rýh š.do 200 cm hor.3 do 10000 m3,STROJNĚ</t>
  </si>
  <si>
    <t>Nová stoka 214x1,2x2=514</t>
  </si>
  <si>
    <t>Výměna potrubí 18x1,2x2=43</t>
  </si>
  <si>
    <t>557x30%</t>
  </si>
  <si>
    <t>131201202R00</t>
  </si>
  <si>
    <t>Hloubení zapažených jam v hor.3 do 1000 m3</t>
  </si>
  <si>
    <t>Šachty 1,5x1,5x2x4=18</t>
  </si>
  <si>
    <t>Odstranění překážek 1,5x1,5x2x7=31,5</t>
  </si>
  <si>
    <t>HP 1,5x2,5x2x2=15</t>
  </si>
  <si>
    <t>131201119R00</t>
  </si>
  <si>
    <t>Příplatek za lepivost - hloubení nezap.jam v hor.3</t>
  </si>
  <si>
    <t>64,5x30%</t>
  </si>
  <si>
    <t>119001401R00</t>
  </si>
  <si>
    <t>Dočasné zajištění ocelového potrubí do DN 200 mm</t>
  </si>
  <si>
    <t>119001421R00</t>
  </si>
  <si>
    <t>Dočasné zajištění kabelů - do počtu 3 kabelů</t>
  </si>
  <si>
    <t>119001422R00</t>
  </si>
  <si>
    <t>Dočasné zajištění kabelů - v počtu 3 - 6 kabelů</t>
  </si>
  <si>
    <t>Nová stoka 214x2x2=856</t>
  </si>
  <si>
    <t>Výměna potrubí 18x2x2=72</t>
  </si>
  <si>
    <t>Šachty 1,5x2x2x4=24</t>
  </si>
  <si>
    <t>Odstranění překážek 1,5x2x2x7=42</t>
  </si>
  <si>
    <t>HP 2x2,5x2x2=20</t>
  </si>
  <si>
    <t>Stoka 557x0,8=445,6</t>
  </si>
  <si>
    <t>Šachty 18x0,5=9</t>
  </si>
  <si>
    <t>Odstranění překážek 31,5</t>
  </si>
  <si>
    <t>HP 15x0,5=7,5</t>
  </si>
  <si>
    <t>493,6x2,2x0,2</t>
  </si>
  <si>
    <t>493,6x2,2x0,8</t>
  </si>
  <si>
    <t>21</t>
  </si>
  <si>
    <t>167101102R00</t>
  </si>
  <si>
    <t>Nakládání výkopku z hor.1-4 v množství nad 100 m3</t>
  </si>
  <si>
    <t>557+64,5</t>
  </si>
  <si>
    <t>5966+468+456+143-480-114</t>
  </si>
  <si>
    <t>1104+175+71+52-22</t>
  </si>
  <si>
    <t>Úprava po zásypu rýhy</t>
  </si>
  <si>
    <t>Bude užito původní ornice</t>
  </si>
  <si>
    <t>00572420R</t>
  </si>
  <si>
    <t>Směs travní parková III. dekorativní PROFI</t>
  </si>
  <si>
    <t>30x0,025 kg/m2</t>
  </si>
  <si>
    <t>892601184R00</t>
  </si>
  <si>
    <t>Čištění kanalizační stoky do DN 800, nad 100 m</t>
  </si>
  <si>
    <t>Čištění stávající kanalizace</t>
  </si>
  <si>
    <t>577141212R00</t>
  </si>
  <si>
    <t>Podklad z kameniva zpev.cementem ŠCM 1 tl.15 cm</t>
  </si>
  <si>
    <t>668x1,1</t>
  </si>
  <si>
    <t>Odstranění překážek na stávající kanalizaci</t>
  </si>
  <si>
    <t>892661111R00</t>
  </si>
  <si>
    <t>Zkouška těsnosti kanalizace DN do 600, vodou</t>
  </si>
  <si>
    <t>214+18</t>
  </si>
  <si>
    <t>892663111R00</t>
  </si>
  <si>
    <t>Zabezpečení konců kanal. potrubí DN do 600, vodou</t>
  </si>
  <si>
    <t>úsek</t>
  </si>
  <si>
    <t>892855115R00</t>
  </si>
  <si>
    <t>Kontrola kanalizace TV kamerou do 500 m</t>
  </si>
  <si>
    <t>871423121R00</t>
  </si>
  <si>
    <t>Montáž trub z plastu, gumový kroužek, DN 600</t>
  </si>
  <si>
    <t>28614296R1</t>
  </si>
  <si>
    <t>Trubka kanal. korug. DN 600x6000mm PP</t>
  </si>
  <si>
    <t>877423121R00</t>
  </si>
  <si>
    <t>Montáž tvarovek odboč. plast. gum. kroužek DN 600</t>
  </si>
  <si>
    <t>28654497.41</t>
  </si>
  <si>
    <t>Odbočka 45° kanal.na KG DN 600/160 PP</t>
  </si>
  <si>
    <t>28654495.71</t>
  </si>
  <si>
    <t>Odbočka 45° kanalizační DN 600/600 PP</t>
  </si>
  <si>
    <t>28654492.61</t>
  </si>
  <si>
    <t>Koleno kanalizační DN 600 45° PP</t>
  </si>
  <si>
    <t>Napojení potrubí na stávající šachtu</t>
  </si>
  <si>
    <t>8959311111.R0</t>
  </si>
  <si>
    <t>Vpusti kanal. horské z bet. C 20/25,vel.1300/1100</t>
  </si>
  <si>
    <t>935111111R00</t>
  </si>
  <si>
    <t>Osazení přík. žlabu do štěrkopísku z tvárnic 50 cm</t>
  </si>
  <si>
    <t>59227516R</t>
  </si>
  <si>
    <t>Žlab odvodňovací TBZ  50/50/13</t>
  </si>
  <si>
    <t>899202111R00</t>
  </si>
  <si>
    <t>Osazení mříží litinových s rámem do 100 kg</t>
  </si>
  <si>
    <t>Mříž na HP</t>
  </si>
  <si>
    <t>55340371R</t>
  </si>
  <si>
    <t>Mříž s rámem na horskou vpust B 125 litina</t>
  </si>
  <si>
    <t>894411151R00</t>
  </si>
  <si>
    <t>Zřízení šachet z dílců, dno C25/30, potrubí DN 600</t>
  </si>
  <si>
    <t>592243681.A</t>
  </si>
  <si>
    <t xml:space="preserve">Dno šachetní TZZ-Q 1000/1000 </t>
  </si>
  <si>
    <t>Počet z D.2. až D.4. Situace</t>
  </si>
  <si>
    <t>59224106R</t>
  </si>
  <si>
    <t>Skruž se stupadly TBS-Q 1000/250/90 SP (SP)</t>
  </si>
  <si>
    <t>59224126R</t>
  </si>
  <si>
    <t>Skruž přechodová TBR-Q 625/600/90/SPK (SLK)</t>
  </si>
  <si>
    <t>59224130R</t>
  </si>
  <si>
    <t>Deska přechodová TZK-Q 625/200/90/T</t>
  </si>
  <si>
    <t>286971891.0</t>
  </si>
  <si>
    <t>Těsnění k šachtové skruži DN 1000 Q.1</t>
  </si>
  <si>
    <t>59224176R</t>
  </si>
  <si>
    <t>Prstenec vyrovnávací TBW-Q 625/80/100</t>
  </si>
  <si>
    <t>592241771</t>
  </si>
  <si>
    <t>Prstenec vyrovnávací TBW-Q 625/200/100</t>
  </si>
  <si>
    <t>59224175R</t>
  </si>
  <si>
    <t>Prstenec vyrovnávací TBW-Q 625/60/100</t>
  </si>
  <si>
    <t>899102111R00</t>
  </si>
  <si>
    <t>Osazení poklopu s rámem do 100 kg</t>
  </si>
  <si>
    <t>55243342.AR</t>
  </si>
  <si>
    <t>Poklop KA 01 BEGU D 605 mm ''A1'' PARK A15</t>
  </si>
  <si>
    <t>452311151RT1</t>
  </si>
  <si>
    <t>Desky podkladní pod potrubí z betonu , beton prostý třídy C 20/25 S3</t>
  </si>
  <si>
    <t>Šachty 1,5x1,5x0,15x4=1,35</t>
  </si>
  <si>
    <t>8124411211.R0</t>
  </si>
  <si>
    <t>Demontáž trub beton hrdlových, MC provazec DN 600</t>
  </si>
  <si>
    <t>8124211211.R0</t>
  </si>
  <si>
    <t>Demontáž trub beton. hrdlových, MC provazec DN 500</t>
  </si>
  <si>
    <t>895941111R00</t>
  </si>
  <si>
    <t>Demontáž vpusti uliční z dílců typ UV</t>
  </si>
  <si>
    <t>Jedná se o vpust na stávajícím proustku sloužící částečně i jako šachta</t>
  </si>
  <si>
    <t>966008112R00</t>
  </si>
  <si>
    <t>Bourání trubního propustku z trub DN do 50 cm</t>
  </si>
  <si>
    <t>32x9</t>
  </si>
  <si>
    <t>979990103R00</t>
  </si>
  <si>
    <t>Výzisk za odprodej ocelových konstrukcí, včetně odvozu</t>
  </si>
  <si>
    <t>Kanalizační mříž včetně rámu Výtěž 48 kg/UV x 1 = 48</t>
  </si>
  <si>
    <t>1131511191.R0</t>
  </si>
  <si>
    <t>Fréz.živič.krytu pl.do 500 m2,tl.10cm</t>
  </si>
  <si>
    <t>143x1,1</t>
  </si>
  <si>
    <t>122202201R00</t>
  </si>
  <si>
    <t>Odkopávky pro silnice v hor. 3 do 100 m3</t>
  </si>
  <si>
    <t>Zemní pláň 202x0,45</t>
  </si>
  <si>
    <t>132201110R00</t>
  </si>
  <si>
    <t>Hloubení rýh š.do 60 cm v hor.3 do 50 m3, STROJNĚ</t>
  </si>
  <si>
    <t>Příkop 1x0,5x28</t>
  </si>
  <si>
    <t>139601102R00</t>
  </si>
  <si>
    <t>Ruční výkop jam, rýh a šachet v hornině tř. 3</t>
  </si>
  <si>
    <t>Vedení SEK 30x0,5x1</t>
  </si>
  <si>
    <t>15x0,8</t>
  </si>
  <si>
    <t>12x2,2x0,2</t>
  </si>
  <si>
    <t>12x2,2x0,8</t>
  </si>
  <si>
    <t>Zásyp za zrušenou komunikaci 112x0,3</t>
  </si>
  <si>
    <t>44+201</t>
  </si>
  <si>
    <t>91+15+14-34</t>
  </si>
  <si>
    <t>200x0,1</t>
  </si>
  <si>
    <t>Možno použít ornici ze stavby chodníků</t>
  </si>
  <si>
    <t>200x0,025 kg/m2</t>
  </si>
  <si>
    <t>9351111111.R0</t>
  </si>
  <si>
    <t>Demontážpřík. žlabu do štěrkopísku z tvárnic 50 cm</t>
  </si>
  <si>
    <t>Demontáž horské vpusti</t>
  </si>
  <si>
    <t>166+18</t>
  </si>
  <si>
    <t>166x1,1</t>
  </si>
  <si>
    <t>183x1,1</t>
  </si>
  <si>
    <t>592451171.1</t>
  </si>
  <si>
    <t>Dlažba zámková 20x10x8 cm červená</t>
  </si>
  <si>
    <t>36x1,1</t>
  </si>
  <si>
    <t>40x1,1</t>
  </si>
  <si>
    <t>2 - nové</t>
  </si>
  <si>
    <t>40445039.AR</t>
  </si>
  <si>
    <t>Značka dopr inf IP 2 500/500 fól 1, HIG10letá</t>
  </si>
  <si>
    <t>141x9</t>
  </si>
  <si>
    <t>Chránička v místě zpevněných ploch +1m za obrubu</t>
  </si>
  <si>
    <t>SEK 30</t>
  </si>
  <si>
    <t>VO 17</t>
  </si>
  <si>
    <t>230194001R00</t>
  </si>
  <si>
    <t>Utěsnění chráničky manžetou DN 50</t>
  </si>
  <si>
    <t>27344380R</t>
  </si>
  <si>
    <t>Manžeta na chráničky EPDM 32 x 63 mm</t>
  </si>
  <si>
    <t>17/3,3</t>
  </si>
  <si>
    <t>283141412.A</t>
  </si>
  <si>
    <t>Fólie výstražná š. 330 x 1,2 mm oranžová 3,3 m/kg</t>
  </si>
  <si>
    <t>30/3,3</t>
  </si>
  <si>
    <t>4 - přemístění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</si>
</sst>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indexed="9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5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/>
    <xf numFmtId="0" fontId="8" fillId="3" borderId="0" xfId="0" applyFont="1" applyFill="1" applyBorder="1" applyAlignment="1"/>
    <xf numFmtId="0" fontId="8" fillId="3" borderId="2" xfId="0" applyFont="1" applyFill="1" applyBorder="1" applyAlignment="1"/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Fill="1" applyBorder="1" applyAlignment="1">
      <alignment horizontal="left" vertical="center"/>
    </xf>
    <xf numFmtId="49" fontId="8" fillId="0" borderId="6" xfId="0" applyNumberFormat="1" applyFont="1" applyFill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righ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3" fontId="8" fillId="0" borderId="26" xfId="0" applyNumberFormat="1" applyFont="1" applyBorder="1" applyAlignment="1"/>
    <xf numFmtId="3" fontId="0" fillId="0" borderId="26" xfId="0" applyNumberFormat="1" applyBorder="1" applyAlignment="1">
      <alignment horizontal="left" indent="1"/>
    </xf>
    <xf numFmtId="3" fontId="0" fillId="0" borderId="30" xfId="0" applyNumberFormat="1" applyBorder="1" applyAlignment="1"/>
    <xf numFmtId="3" fontId="8" fillId="0" borderId="30" xfId="0" applyNumberFormat="1" applyFont="1" applyBorder="1" applyAlignment="1"/>
    <xf numFmtId="3" fontId="0" fillId="3" borderId="31" xfId="0" applyNumberFormat="1" applyFill="1" applyBorder="1" applyAlignment="1"/>
    <xf numFmtId="3" fontId="7" fillId="5" borderId="32" xfId="0" applyNumberFormat="1" applyFont="1" applyFill="1" applyBorder="1" applyAlignment="1">
      <alignment vertical="center"/>
    </xf>
    <xf numFmtId="3" fontId="7" fillId="5" borderId="18" xfId="0" applyNumberFormat="1" applyFont="1" applyFill="1" applyBorder="1" applyAlignment="1">
      <alignment vertical="center"/>
    </xf>
    <xf numFmtId="3" fontId="7" fillId="5" borderId="18" xfId="0" applyNumberFormat="1" applyFont="1" applyFill="1" applyBorder="1" applyAlignment="1">
      <alignment vertical="center" wrapText="1"/>
    </xf>
    <xf numFmtId="3" fontId="7" fillId="5" borderId="28" xfId="0" applyNumberFormat="1" applyFont="1" applyFill="1" applyBorder="1" applyAlignment="1">
      <alignment horizontal="center" vertical="center" wrapText="1"/>
    </xf>
    <xf numFmtId="3" fontId="0" fillId="0" borderId="32" xfId="0" applyNumberFormat="1" applyBorder="1" applyAlignment="1"/>
    <xf numFmtId="3" fontId="0" fillId="0" borderId="28" xfId="0" applyNumberFormat="1" applyBorder="1" applyAlignment="1"/>
    <xf numFmtId="3" fontId="0" fillId="0" borderId="10" xfId="0" applyNumberFormat="1" applyBorder="1" applyAlignment="1">
      <alignment horizontal="left" indent="1"/>
    </xf>
    <xf numFmtId="3" fontId="0" fillId="0" borderId="31" xfId="0" applyNumberFormat="1" applyBorder="1" applyAlignment="1"/>
    <xf numFmtId="0" fontId="2" fillId="0" borderId="0" xfId="0" applyFont="1" applyAlignment="1">
      <alignment horizontal="center" shrinkToFit="1"/>
    </xf>
    <xf numFmtId="3" fontId="10" fillId="5" borderId="28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3" fillId="0" borderId="28" xfId="0" applyNumberFormat="1" applyFont="1" applyBorder="1" applyAlignment="1">
      <alignment horizontal="right" wrapText="1" shrinkToFit="1"/>
    </xf>
    <xf numFmtId="3" fontId="3" fillId="0" borderId="28" xfId="0" applyNumberFormat="1" applyFont="1" applyBorder="1" applyAlignment="1">
      <alignment horizontal="right" shrinkToFit="1"/>
    </xf>
    <xf numFmtId="3" fontId="0" fillId="0" borderId="28" xfId="0" applyNumberFormat="1" applyBorder="1" applyAlignment="1">
      <alignment shrinkToFit="1"/>
    </xf>
    <xf numFmtId="3" fontId="8" fillId="0" borderId="30" xfId="0" applyNumberFormat="1" applyFont="1" applyBorder="1" applyAlignment="1">
      <alignment wrapText="1" shrinkToFit="1"/>
    </xf>
    <xf numFmtId="3" fontId="8" fillId="0" borderId="30" xfId="0" applyNumberFormat="1" applyFont="1" applyBorder="1" applyAlignment="1">
      <alignment shrinkToFit="1"/>
    </xf>
    <xf numFmtId="3" fontId="0" fillId="0" borderId="30" xfId="0" applyNumberFormat="1" applyBorder="1" applyAlignment="1">
      <alignment wrapText="1" shrinkToFit="1"/>
    </xf>
    <xf numFmtId="3" fontId="0" fillId="0" borderId="30" xfId="0" applyNumberFormat="1" applyBorder="1" applyAlignment="1">
      <alignment shrinkToFit="1"/>
    </xf>
    <xf numFmtId="3" fontId="0" fillId="0" borderId="31" xfId="0" applyNumberFormat="1" applyBorder="1" applyAlignment="1">
      <alignment wrapText="1" shrinkToFit="1"/>
    </xf>
    <xf numFmtId="3" fontId="0" fillId="0" borderId="31" xfId="0" applyNumberFormat="1" applyBorder="1" applyAlignment="1">
      <alignment shrinkToFit="1"/>
    </xf>
    <xf numFmtId="3" fontId="0" fillId="3" borderId="31" xfId="0" applyNumberFormat="1" applyFill="1" applyBorder="1" applyAlignment="1">
      <alignment wrapText="1" shrinkToFit="1"/>
    </xf>
    <xf numFmtId="3" fontId="0" fillId="3" borderId="31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15" fillId="0" borderId="0" xfId="0" applyNumberFormat="1" applyFont="1" applyAlignment="1">
      <alignment wrapText="1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6" fillId="5" borderId="32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7" fillId="3" borderId="10" xfId="0" applyFont="1" applyFill="1" applyBorder="1"/>
    <xf numFmtId="0" fontId="7" fillId="3" borderId="6" xfId="0" applyFont="1" applyFill="1" applyBorder="1"/>
    <xf numFmtId="0" fontId="16" fillId="5" borderId="28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3" fontId="7" fillId="0" borderId="28" xfId="0" applyNumberFormat="1" applyFont="1" applyBorder="1" applyAlignment="1">
      <alignment vertical="center"/>
    </xf>
    <xf numFmtId="3" fontId="7" fillId="0" borderId="30" xfId="0" applyNumberFormat="1" applyFont="1" applyBorder="1" applyAlignment="1">
      <alignment vertical="center"/>
    </xf>
    <xf numFmtId="3" fontId="7" fillId="0" borderId="31" xfId="0" applyNumberFormat="1" applyFont="1" applyBorder="1" applyAlignment="1">
      <alignment vertical="center"/>
    </xf>
    <xf numFmtId="3" fontId="7" fillId="3" borderId="31" xfId="0" applyNumberFormat="1" applyFont="1" applyFill="1" applyBorder="1" applyAlignment="1"/>
    <xf numFmtId="4" fontId="7" fillId="0" borderId="28" xfId="0" applyNumberFormat="1" applyFont="1" applyBorder="1" applyAlignment="1">
      <alignment horizontal="center" vertical="center"/>
    </xf>
    <xf numFmtId="4" fontId="7" fillId="0" borderId="28" xfId="0" applyNumberFormat="1" applyFont="1" applyBorder="1" applyAlignment="1">
      <alignment vertical="center"/>
    </xf>
    <xf numFmtId="4" fontId="7" fillId="0" borderId="30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3" borderId="31" xfId="0" applyNumberFormat="1" applyFont="1" applyFill="1" applyBorder="1" applyAlignment="1">
      <alignment horizontal="center"/>
    </xf>
    <xf numFmtId="4" fontId="7" fillId="3" borderId="31" xfId="0" applyNumberFormat="1" applyFont="1" applyFill="1" applyBorder="1" applyAlignment="1"/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49" fontId="0" fillId="5" borderId="28" xfId="0" applyNumberFormat="1" applyFill="1" applyBorder="1"/>
    <xf numFmtId="0" fontId="0" fillId="5" borderId="28" xfId="0" applyFill="1" applyBorder="1" applyAlignment="1">
      <alignment horizontal="center"/>
    </xf>
    <xf numFmtId="0" fontId="0" fillId="5" borderId="28" xfId="0" applyFill="1" applyBorder="1"/>
    <xf numFmtId="0" fontId="0" fillId="5" borderId="28" xfId="0" applyFill="1" applyBorder="1" applyAlignment="1">
      <alignment wrapText="1"/>
    </xf>
    <xf numFmtId="0" fontId="0" fillId="3" borderId="21" xfId="0" applyFill="1" applyBorder="1" applyAlignment="1">
      <alignment horizontal="center" vertical="top"/>
    </xf>
    <xf numFmtId="0" fontId="0" fillId="3" borderId="15" xfId="0" applyFill="1" applyBorder="1" applyAlignment="1">
      <alignment vertical="top"/>
    </xf>
    <xf numFmtId="0" fontId="19" fillId="0" borderId="0" xfId="0" applyNumberFormat="1" applyFont="1" applyAlignment="1">
      <alignment wrapText="1"/>
    </xf>
    <xf numFmtId="49" fontId="0" fillId="3" borderId="15" xfId="0" applyNumberFormat="1" applyFill="1" applyBorder="1" applyAlignment="1">
      <alignment vertical="top"/>
    </xf>
    <xf numFmtId="49" fontId="0" fillId="3" borderId="21" xfId="0" applyNumberFormat="1" applyFill="1" applyBorder="1" applyAlignment="1">
      <alignment vertical="top"/>
    </xf>
    <xf numFmtId="0" fontId="17" fillId="0" borderId="26" xfId="0" applyNumberFormat="1" applyFont="1" applyBorder="1" applyAlignment="1">
      <alignment vertical="top"/>
    </xf>
    <xf numFmtId="0" fontId="17" fillId="0" borderId="30" xfId="0" applyFont="1" applyBorder="1" applyAlignment="1">
      <alignment horizontal="center" vertical="top" shrinkToFit="1"/>
    </xf>
    <xf numFmtId="164" fontId="0" fillId="3" borderId="21" xfId="0" applyNumberFormat="1" applyFill="1" applyBorder="1" applyAlignment="1">
      <alignment vertical="top"/>
    </xf>
    <xf numFmtId="164" fontId="17" fillId="0" borderId="30" xfId="0" applyNumberFormat="1" applyFont="1" applyBorder="1" applyAlignment="1">
      <alignment vertical="top" shrinkToFit="1"/>
    </xf>
    <xf numFmtId="4" fontId="0" fillId="3" borderId="21" xfId="0" applyNumberFormat="1" applyFill="1" applyBorder="1" applyAlignment="1">
      <alignment vertical="top"/>
    </xf>
    <xf numFmtId="4" fontId="0" fillId="3" borderId="15" xfId="0" applyNumberFormat="1" applyFill="1" applyBorder="1" applyAlignment="1">
      <alignment vertical="top"/>
    </xf>
    <xf numFmtId="4" fontId="17" fillId="4" borderId="30" xfId="0" applyNumberFormat="1" applyFont="1" applyFill="1" applyBorder="1" applyAlignment="1" applyProtection="1">
      <alignment vertical="top" shrinkToFit="1"/>
      <protection locked="0"/>
    </xf>
    <xf numFmtId="4" fontId="17" fillId="0" borderId="30" xfId="0" applyNumberFormat="1" applyFont="1" applyBorder="1" applyAlignment="1">
      <alignment vertical="top" shrinkToFit="1"/>
    </xf>
    <xf numFmtId="4" fontId="17" fillId="0" borderId="26" xfId="0" applyNumberFormat="1" applyFont="1" applyBorder="1" applyAlignment="1">
      <alignment vertical="top" shrinkToFit="1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4" fontId="17" fillId="0" borderId="31" xfId="0" applyNumberFormat="1" applyFont="1" applyBorder="1" applyAlignment="1">
      <alignment vertical="top" shrinkToFit="1"/>
    </xf>
    <xf numFmtId="4" fontId="17" fillId="0" borderId="10" xfId="0" applyNumberFormat="1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4" fontId="8" fillId="3" borderId="22" xfId="0" applyNumberFormat="1" applyFont="1" applyFill="1" applyBorder="1" applyAlignment="1">
      <alignment vertical="top"/>
    </xf>
    <xf numFmtId="0" fontId="17" fillId="0" borderId="3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0" fillId="3" borderId="10" xfId="0" applyFill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0" fillId="3" borderId="31" xfId="0" applyFill="1" applyBorder="1" applyAlignment="1">
      <alignment horizontal="center" vertical="top" shrinkToFit="1"/>
    </xf>
    <xf numFmtId="164" fontId="0" fillId="3" borderId="31" xfId="0" applyNumberFormat="1" applyFill="1" applyBorder="1" applyAlignment="1">
      <alignment vertical="top" shrinkToFit="1"/>
    </xf>
    <xf numFmtId="4" fontId="0" fillId="3" borderId="31" xfId="0" applyNumberFormat="1" applyFill="1" applyBorder="1" applyAlignment="1">
      <alignment vertical="top" shrinkToFit="1"/>
    </xf>
    <xf numFmtId="4" fontId="0" fillId="3" borderId="10" xfId="0" applyNumberFormat="1" applyFill="1" applyBorder="1" applyAlignment="1">
      <alignment vertical="top" shrinkToFit="1"/>
    </xf>
    <xf numFmtId="0" fontId="0" fillId="3" borderId="31" xfId="0" applyNumberFormat="1" applyFill="1" applyBorder="1" applyAlignment="1">
      <alignment horizontal="left" vertical="top" wrapText="1"/>
    </xf>
    <xf numFmtId="0" fontId="17" fillId="0" borderId="31" xfId="0" applyFont="1" applyBorder="1" applyAlignment="1">
      <alignment horizontal="center" vertical="top" shrinkToFit="1"/>
    </xf>
    <xf numFmtId="164" fontId="17" fillId="0" borderId="31" xfId="0" applyNumberFormat="1" applyFont="1" applyBorder="1" applyAlignment="1">
      <alignment vertical="top" shrinkToFit="1"/>
    </xf>
    <xf numFmtId="4" fontId="17" fillId="4" borderId="31" xfId="0" applyNumberFormat="1" applyFont="1" applyFill="1" applyBorder="1" applyAlignment="1" applyProtection="1">
      <alignment vertical="top" shrinkToFit="1"/>
      <protection locked="0"/>
    </xf>
    <xf numFmtId="0" fontId="17" fillId="0" borderId="31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22" xfId="0" applyNumberFormat="1" applyFont="1" applyBorder="1" applyAlignment="1">
      <alignment horizontal="right" vertical="center" indent="1"/>
    </xf>
    <xf numFmtId="2" fontId="12" fillId="3" borderId="7" xfId="0" applyNumberFormat="1" applyFont="1" applyFill="1" applyBorder="1" applyAlignment="1">
      <alignment horizontal="right" vertical="center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0" borderId="0" xfId="0" applyNumberFormat="1" applyAlignment="1">
      <alignment wrapText="1"/>
    </xf>
    <xf numFmtId="3" fontId="0" fillId="0" borderId="18" xfId="0" applyNumberFormat="1" applyBorder="1"/>
    <xf numFmtId="3" fontId="0" fillId="0" borderId="18" xfId="0" applyNumberFormat="1" applyBorder="1" applyAlignment="1">
      <alignment wrapText="1"/>
    </xf>
    <xf numFmtId="3" fontId="8" fillId="0" borderId="0" xfId="0" applyNumberFormat="1" applyFont="1" applyBorder="1"/>
    <xf numFmtId="3" fontId="8" fillId="0" borderId="0" xfId="0" applyNumberFormat="1" applyFont="1" applyBorder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0" borderId="6" xfId="0" applyNumberFormat="1" applyBorder="1"/>
    <xf numFmtId="3" fontId="0" fillId="0" borderId="6" xfId="0" applyNumberFormat="1" applyBorder="1" applyAlignment="1">
      <alignment wrapText="1"/>
    </xf>
    <xf numFmtId="3" fontId="0" fillId="3" borderId="15" xfId="0" applyNumberFormat="1" applyFill="1" applyBorder="1"/>
    <xf numFmtId="3" fontId="0" fillId="3" borderId="12" xfId="0" applyNumberFormat="1" applyFill="1" applyBorder="1"/>
    <xf numFmtId="3" fontId="0" fillId="3" borderId="22" xfId="0" applyNumberFormat="1" applyFill="1" applyBorder="1"/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26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18" fillId="0" borderId="0" xfId="0" applyNumberFormat="1" applyFont="1" applyBorder="1" applyAlignment="1">
      <alignment vertical="top" wrapText="1" shrinkToFit="1"/>
    </xf>
    <xf numFmtId="4" fontId="18" fillId="0" borderId="27" xfId="0" applyNumberFormat="1" applyFont="1" applyBorder="1" applyAlignment="1">
      <alignment vertical="top" wrapText="1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8" fillId="0" borderId="10" xfId="0" applyNumberFormat="1" applyFont="1" applyBorder="1" applyAlignment="1">
      <alignment horizontal="left" vertical="top" wrapText="1"/>
    </xf>
    <xf numFmtId="0" fontId="18" fillId="0" borderId="6" xfId="0" applyNumberFormat="1" applyFont="1" applyBorder="1" applyAlignment="1">
      <alignment vertical="top" wrapText="1" shrinkToFit="1"/>
    </xf>
    <xf numFmtId="164" fontId="18" fillId="0" borderId="6" xfId="0" applyNumberFormat="1" applyFont="1" applyBorder="1" applyAlignment="1">
      <alignment vertical="top" wrapText="1" shrinkToFit="1"/>
    </xf>
    <xf numFmtId="4" fontId="18" fillId="0" borderId="6" xfId="0" applyNumberFormat="1" applyFont="1" applyBorder="1" applyAlignment="1">
      <alignment vertical="top" wrapText="1" shrinkToFit="1"/>
    </xf>
    <xf numFmtId="4" fontId="18" fillId="0" borderId="29" xfId="0" applyNumberFormat="1" applyFont="1" applyBorder="1" applyAlignment="1">
      <alignment vertical="top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3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29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7" t="s">
        <v>39</v>
      </c>
    </row>
    <row r="2" spans="1:7" ht="57.75" customHeight="1" x14ac:dyDescent="0.2">
      <c r="A2" s="216" t="s">
        <v>40</v>
      </c>
      <c r="B2" s="216"/>
      <c r="C2" s="216"/>
      <c r="D2" s="216"/>
      <c r="E2" s="216"/>
      <c r="F2" s="216"/>
      <c r="G2" s="216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AZ82"/>
  <sheetViews>
    <sheetView showGridLines="0" tabSelected="1" topLeftCell="B15" zoomScaleNormal="100" zoomScaleSheetLayoutView="75" workbookViewId="0">
      <selection activeCell="G20" sqref="G20:H20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  <col min="52" max="52" width="93.140625" customWidth="1"/>
  </cols>
  <sheetData>
    <row r="1" spans="1:15" ht="33.75" customHeight="1" x14ac:dyDescent="0.2">
      <c r="A1" s="72" t="s">
        <v>37</v>
      </c>
      <c r="B1" s="227" t="s">
        <v>4</v>
      </c>
      <c r="C1" s="228"/>
      <c r="D1" s="228"/>
      <c r="E1" s="228"/>
      <c r="F1" s="228"/>
      <c r="G1" s="228"/>
      <c r="H1" s="228"/>
      <c r="I1" s="228"/>
      <c r="J1" s="229"/>
    </row>
    <row r="2" spans="1:15" ht="23.25" customHeight="1" x14ac:dyDescent="0.2">
      <c r="A2" s="4"/>
      <c r="B2" s="79" t="s">
        <v>24</v>
      </c>
      <c r="C2" s="80"/>
      <c r="D2" s="81" t="s">
        <v>43</v>
      </c>
      <c r="E2" s="81" t="s">
        <v>44</v>
      </c>
      <c r="F2" s="82"/>
      <c r="G2" s="83"/>
      <c r="H2" s="82"/>
      <c r="I2" s="83"/>
      <c r="J2" s="84"/>
      <c r="O2" s="2"/>
    </row>
    <row r="3" spans="1:15" ht="23.25" hidden="1" customHeight="1" x14ac:dyDescent="0.2">
      <c r="A3" s="4"/>
      <c r="B3" s="85"/>
      <c r="C3" s="80"/>
      <c r="D3" s="86"/>
      <c r="E3" s="86"/>
      <c r="F3" s="87"/>
      <c r="G3" s="87"/>
      <c r="H3" s="80"/>
      <c r="I3" s="88"/>
      <c r="J3" s="89"/>
    </row>
    <row r="4" spans="1:15" ht="23.25" customHeight="1" x14ac:dyDescent="0.2">
      <c r="A4" s="4"/>
      <c r="B4" s="90"/>
      <c r="C4" s="91"/>
      <c r="D4" s="92"/>
      <c r="E4" s="92"/>
      <c r="F4" s="93"/>
      <c r="G4" s="94"/>
      <c r="H4" s="93"/>
      <c r="I4" s="94"/>
      <c r="J4" s="95"/>
    </row>
    <row r="5" spans="1:15" ht="24" customHeight="1" x14ac:dyDescent="0.2">
      <c r="A5" s="4"/>
      <c r="B5" s="46" t="s">
        <v>23</v>
      </c>
      <c r="C5" s="5"/>
      <c r="D5" s="33"/>
      <c r="E5" s="26"/>
      <c r="F5" s="26"/>
      <c r="G5" s="26"/>
      <c r="H5" s="28" t="s">
        <v>41</v>
      </c>
      <c r="I5" s="33"/>
      <c r="J5" s="11"/>
    </row>
    <row r="6" spans="1:15" ht="15.75" customHeight="1" x14ac:dyDescent="0.2">
      <c r="A6" s="4"/>
      <c r="B6" s="41"/>
      <c r="C6" s="26"/>
      <c r="D6" s="33"/>
      <c r="E6" s="26"/>
      <c r="F6" s="26"/>
      <c r="G6" s="26"/>
      <c r="H6" s="28" t="s">
        <v>35</v>
      </c>
      <c r="I6" s="33"/>
      <c r="J6" s="11"/>
    </row>
    <row r="7" spans="1:15" ht="15.75" customHeight="1" x14ac:dyDescent="0.2">
      <c r="A7" s="4"/>
      <c r="B7" s="42"/>
      <c r="C7" s="27"/>
      <c r="D7" s="34"/>
      <c r="E7" s="35"/>
      <c r="F7" s="35"/>
      <c r="G7" s="35"/>
      <c r="H7" s="36"/>
      <c r="I7" s="35"/>
      <c r="J7" s="50"/>
    </row>
    <row r="8" spans="1:15" ht="24" hidden="1" customHeight="1" x14ac:dyDescent="0.2">
      <c r="A8" s="4"/>
      <c r="B8" s="46" t="s">
        <v>21</v>
      </c>
      <c r="C8" s="5"/>
      <c r="D8" s="96" t="s">
        <v>45</v>
      </c>
      <c r="E8" s="5"/>
      <c r="F8" s="5"/>
      <c r="G8" s="45"/>
      <c r="H8" s="28" t="s">
        <v>41</v>
      </c>
      <c r="I8" s="99" t="s">
        <v>49</v>
      </c>
      <c r="J8" s="11"/>
    </row>
    <row r="9" spans="1:15" ht="15.75" hidden="1" customHeight="1" x14ac:dyDescent="0.2">
      <c r="A9" s="4"/>
      <c r="B9" s="4"/>
      <c r="C9" s="5"/>
      <c r="D9" s="96" t="s">
        <v>46</v>
      </c>
      <c r="E9" s="5"/>
      <c r="F9" s="5"/>
      <c r="G9" s="45"/>
      <c r="H9" s="28" t="s">
        <v>35</v>
      </c>
      <c r="I9" s="33"/>
      <c r="J9" s="11"/>
    </row>
    <row r="10" spans="1:15" ht="15.75" hidden="1" customHeight="1" x14ac:dyDescent="0.2">
      <c r="A10" s="4"/>
      <c r="B10" s="51"/>
      <c r="C10" s="98" t="s">
        <v>48</v>
      </c>
      <c r="D10" s="97" t="s">
        <v>47</v>
      </c>
      <c r="E10" s="54"/>
      <c r="F10" s="54"/>
      <c r="G10" s="52"/>
      <c r="H10" s="52"/>
      <c r="I10" s="53"/>
      <c r="J10" s="50"/>
    </row>
    <row r="11" spans="1:15" ht="24" customHeight="1" x14ac:dyDescent="0.2">
      <c r="A11" s="4"/>
      <c r="B11" s="46" t="s">
        <v>20</v>
      </c>
      <c r="C11" s="5"/>
      <c r="D11" s="237"/>
      <c r="E11" s="237"/>
      <c r="F11" s="237"/>
      <c r="G11" s="237"/>
      <c r="H11" s="28" t="s">
        <v>41</v>
      </c>
      <c r="I11" s="101"/>
      <c r="J11" s="11"/>
    </row>
    <row r="12" spans="1:15" ht="15.75" customHeight="1" x14ac:dyDescent="0.2">
      <c r="A12" s="4"/>
      <c r="B12" s="41"/>
      <c r="C12" s="26"/>
      <c r="D12" s="240"/>
      <c r="E12" s="240"/>
      <c r="F12" s="240"/>
      <c r="G12" s="240"/>
      <c r="H12" s="28" t="s">
        <v>35</v>
      </c>
      <c r="I12" s="101"/>
      <c r="J12" s="11"/>
    </row>
    <row r="13" spans="1:15" ht="15.75" customHeight="1" x14ac:dyDescent="0.2">
      <c r="A13" s="4"/>
      <c r="B13" s="42"/>
      <c r="C13" s="100"/>
      <c r="D13" s="241"/>
      <c r="E13" s="241"/>
      <c r="F13" s="241"/>
      <c r="G13" s="241"/>
      <c r="H13" s="29"/>
      <c r="I13" s="35"/>
      <c r="J13" s="50"/>
    </row>
    <row r="14" spans="1:15" ht="24" hidden="1" customHeight="1" x14ac:dyDescent="0.2">
      <c r="A14" s="4"/>
      <c r="B14" s="65" t="s">
        <v>22</v>
      </c>
      <c r="C14" s="66"/>
      <c r="D14" s="67" t="s">
        <v>42</v>
      </c>
      <c r="E14" s="68"/>
      <c r="F14" s="68"/>
      <c r="G14" s="68"/>
      <c r="H14" s="69"/>
      <c r="I14" s="68"/>
      <c r="J14" s="70"/>
    </row>
    <row r="15" spans="1:15" ht="32.25" customHeight="1" x14ac:dyDescent="0.2">
      <c r="A15" s="4"/>
      <c r="B15" s="51" t="s">
        <v>33</v>
      </c>
      <c r="C15" s="71"/>
      <c r="D15" s="52"/>
      <c r="E15" s="236"/>
      <c r="F15" s="236"/>
      <c r="G15" s="238"/>
      <c r="H15" s="238"/>
      <c r="I15" s="238" t="s">
        <v>30</v>
      </c>
      <c r="J15" s="239"/>
    </row>
    <row r="16" spans="1:15" ht="23.25" customHeight="1" x14ac:dyDescent="0.2">
      <c r="A16" s="166" t="s">
        <v>26</v>
      </c>
      <c r="B16" s="56" t="s">
        <v>26</v>
      </c>
      <c r="C16" s="57"/>
      <c r="D16" s="58"/>
      <c r="E16" s="217"/>
      <c r="F16" s="218"/>
      <c r="G16" s="217"/>
      <c r="H16" s="218"/>
      <c r="I16" s="217">
        <f>SUMIF(F65:F78,A16,I65:I78)+SUMIF(F65:F78,"PSU",I65:I78)</f>
        <v>0</v>
      </c>
      <c r="J16" s="224"/>
    </row>
    <row r="17" spans="1:10" ht="23.25" customHeight="1" x14ac:dyDescent="0.2">
      <c r="A17" s="166" t="s">
        <v>27</v>
      </c>
      <c r="B17" s="56" t="s">
        <v>27</v>
      </c>
      <c r="C17" s="57"/>
      <c r="D17" s="58"/>
      <c r="E17" s="217"/>
      <c r="F17" s="218"/>
      <c r="G17" s="217"/>
      <c r="H17" s="218"/>
      <c r="I17" s="217">
        <f>SUMIF(F65:F78,A17,I65:I78)</f>
        <v>0</v>
      </c>
      <c r="J17" s="224"/>
    </row>
    <row r="18" spans="1:10" ht="23.25" customHeight="1" x14ac:dyDescent="0.2">
      <c r="A18" s="166" t="s">
        <v>28</v>
      </c>
      <c r="B18" s="56" t="s">
        <v>28</v>
      </c>
      <c r="C18" s="57"/>
      <c r="D18" s="58"/>
      <c r="E18" s="217"/>
      <c r="F18" s="218"/>
      <c r="G18" s="217"/>
      <c r="H18" s="218"/>
      <c r="I18" s="217">
        <f>SUMIF(F65:F78,A18,I65:I78)</f>
        <v>0</v>
      </c>
      <c r="J18" s="224"/>
    </row>
    <row r="19" spans="1:10" ht="23.25" customHeight="1" x14ac:dyDescent="0.2">
      <c r="A19" s="166" t="s">
        <v>96</v>
      </c>
      <c r="B19" s="56" t="s">
        <v>52</v>
      </c>
      <c r="C19" s="57"/>
      <c r="D19" s="58"/>
      <c r="E19" s="217"/>
      <c r="F19" s="218"/>
      <c r="G19" s="217"/>
      <c r="H19" s="218"/>
      <c r="I19" s="217">
        <f>SUMIF(F65:F78,A19,I65:I78)</f>
        <v>0</v>
      </c>
      <c r="J19" s="224"/>
    </row>
    <row r="20" spans="1:10" ht="23.25" customHeight="1" x14ac:dyDescent="0.2">
      <c r="A20" s="166" t="s">
        <v>97</v>
      </c>
      <c r="B20" s="56"/>
      <c r="C20" s="57"/>
      <c r="D20" s="58"/>
      <c r="E20" s="217"/>
      <c r="F20" s="218"/>
      <c r="G20" s="217"/>
      <c r="H20" s="218"/>
      <c r="I20" s="217"/>
      <c r="J20" s="224"/>
    </row>
    <row r="21" spans="1:10" ht="23.25" customHeight="1" x14ac:dyDescent="0.2">
      <c r="A21" s="4"/>
      <c r="B21" s="73" t="s">
        <v>30</v>
      </c>
      <c r="C21" s="74"/>
      <c r="D21" s="75"/>
      <c r="E21" s="225"/>
      <c r="F21" s="234"/>
      <c r="G21" s="225"/>
      <c r="H21" s="234"/>
      <c r="I21" s="225">
        <f>SUM(I16:J20)</f>
        <v>0</v>
      </c>
      <c r="J21" s="226"/>
    </row>
    <row r="22" spans="1:10" ht="33" customHeight="1" x14ac:dyDescent="0.2">
      <c r="A22" s="4"/>
      <c r="B22" s="64" t="s">
        <v>34</v>
      </c>
      <c r="C22" s="57"/>
      <c r="D22" s="58"/>
      <c r="E22" s="63"/>
      <c r="F22" s="60"/>
      <c r="G22" s="49"/>
      <c r="H22" s="49"/>
      <c r="I22" s="49"/>
      <c r="J22" s="61"/>
    </row>
    <row r="23" spans="1:10" ht="23.25" customHeight="1" x14ac:dyDescent="0.2">
      <c r="A23" s="4"/>
      <c r="B23" s="56" t="s">
        <v>13</v>
      </c>
      <c r="C23" s="57"/>
      <c r="D23" s="58"/>
      <c r="E23" s="59">
        <v>15</v>
      </c>
      <c r="F23" s="60" t="s">
        <v>0</v>
      </c>
      <c r="G23" s="222">
        <f>ZakladDPHSniVypocet</f>
        <v>0</v>
      </c>
      <c r="H23" s="223"/>
      <c r="I23" s="223"/>
      <c r="J23" s="61" t="str">
        <f t="shared" ref="J23:J28" si="0">Mena</f>
        <v>CZK</v>
      </c>
    </row>
    <row r="24" spans="1:10" ht="23.25" customHeight="1" x14ac:dyDescent="0.2">
      <c r="A24" s="4"/>
      <c r="B24" s="56" t="s">
        <v>14</v>
      </c>
      <c r="C24" s="57"/>
      <c r="D24" s="58"/>
      <c r="E24" s="59">
        <f>SazbaDPH1</f>
        <v>15</v>
      </c>
      <c r="F24" s="60" t="s">
        <v>0</v>
      </c>
      <c r="G24" s="220">
        <f>ZakladDPHSni*SazbaDPH1/100</f>
        <v>0</v>
      </c>
      <c r="H24" s="221"/>
      <c r="I24" s="221"/>
      <c r="J24" s="61" t="str">
        <f t="shared" si="0"/>
        <v>CZK</v>
      </c>
    </row>
    <row r="25" spans="1:10" ht="23.25" customHeight="1" x14ac:dyDescent="0.2">
      <c r="A25" s="4"/>
      <c r="B25" s="56" t="s">
        <v>15</v>
      </c>
      <c r="C25" s="57"/>
      <c r="D25" s="58"/>
      <c r="E25" s="59">
        <v>21</v>
      </c>
      <c r="F25" s="60" t="s">
        <v>0</v>
      </c>
      <c r="G25" s="222">
        <f>ZakladDPHZaklVypocet</f>
        <v>0</v>
      </c>
      <c r="H25" s="223"/>
      <c r="I25" s="223"/>
      <c r="J25" s="61" t="str">
        <f t="shared" si="0"/>
        <v>CZK</v>
      </c>
    </row>
    <row r="26" spans="1:10" ht="23.25" customHeight="1" x14ac:dyDescent="0.2">
      <c r="A26" s="4"/>
      <c r="B26" s="48" t="s">
        <v>16</v>
      </c>
      <c r="C26" s="22"/>
      <c r="D26" s="18"/>
      <c r="E26" s="43">
        <f>SazbaDPH2</f>
        <v>21</v>
      </c>
      <c r="F26" s="44" t="s">
        <v>0</v>
      </c>
      <c r="G26" s="230">
        <f>ZakladDPHZakl*SazbaDPH2/100</f>
        <v>0</v>
      </c>
      <c r="H26" s="231"/>
      <c r="I26" s="231"/>
      <c r="J26" s="55" t="str">
        <f t="shared" si="0"/>
        <v>CZK</v>
      </c>
    </row>
    <row r="27" spans="1:10" ht="23.25" customHeight="1" thickBot="1" x14ac:dyDescent="0.25">
      <c r="A27" s="4"/>
      <c r="B27" s="47" t="s">
        <v>5</v>
      </c>
      <c r="C27" s="20"/>
      <c r="D27" s="23"/>
      <c r="E27" s="20"/>
      <c r="F27" s="21"/>
      <c r="G27" s="232">
        <f>0</f>
        <v>0</v>
      </c>
      <c r="H27" s="232"/>
      <c r="I27" s="232"/>
      <c r="J27" s="62" t="str">
        <f t="shared" si="0"/>
        <v>CZK</v>
      </c>
    </row>
    <row r="28" spans="1:10" ht="27.75" hidden="1" customHeight="1" thickBot="1" x14ac:dyDescent="0.25">
      <c r="A28" s="4"/>
      <c r="B28" s="134" t="s">
        <v>25</v>
      </c>
      <c r="C28" s="135"/>
      <c r="D28" s="135"/>
      <c r="E28" s="136"/>
      <c r="F28" s="137"/>
      <c r="G28" s="235">
        <f>ZakladDPHSniVypocet+ZakladDPHZaklVypocet</f>
        <v>0</v>
      </c>
      <c r="H28" s="235"/>
      <c r="I28" s="235"/>
      <c r="J28" s="138" t="str">
        <f t="shared" si="0"/>
        <v>CZK</v>
      </c>
    </row>
    <row r="29" spans="1:10" ht="27.75" customHeight="1" thickBot="1" x14ac:dyDescent="0.25">
      <c r="A29" s="4"/>
      <c r="B29" s="134" t="s">
        <v>36</v>
      </c>
      <c r="C29" s="139"/>
      <c r="D29" s="139"/>
      <c r="E29" s="139"/>
      <c r="F29" s="139"/>
      <c r="G29" s="233">
        <f>ZakladDPHSni+DPHSni+ZakladDPHZakl+DPHZakl+Zaokrouhleni</f>
        <v>0</v>
      </c>
      <c r="H29" s="233"/>
      <c r="I29" s="233"/>
      <c r="J29" s="140" t="s">
        <v>62</v>
      </c>
    </row>
    <row r="30" spans="1:10" ht="12.75" customHeight="1" x14ac:dyDescent="0.2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">
      <c r="A32" s="4"/>
      <c r="B32" s="24"/>
      <c r="C32" s="19" t="s">
        <v>12</v>
      </c>
      <c r="D32" s="39"/>
      <c r="E32" s="39"/>
      <c r="F32" s="19" t="s">
        <v>11</v>
      </c>
      <c r="G32" s="39"/>
      <c r="H32" s="40">
        <f ca="1">TODAY()</f>
        <v>42781</v>
      </c>
      <c r="I32" s="39"/>
      <c r="J32" s="12"/>
    </row>
    <row r="33" spans="1:10" ht="47.25" customHeight="1" x14ac:dyDescent="0.2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">
      <c r="A35" s="4"/>
      <c r="B35" s="4"/>
      <c r="C35" s="5"/>
      <c r="D35" s="219" t="s">
        <v>2</v>
      </c>
      <c r="E35" s="219"/>
      <c r="F35" s="5"/>
      <c r="G35" s="45"/>
      <c r="H35" s="13" t="s">
        <v>3</v>
      </c>
      <c r="I35" s="45"/>
      <c r="J35" s="12"/>
    </row>
    <row r="36" spans="1:10" ht="13.5" customHeight="1" thickBot="1" x14ac:dyDescent="0.25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customHeight="1" x14ac:dyDescent="0.25">
      <c r="B37" s="76" t="s">
        <v>17</v>
      </c>
      <c r="C37" s="3"/>
      <c r="D37" s="3"/>
      <c r="E37" s="3"/>
      <c r="F37" s="120"/>
      <c r="G37" s="120"/>
      <c r="H37" s="120"/>
      <c r="I37" s="120"/>
      <c r="J37" s="3"/>
    </row>
    <row r="38" spans="1:10" ht="25.5" customHeight="1" x14ac:dyDescent="0.2">
      <c r="A38" s="106" t="s">
        <v>38</v>
      </c>
      <c r="B38" s="112" t="s">
        <v>18</v>
      </c>
      <c r="C38" s="113" t="s">
        <v>6</v>
      </c>
      <c r="D38" s="114"/>
      <c r="E38" s="114"/>
      <c r="F38" s="121" t="str">
        <f>B23</f>
        <v>Základ pro sníženou DPH</v>
      </c>
      <c r="G38" s="121" t="str">
        <f>B25</f>
        <v>Základ pro základní DPH</v>
      </c>
      <c r="H38" s="122" t="s">
        <v>19</v>
      </c>
      <c r="I38" s="122" t="s">
        <v>1</v>
      </c>
      <c r="J38" s="115" t="s">
        <v>0</v>
      </c>
    </row>
    <row r="39" spans="1:10" ht="25.5" hidden="1" customHeight="1" x14ac:dyDescent="0.2">
      <c r="A39" s="106">
        <v>1</v>
      </c>
      <c r="B39" s="116" t="s">
        <v>50</v>
      </c>
      <c r="C39" s="243"/>
      <c r="D39" s="244"/>
      <c r="E39" s="244"/>
      <c r="F39" s="123">
        <f>'1 1 Naklady'!AE38+'SO 101 1 Pol'!AE265+'SO 101 2 Pol'!AE84+'SO 102 SO 102 Pol'!AE142+'SO 103 SO 103 Pol'!AE146</f>
        <v>0</v>
      </c>
      <c r="G39" s="124">
        <f>'1 1 Naklady'!AF38+'SO 101 1 Pol'!AF265+'SO 101 2 Pol'!AF84+'SO 102 SO 102 Pol'!AF142+'SO 103 SO 103 Pol'!AF146</f>
        <v>0</v>
      </c>
      <c r="H39" s="125">
        <f t="shared" ref="H39:H48" si="1">(F39*SazbaDPH1/100)+(G39*SazbaDPH2/100)</f>
        <v>0</v>
      </c>
      <c r="I39" s="125">
        <f t="shared" ref="I39:I48" si="2">F39+G39+H39</f>
        <v>0</v>
      </c>
      <c r="J39" s="117" t="str">
        <f t="shared" ref="J39:J48" si="3">IF(CenaCelkemVypocet=0,"",I39/CenaCelkemVypocet*100)</f>
        <v/>
      </c>
    </row>
    <row r="40" spans="1:10" ht="25.5" customHeight="1" x14ac:dyDescent="0.2">
      <c r="A40" s="106">
        <v>2</v>
      </c>
      <c r="B40" s="107" t="s">
        <v>51</v>
      </c>
      <c r="C40" s="245" t="s">
        <v>52</v>
      </c>
      <c r="D40" s="246"/>
      <c r="E40" s="246"/>
      <c r="F40" s="126">
        <f>'1 1 Naklady'!AE38</f>
        <v>0</v>
      </c>
      <c r="G40" s="127">
        <f>'1 1 Naklady'!AF38</f>
        <v>0</v>
      </c>
      <c r="H40" s="127">
        <f t="shared" si="1"/>
        <v>0</v>
      </c>
      <c r="I40" s="127">
        <f t="shared" si="2"/>
        <v>0</v>
      </c>
      <c r="J40" s="110" t="str">
        <f t="shared" si="3"/>
        <v/>
      </c>
    </row>
    <row r="41" spans="1:10" ht="25.5" customHeight="1" x14ac:dyDescent="0.2">
      <c r="A41" s="106">
        <v>3</v>
      </c>
      <c r="B41" s="108" t="s">
        <v>51</v>
      </c>
      <c r="C41" s="247" t="s">
        <v>52</v>
      </c>
      <c r="D41" s="248"/>
      <c r="E41" s="248"/>
      <c r="F41" s="128">
        <f>'1 1 Naklady'!AE38</f>
        <v>0</v>
      </c>
      <c r="G41" s="129">
        <f>'1 1 Naklady'!AF38</f>
        <v>0</v>
      </c>
      <c r="H41" s="129">
        <f t="shared" si="1"/>
        <v>0</v>
      </c>
      <c r="I41" s="129">
        <f t="shared" si="2"/>
        <v>0</v>
      </c>
      <c r="J41" s="109" t="str">
        <f t="shared" si="3"/>
        <v/>
      </c>
    </row>
    <row r="42" spans="1:10" ht="25.5" customHeight="1" x14ac:dyDescent="0.2">
      <c r="A42" s="106">
        <v>2</v>
      </c>
      <c r="B42" s="107" t="s">
        <v>53</v>
      </c>
      <c r="C42" s="245" t="s">
        <v>54</v>
      </c>
      <c r="D42" s="246"/>
      <c r="E42" s="246"/>
      <c r="F42" s="126">
        <f>'SO 101 1 Pol'!AE265+'SO 101 2 Pol'!AE84</f>
        <v>0</v>
      </c>
      <c r="G42" s="127">
        <f>'SO 101 1 Pol'!AF265+'SO 101 2 Pol'!AF84</f>
        <v>0</v>
      </c>
      <c r="H42" s="127">
        <f t="shared" si="1"/>
        <v>0</v>
      </c>
      <c r="I42" s="127">
        <f t="shared" si="2"/>
        <v>0</v>
      </c>
      <c r="J42" s="110" t="str">
        <f t="shared" si="3"/>
        <v/>
      </c>
    </row>
    <row r="43" spans="1:10" ht="25.5" customHeight="1" x14ac:dyDescent="0.2">
      <c r="A43" s="106">
        <v>3</v>
      </c>
      <c r="B43" s="108" t="s">
        <v>51</v>
      </c>
      <c r="C43" s="247" t="s">
        <v>54</v>
      </c>
      <c r="D43" s="248"/>
      <c r="E43" s="248"/>
      <c r="F43" s="128">
        <f>'SO 101 1 Pol'!AE265</f>
        <v>0</v>
      </c>
      <c r="G43" s="129">
        <f>'SO 101 1 Pol'!AF265</f>
        <v>0</v>
      </c>
      <c r="H43" s="129">
        <f t="shared" si="1"/>
        <v>0</v>
      </c>
      <c r="I43" s="129">
        <f t="shared" si="2"/>
        <v>0</v>
      </c>
      <c r="J43" s="109" t="str">
        <f t="shared" si="3"/>
        <v/>
      </c>
    </row>
    <row r="44" spans="1:10" ht="25.5" customHeight="1" x14ac:dyDescent="0.2">
      <c r="A44" s="106">
        <v>3</v>
      </c>
      <c r="B44" s="108" t="s">
        <v>55</v>
      </c>
      <c r="C44" s="247" t="s">
        <v>56</v>
      </c>
      <c r="D44" s="248"/>
      <c r="E44" s="248"/>
      <c r="F44" s="128">
        <f>'SO 101 2 Pol'!AE84</f>
        <v>0</v>
      </c>
      <c r="G44" s="129">
        <f>'SO 101 2 Pol'!AF84</f>
        <v>0</v>
      </c>
      <c r="H44" s="129">
        <f t="shared" si="1"/>
        <v>0</v>
      </c>
      <c r="I44" s="129">
        <f t="shared" si="2"/>
        <v>0</v>
      </c>
      <c r="J44" s="109" t="str">
        <f t="shared" si="3"/>
        <v/>
      </c>
    </row>
    <row r="45" spans="1:10" ht="25.5" customHeight="1" x14ac:dyDescent="0.2">
      <c r="A45" s="106">
        <v>2</v>
      </c>
      <c r="B45" s="107" t="s">
        <v>57</v>
      </c>
      <c r="C45" s="245" t="s">
        <v>58</v>
      </c>
      <c r="D45" s="246"/>
      <c r="E45" s="246"/>
      <c r="F45" s="126">
        <f>'SO 102 SO 102 Pol'!AE142</f>
        <v>0</v>
      </c>
      <c r="G45" s="127">
        <f>'SO 102 SO 102 Pol'!AF142</f>
        <v>0</v>
      </c>
      <c r="H45" s="127">
        <f t="shared" si="1"/>
        <v>0</v>
      </c>
      <c r="I45" s="127">
        <f t="shared" si="2"/>
        <v>0</v>
      </c>
      <c r="J45" s="110" t="str">
        <f t="shared" si="3"/>
        <v/>
      </c>
    </row>
    <row r="46" spans="1:10" ht="25.5" customHeight="1" x14ac:dyDescent="0.2">
      <c r="A46" s="106">
        <v>3</v>
      </c>
      <c r="B46" s="108" t="s">
        <v>57</v>
      </c>
      <c r="C46" s="247" t="s">
        <v>58</v>
      </c>
      <c r="D46" s="248"/>
      <c r="E46" s="248"/>
      <c r="F46" s="128">
        <f>'SO 102 SO 102 Pol'!AE142</f>
        <v>0</v>
      </c>
      <c r="G46" s="129">
        <f>'SO 102 SO 102 Pol'!AF142</f>
        <v>0</v>
      </c>
      <c r="H46" s="129">
        <f t="shared" si="1"/>
        <v>0</v>
      </c>
      <c r="I46" s="129">
        <f t="shared" si="2"/>
        <v>0</v>
      </c>
      <c r="J46" s="109" t="str">
        <f t="shared" si="3"/>
        <v/>
      </c>
    </row>
    <row r="47" spans="1:10" ht="25.5" customHeight="1" x14ac:dyDescent="0.2">
      <c r="A47" s="106">
        <v>2</v>
      </c>
      <c r="B47" s="107" t="s">
        <v>59</v>
      </c>
      <c r="C47" s="245" t="s">
        <v>60</v>
      </c>
      <c r="D47" s="246"/>
      <c r="E47" s="246"/>
      <c r="F47" s="126">
        <f>'SO 103 SO 103 Pol'!AE146</f>
        <v>0</v>
      </c>
      <c r="G47" s="127">
        <f>'SO 103 SO 103 Pol'!AF146</f>
        <v>0</v>
      </c>
      <c r="H47" s="127">
        <f t="shared" si="1"/>
        <v>0</v>
      </c>
      <c r="I47" s="127">
        <f t="shared" si="2"/>
        <v>0</v>
      </c>
      <c r="J47" s="110" t="str">
        <f t="shared" si="3"/>
        <v/>
      </c>
    </row>
    <row r="48" spans="1:10" ht="25.5" customHeight="1" x14ac:dyDescent="0.2">
      <c r="A48" s="106">
        <v>3</v>
      </c>
      <c r="B48" s="118" t="s">
        <v>59</v>
      </c>
      <c r="C48" s="249" t="s">
        <v>60</v>
      </c>
      <c r="D48" s="250"/>
      <c r="E48" s="250"/>
      <c r="F48" s="130">
        <f>'SO 103 SO 103 Pol'!AE146</f>
        <v>0</v>
      </c>
      <c r="G48" s="131">
        <f>'SO 103 SO 103 Pol'!AF146</f>
        <v>0</v>
      </c>
      <c r="H48" s="131">
        <f t="shared" si="1"/>
        <v>0</v>
      </c>
      <c r="I48" s="131">
        <f t="shared" si="2"/>
        <v>0</v>
      </c>
      <c r="J48" s="119" t="str">
        <f t="shared" si="3"/>
        <v/>
      </c>
    </row>
    <row r="49" spans="1:52" ht="25.5" customHeight="1" x14ac:dyDescent="0.2">
      <c r="A49" s="106"/>
      <c r="B49" s="251" t="s">
        <v>61</v>
      </c>
      <c r="C49" s="252"/>
      <c r="D49" s="252"/>
      <c r="E49" s="253"/>
      <c r="F49" s="132">
        <f>SUMIF(A39:A48,"=1",F39:F48)</f>
        <v>0</v>
      </c>
      <c r="G49" s="133">
        <f>SUMIF(A39:A48,"=1",G39:G48)</f>
        <v>0</v>
      </c>
      <c r="H49" s="133">
        <f>SUMIF(A39:A48,"=1",H39:H48)</f>
        <v>0</v>
      </c>
      <c r="I49" s="133">
        <f>SUMIF(A39:A48,"=1",I39:I48)</f>
        <v>0</v>
      </c>
      <c r="J49" s="111">
        <f>SUMIF(A39:A48,"=1",J39:J48)</f>
        <v>0</v>
      </c>
    </row>
    <row r="51" spans="1:52" x14ac:dyDescent="0.2">
      <c r="B51" t="s">
        <v>63</v>
      </c>
    </row>
    <row r="52" spans="1:52" x14ac:dyDescent="0.2">
      <c r="B52" s="242" t="s">
        <v>64</v>
      </c>
      <c r="C52" s="242"/>
      <c r="D52" s="242"/>
      <c r="E52" s="242"/>
      <c r="F52" s="242"/>
      <c r="G52" s="242"/>
      <c r="H52" s="242"/>
      <c r="I52" s="242"/>
      <c r="J52" s="242"/>
      <c r="AZ52" s="141" t="str">
        <f>B52</f>
        <v>Výstavba chodníku a VO je součásti SO 101 - Chodník</v>
      </c>
    </row>
    <row r="54" spans="1:52" x14ac:dyDescent="0.2">
      <c r="B54" t="s">
        <v>65</v>
      </c>
    </row>
    <row r="55" spans="1:52" x14ac:dyDescent="0.2">
      <c r="B55" s="242" t="s">
        <v>66</v>
      </c>
      <c r="C55" s="242"/>
      <c r="D55" s="242"/>
      <c r="E55" s="242"/>
      <c r="F55" s="242"/>
      <c r="G55" s="242"/>
      <c r="H55" s="242"/>
      <c r="I55" s="242"/>
      <c r="J55" s="242"/>
      <c r="AZ55" s="141" t="str">
        <f>B55</f>
        <v>Úprava povrchů je součástí SO 101 Chodník</v>
      </c>
    </row>
    <row r="56" spans="1:52" x14ac:dyDescent="0.2">
      <c r="B56" s="242" t="s">
        <v>67</v>
      </c>
      <c r="C56" s="242"/>
      <c r="D56" s="242"/>
      <c r="E56" s="242"/>
      <c r="F56" s="242"/>
      <c r="G56" s="242"/>
      <c r="H56" s="242"/>
      <c r="I56" s="242"/>
      <c r="J56" s="242"/>
      <c r="AZ56" s="141" t="str">
        <f>B56</f>
        <v>V rozpočtu je počítáno s výměnou zásypu. V případě vhodné vytěžené zeminy možno k zásypu použít tuto.</v>
      </c>
    </row>
    <row r="58" spans="1:52" x14ac:dyDescent="0.2">
      <c r="B58" t="s">
        <v>68</v>
      </c>
    </row>
    <row r="59" spans="1:52" x14ac:dyDescent="0.2">
      <c r="B59" s="242" t="s">
        <v>69</v>
      </c>
      <c r="C59" s="242"/>
      <c r="D59" s="242"/>
      <c r="E59" s="242"/>
      <c r="F59" s="242"/>
      <c r="G59" s="242"/>
      <c r="H59" s="242"/>
      <c r="I59" s="242"/>
      <c r="J59" s="242"/>
      <c r="AZ59" s="141" t="str">
        <f>B59</f>
        <v>SO se zabývá výstavbou komunikace a retardéru, včetně obrub podél komunikace.</v>
      </c>
    </row>
    <row r="62" spans="1:52" ht="15.75" x14ac:dyDescent="0.25">
      <c r="B62" s="142" t="s">
        <v>70</v>
      </c>
    </row>
    <row r="64" spans="1:52" ht="25.5" customHeight="1" x14ac:dyDescent="0.2">
      <c r="A64" s="143"/>
      <c r="B64" s="147" t="s">
        <v>18</v>
      </c>
      <c r="C64" s="147" t="s">
        <v>6</v>
      </c>
      <c r="D64" s="148"/>
      <c r="E64" s="148"/>
      <c r="F64" s="151" t="s">
        <v>71</v>
      </c>
      <c r="G64" s="151"/>
      <c r="H64" s="151"/>
      <c r="I64" s="151" t="s">
        <v>30</v>
      </c>
      <c r="J64" s="151" t="s">
        <v>0</v>
      </c>
    </row>
    <row r="65" spans="1:10" ht="25.5" customHeight="1" x14ac:dyDescent="0.2">
      <c r="A65" s="144"/>
      <c r="B65" s="152" t="s">
        <v>51</v>
      </c>
      <c r="C65" s="256" t="s">
        <v>72</v>
      </c>
      <c r="D65" s="257"/>
      <c r="E65" s="257"/>
      <c r="F65" s="158" t="s">
        <v>26</v>
      </c>
      <c r="G65" s="159"/>
      <c r="H65" s="159"/>
      <c r="I65" s="159">
        <f>'SO 101 1 Pol'!G7+'SO 101 2 Pol'!G7+'SO 102 SO 102 Pol'!G7+'SO 103 SO 103 Pol'!G7</f>
        <v>0</v>
      </c>
      <c r="J65" s="154" t="str">
        <f>IF(I79=0,"",I65/I79*100)</f>
        <v/>
      </c>
    </row>
    <row r="66" spans="1:10" ht="25.5" customHeight="1" x14ac:dyDescent="0.2">
      <c r="A66" s="144"/>
      <c r="B66" s="146" t="s">
        <v>55</v>
      </c>
      <c r="C66" s="254" t="s">
        <v>73</v>
      </c>
      <c r="D66" s="255"/>
      <c r="E66" s="255"/>
      <c r="F66" s="160" t="s">
        <v>26</v>
      </c>
      <c r="G66" s="161"/>
      <c r="H66" s="161"/>
      <c r="I66" s="161">
        <f>'SO 101 2 Pol'!G31</f>
        <v>0</v>
      </c>
      <c r="J66" s="155" t="str">
        <f>IF(I79=0,"",I66/I79*100)</f>
        <v/>
      </c>
    </row>
    <row r="67" spans="1:10" ht="25.5" customHeight="1" x14ac:dyDescent="0.2">
      <c r="A67" s="144"/>
      <c r="B67" s="146" t="s">
        <v>74</v>
      </c>
      <c r="C67" s="254" t="s">
        <v>75</v>
      </c>
      <c r="D67" s="255"/>
      <c r="E67" s="255"/>
      <c r="F67" s="160" t="s">
        <v>26</v>
      </c>
      <c r="G67" s="161"/>
      <c r="H67" s="161"/>
      <c r="I67" s="161">
        <f>'SO 101 2 Pol'!G45</f>
        <v>0</v>
      </c>
      <c r="J67" s="155" t="str">
        <f>IF(I79=0,"",I67/I79*100)</f>
        <v/>
      </c>
    </row>
    <row r="68" spans="1:10" ht="25.5" customHeight="1" x14ac:dyDescent="0.2">
      <c r="A68" s="144"/>
      <c r="B68" s="146" t="s">
        <v>76</v>
      </c>
      <c r="C68" s="254" t="s">
        <v>77</v>
      </c>
      <c r="D68" s="255"/>
      <c r="E68" s="255"/>
      <c r="F68" s="160" t="s">
        <v>26</v>
      </c>
      <c r="G68" s="161"/>
      <c r="H68" s="161"/>
      <c r="I68" s="161">
        <f>'SO 101 1 Pol'!G84+'SO 102 SO 102 Pol'!G63+'SO 103 SO 103 Pol'!G61</f>
        <v>0</v>
      </c>
      <c r="J68" s="155" t="str">
        <f>IF(I79=0,"",I68/I79*100)</f>
        <v/>
      </c>
    </row>
    <row r="69" spans="1:10" ht="25.5" customHeight="1" x14ac:dyDescent="0.2">
      <c r="A69" s="144"/>
      <c r="B69" s="146" t="s">
        <v>78</v>
      </c>
      <c r="C69" s="254" t="s">
        <v>79</v>
      </c>
      <c r="D69" s="255"/>
      <c r="E69" s="255"/>
      <c r="F69" s="160" t="s">
        <v>26</v>
      </c>
      <c r="G69" s="161"/>
      <c r="H69" s="161"/>
      <c r="I69" s="161">
        <f>'SO 101 1 Pol'!G135+'SO 102 SO 102 Pol'!G75+'SO 103 SO 103 Pol'!G90</f>
        <v>0</v>
      </c>
      <c r="J69" s="155" t="str">
        <f>IF(I79=0,"",I69/I79*100)</f>
        <v/>
      </c>
    </row>
    <row r="70" spans="1:10" ht="25.5" customHeight="1" x14ac:dyDescent="0.2">
      <c r="A70" s="144"/>
      <c r="B70" s="146" t="s">
        <v>80</v>
      </c>
      <c r="C70" s="254" t="s">
        <v>81</v>
      </c>
      <c r="D70" s="255"/>
      <c r="E70" s="255"/>
      <c r="F70" s="160" t="s">
        <v>26</v>
      </c>
      <c r="G70" s="161"/>
      <c r="H70" s="161"/>
      <c r="I70" s="161">
        <f>'SO 101 1 Pol'!G160+'SO 103 SO 103 Pol'!G95</f>
        <v>0</v>
      </c>
      <c r="J70" s="155" t="str">
        <f>IF(I79=0,"",I70/I79*100)</f>
        <v/>
      </c>
    </row>
    <row r="71" spans="1:10" ht="25.5" customHeight="1" x14ac:dyDescent="0.2">
      <c r="A71" s="144"/>
      <c r="B71" s="146" t="s">
        <v>82</v>
      </c>
      <c r="C71" s="254" t="s">
        <v>83</v>
      </c>
      <c r="D71" s="255"/>
      <c r="E71" s="255"/>
      <c r="F71" s="160" t="s">
        <v>26</v>
      </c>
      <c r="G71" s="161"/>
      <c r="H71" s="161"/>
      <c r="I71" s="161">
        <f>'SO 101 1 Pol'!G188+'SO 102 SO 102 Pol'!G109</f>
        <v>0</v>
      </c>
      <c r="J71" s="155" t="str">
        <f>IF(I79=0,"",I71/I79*100)</f>
        <v/>
      </c>
    </row>
    <row r="72" spans="1:10" ht="25.5" customHeight="1" x14ac:dyDescent="0.2">
      <c r="A72" s="144"/>
      <c r="B72" s="146" t="s">
        <v>84</v>
      </c>
      <c r="C72" s="254" t="s">
        <v>85</v>
      </c>
      <c r="D72" s="255"/>
      <c r="E72" s="255"/>
      <c r="F72" s="160" t="s">
        <v>26</v>
      </c>
      <c r="G72" s="161"/>
      <c r="H72" s="161"/>
      <c r="I72" s="161">
        <f>'SO 101 1 Pol'!G191+'SO 101 2 Pol'!G51+'SO 102 SO 102 Pol'!G115+'SO 103 SO 103 Pol'!G108</f>
        <v>0</v>
      </c>
      <c r="J72" s="155" t="str">
        <f>IF(I79=0,"",I72/I79*100)</f>
        <v/>
      </c>
    </row>
    <row r="73" spans="1:10" ht="25.5" customHeight="1" x14ac:dyDescent="0.2">
      <c r="A73" s="144"/>
      <c r="B73" s="146" t="s">
        <v>86</v>
      </c>
      <c r="C73" s="254" t="s">
        <v>87</v>
      </c>
      <c r="D73" s="255"/>
      <c r="E73" s="255"/>
      <c r="F73" s="160" t="s">
        <v>27</v>
      </c>
      <c r="G73" s="161"/>
      <c r="H73" s="161"/>
      <c r="I73" s="161">
        <f>'SO 101 2 Pol'!G59</f>
        <v>0</v>
      </c>
      <c r="J73" s="155" t="str">
        <f>IF(I79=0,"",I73/I79*100)</f>
        <v/>
      </c>
    </row>
    <row r="74" spans="1:10" ht="25.5" customHeight="1" x14ac:dyDescent="0.2">
      <c r="A74" s="144"/>
      <c r="B74" s="146" t="s">
        <v>88</v>
      </c>
      <c r="C74" s="254" t="s">
        <v>89</v>
      </c>
      <c r="D74" s="255"/>
      <c r="E74" s="255"/>
      <c r="F74" s="160" t="s">
        <v>27</v>
      </c>
      <c r="G74" s="161"/>
      <c r="H74" s="161"/>
      <c r="I74" s="161">
        <f>'SO 101 1 Pol'!G220+'SO 101 2 Pol'!G63</f>
        <v>0</v>
      </c>
      <c r="J74" s="155" t="str">
        <f>IF(I79=0,"",I74/I79*100)</f>
        <v/>
      </c>
    </row>
    <row r="75" spans="1:10" ht="25.5" customHeight="1" x14ac:dyDescent="0.2">
      <c r="A75" s="144"/>
      <c r="B75" s="146" t="s">
        <v>90</v>
      </c>
      <c r="C75" s="254" t="s">
        <v>91</v>
      </c>
      <c r="D75" s="255"/>
      <c r="E75" s="255"/>
      <c r="F75" s="160" t="s">
        <v>27</v>
      </c>
      <c r="G75" s="161"/>
      <c r="H75" s="161"/>
      <c r="I75" s="161">
        <f>'SO 101 2 Pol'!G80</f>
        <v>0</v>
      </c>
      <c r="J75" s="155" t="str">
        <f>IF(I79=0,"",I75/I79*100)</f>
        <v/>
      </c>
    </row>
    <row r="76" spans="1:10" ht="25.5" customHeight="1" x14ac:dyDescent="0.2">
      <c r="A76" s="144"/>
      <c r="B76" s="146" t="s">
        <v>92</v>
      </c>
      <c r="C76" s="254" t="s">
        <v>93</v>
      </c>
      <c r="D76" s="255"/>
      <c r="E76" s="255"/>
      <c r="F76" s="160" t="s">
        <v>28</v>
      </c>
      <c r="G76" s="161"/>
      <c r="H76" s="161"/>
      <c r="I76" s="161">
        <f>'SO 101 1 Pol'!G227+'SO 103 SO 103 Pol'!G128</f>
        <v>0</v>
      </c>
      <c r="J76" s="155" t="str">
        <f>IF(I79=0,"",I76/I79*100)</f>
        <v/>
      </c>
    </row>
    <row r="77" spans="1:10" ht="25.5" customHeight="1" x14ac:dyDescent="0.2">
      <c r="A77" s="144"/>
      <c r="B77" s="146" t="s">
        <v>94</v>
      </c>
      <c r="C77" s="254" t="s">
        <v>95</v>
      </c>
      <c r="D77" s="255"/>
      <c r="E77" s="255"/>
      <c r="F77" s="160" t="s">
        <v>28</v>
      </c>
      <c r="G77" s="161"/>
      <c r="H77" s="161"/>
      <c r="I77" s="161">
        <f>'SO 101 1 Pol'!G254+'SO 103 SO 103 Pol'!G138</f>
        <v>0</v>
      </c>
      <c r="J77" s="155" t="str">
        <f>IF(I79=0,"",I77/I79*100)</f>
        <v/>
      </c>
    </row>
    <row r="78" spans="1:10" ht="25.5" customHeight="1" x14ac:dyDescent="0.2">
      <c r="A78" s="144"/>
      <c r="B78" s="153" t="s">
        <v>96</v>
      </c>
      <c r="C78" s="258" t="s">
        <v>29</v>
      </c>
      <c r="D78" s="259"/>
      <c r="E78" s="259"/>
      <c r="F78" s="162" t="s">
        <v>96</v>
      </c>
      <c r="G78" s="163"/>
      <c r="H78" s="163"/>
      <c r="I78" s="163">
        <f>'1 1 Naklady'!G7</f>
        <v>0</v>
      </c>
      <c r="J78" s="156" t="str">
        <f>IF(I79=0,"",I78/I79*100)</f>
        <v/>
      </c>
    </row>
    <row r="79" spans="1:10" ht="25.5" customHeight="1" x14ac:dyDescent="0.2">
      <c r="A79" s="145"/>
      <c r="B79" s="149" t="s">
        <v>1</v>
      </c>
      <c r="C79" s="149"/>
      <c r="D79" s="150"/>
      <c r="E79" s="150"/>
      <c r="F79" s="164"/>
      <c r="G79" s="165"/>
      <c r="H79" s="165"/>
      <c r="I79" s="165">
        <f>SUM(I65:I78)</f>
        <v>0</v>
      </c>
      <c r="J79" s="157">
        <f>SUM(J65:J78)</f>
        <v>0</v>
      </c>
    </row>
    <row r="80" spans="1:10" x14ac:dyDescent="0.2">
      <c r="F80" s="104"/>
      <c r="G80" s="103"/>
      <c r="H80" s="104"/>
      <c r="I80" s="103"/>
      <c r="J80" s="105"/>
    </row>
    <row r="81" spans="6:10" x14ac:dyDescent="0.2">
      <c r="F81" s="104"/>
      <c r="G81" s="103"/>
      <c r="H81" s="104"/>
      <c r="I81" s="103"/>
      <c r="J81" s="105"/>
    </row>
    <row r="82" spans="6:10" x14ac:dyDescent="0.2">
      <c r="F82" s="104"/>
      <c r="G82" s="103"/>
      <c r="H82" s="104"/>
      <c r="I82" s="103"/>
      <c r="J82" s="105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2">
    <mergeCell ref="C74:E74"/>
    <mergeCell ref="C75:E75"/>
    <mergeCell ref="C76:E76"/>
    <mergeCell ref="C77:E77"/>
    <mergeCell ref="C78:E78"/>
    <mergeCell ref="C73:E73"/>
    <mergeCell ref="B55:J55"/>
    <mergeCell ref="B56:J56"/>
    <mergeCell ref="B59:J59"/>
    <mergeCell ref="C65:E65"/>
    <mergeCell ref="C66:E66"/>
    <mergeCell ref="C67:E67"/>
    <mergeCell ref="C68:E68"/>
    <mergeCell ref="C69:E69"/>
    <mergeCell ref="C70:E70"/>
    <mergeCell ref="C71:E71"/>
    <mergeCell ref="C72:E72"/>
    <mergeCell ref="B52:J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B49:E49"/>
    <mergeCell ref="E15:F15"/>
    <mergeCell ref="D11:G11"/>
    <mergeCell ref="G15:H15"/>
    <mergeCell ref="I15:J15"/>
    <mergeCell ref="E16:F16"/>
    <mergeCell ref="D12:G12"/>
    <mergeCell ref="D13:G13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7:F17"/>
    <mergeCell ref="G16:H16"/>
    <mergeCell ref="G17:H17"/>
    <mergeCell ref="G18:H18"/>
    <mergeCell ref="I17:J17"/>
    <mergeCell ref="I18:J18"/>
    <mergeCell ref="E18:F18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9" man="1"/>
    <brk id="59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F8" sqref="F8"/>
    </sheetView>
  </sheetViews>
  <sheetFormatPr defaultRowHeight="12.75" x14ac:dyDescent="0.2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 x14ac:dyDescent="0.2">
      <c r="A1" s="260" t="s">
        <v>7</v>
      </c>
      <c r="B1" s="260"/>
      <c r="C1" s="261"/>
      <c r="D1" s="260"/>
      <c r="E1" s="260"/>
      <c r="F1" s="260"/>
      <c r="G1" s="260"/>
    </row>
    <row r="2" spans="1:7" ht="24.95" customHeight="1" x14ac:dyDescent="0.2">
      <c r="A2" s="78" t="s">
        <v>8</v>
      </c>
      <c r="B2" s="77"/>
      <c r="C2" s="262"/>
      <c r="D2" s="262"/>
      <c r="E2" s="262"/>
      <c r="F2" s="262"/>
      <c r="G2" s="263"/>
    </row>
    <row r="3" spans="1:7" ht="24.95" customHeight="1" x14ac:dyDescent="0.2">
      <c r="A3" s="78" t="s">
        <v>9</v>
      </c>
      <c r="B3" s="77"/>
      <c r="C3" s="262"/>
      <c r="D3" s="262"/>
      <c r="E3" s="262"/>
      <c r="F3" s="262"/>
      <c r="G3" s="263"/>
    </row>
    <row r="4" spans="1:7" ht="24.95" customHeight="1" x14ac:dyDescent="0.2">
      <c r="A4" s="78" t="s">
        <v>10</v>
      </c>
      <c r="B4" s="77"/>
      <c r="C4" s="262"/>
      <c r="D4" s="262"/>
      <c r="E4" s="262"/>
      <c r="F4" s="262"/>
      <c r="G4" s="263"/>
    </row>
    <row r="5" spans="1:7" x14ac:dyDescent="0.2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69" t="s">
        <v>7</v>
      </c>
      <c r="B1" s="269"/>
      <c r="C1" s="269"/>
      <c r="D1" s="269"/>
      <c r="E1" s="269"/>
      <c r="F1" s="269"/>
      <c r="G1" s="269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70" t="s">
        <v>44</v>
      </c>
      <c r="D2" s="271"/>
      <c r="E2" s="271"/>
      <c r="F2" s="271"/>
      <c r="G2" s="272"/>
      <c r="AG2" t="s">
        <v>99</v>
      </c>
    </row>
    <row r="3" spans="1:60" ht="24.95" customHeight="1" x14ac:dyDescent="0.2">
      <c r="A3" s="168" t="s">
        <v>9</v>
      </c>
      <c r="B3" s="77" t="s">
        <v>51</v>
      </c>
      <c r="C3" s="270" t="s">
        <v>52</v>
      </c>
      <c r="D3" s="271"/>
      <c r="E3" s="271"/>
      <c r="F3" s="271"/>
      <c r="G3" s="272"/>
      <c r="AC3" s="102" t="s">
        <v>100</v>
      </c>
      <c r="AG3" t="s">
        <v>101</v>
      </c>
    </row>
    <row r="4" spans="1:60" ht="24.95" customHeight="1" x14ac:dyDescent="0.2">
      <c r="A4" s="169" t="s">
        <v>10</v>
      </c>
      <c r="B4" s="170" t="s">
        <v>51</v>
      </c>
      <c r="C4" s="273" t="s">
        <v>52</v>
      </c>
      <c r="D4" s="274"/>
      <c r="E4" s="274"/>
      <c r="F4" s="274"/>
      <c r="G4" s="275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96</v>
      </c>
      <c r="C7" s="182" t="s">
        <v>29</v>
      </c>
      <c r="D7" s="178"/>
      <c r="E7" s="185"/>
      <c r="F7" s="187"/>
      <c r="G7" s="187">
        <f>SUMIF(AG8:AG36,"&lt;&gt;NOR",G8:G36)</f>
        <v>0</v>
      </c>
      <c r="H7" s="187"/>
      <c r="I7" s="187">
        <f>SUM(I8:I36)</f>
        <v>0</v>
      </c>
      <c r="J7" s="187"/>
      <c r="K7" s="187">
        <f>SUM(K8:K36)</f>
        <v>0</v>
      </c>
      <c r="L7" s="187"/>
      <c r="M7" s="187">
        <f>SUM(M8:M36)</f>
        <v>0</v>
      </c>
      <c r="N7" s="187"/>
      <c r="O7" s="187">
        <f>SUM(O8:O36)</f>
        <v>0</v>
      </c>
      <c r="P7" s="187"/>
      <c r="Q7" s="187">
        <f>SUM(Q8:Q36)</f>
        <v>0</v>
      </c>
      <c r="R7" s="187"/>
      <c r="S7" s="187"/>
      <c r="T7" s="187"/>
      <c r="U7" s="188">
        <f>SUM(U8:U36)</f>
        <v>0</v>
      </c>
      <c r="V7" s="187"/>
      <c r="AG7" t="s">
        <v>123</v>
      </c>
    </row>
    <row r="8" spans="1:60" outlineLevel="1" x14ac:dyDescent="0.2">
      <c r="A8" s="173">
        <v>1</v>
      </c>
      <c r="B8" s="183" t="s">
        <v>124</v>
      </c>
      <c r="C8" s="201" t="s">
        <v>125</v>
      </c>
      <c r="D8" s="184" t="s">
        <v>126</v>
      </c>
      <c r="E8" s="186">
        <v>1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127</v>
      </c>
      <c r="S8" s="190" t="s">
        <v>128</v>
      </c>
      <c r="T8" s="190">
        <v>0</v>
      </c>
      <c r="U8" s="191">
        <f>ROUND(E8*T8,2)</f>
        <v>0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129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172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Geodetické zaměření rohů stavby, stabilizace bodů a sestavení laviček.</v>
      </c>
      <c r="BB9" s="172"/>
      <c r="BC9" s="172"/>
      <c r="BD9" s="172"/>
      <c r="BE9" s="172"/>
      <c r="BF9" s="172"/>
      <c r="BG9" s="172"/>
      <c r="BH9" s="172"/>
    </row>
    <row r="10" spans="1:60" ht="22.5" outlineLevel="1" x14ac:dyDescent="0.2">
      <c r="A10" s="173"/>
      <c r="B10" s="183"/>
      <c r="C10" s="264" t="s">
        <v>131</v>
      </c>
      <c r="D10" s="265"/>
      <c r="E10" s="266"/>
      <c r="F10" s="267"/>
      <c r="G10" s="268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1"/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130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80" t="str">
        <f>C10</f>
        <v>Vyhotovení protokolu o vytyčení stavby se seznamem souřadnic vytyčených bodů a jejich polohopisnými (S-JTSK) a výškopisnými (Bpv) hodnotami.</v>
      </c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>
        <v>2</v>
      </c>
      <c r="B11" s="183" t="s">
        <v>132</v>
      </c>
      <c r="C11" s="201" t="s">
        <v>133</v>
      </c>
      <c r="D11" s="184" t="s">
        <v>126</v>
      </c>
      <c r="E11" s="186">
        <v>1</v>
      </c>
      <c r="F11" s="189"/>
      <c r="G11" s="190">
        <f>ROUND(E11*F11,2)</f>
        <v>0</v>
      </c>
      <c r="H11" s="189"/>
      <c r="I11" s="190">
        <f>ROUND(E11*H11,2)</f>
        <v>0</v>
      </c>
      <c r="J11" s="189"/>
      <c r="K11" s="190">
        <f>ROUND(E11*J11,2)</f>
        <v>0</v>
      </c>
      <c r="L11" s="190">
        <v>21</v>
      </c>
      <c r="M11" s="190">
        <f>G11*(1+L11/100)</f>
        <v>0</v>
      </c>
      <c r="N11" s="190">
        <v>0</v>
      </c>
      <c r="O11" s="190">
        <f>ROUND(E11*N11,2)</f>
        <v>0</v>
      </c>
      <c r="P11" s="190">
        <v>0</v>
      </c>
      <c r="Q11" s="190">
        <f>ROUND(E11*P11,2)</f>
        <v>0</v>
      </c>
      <c r="R11" s="190" t="s">
        <v>127</v>
      </c>
      <c r="S11" s="190" t="s">
        <v>128</v>
      </c>
      <c r="T11" s="190">
        <v>0</v>
      </c>
      <c r="U11" s="191">
        <f>ROUND(E11*T11,2)</f>
        <v>0</v>
      </c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129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</row>
    <row r="12" spans="1:60" ht="22.5" outlineLevel="1" x14ac:dyDescent="0.2">
      <c r="A12" s="173"/>
      <c r="B12" s="183"/>
      <c r="C12" s="264" t="s">
        <v>134</v>
      </c>
      <c r="D12" s="265"/>
      <c r="E12" s="266"/>
      <c r="F12" s="267"/>
      <c r="G12" s="268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1"/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130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80" t="str">
        <f>C12</f>
        <v>Zaměření a vytýčení stávajících inženýrských sítí v místě stavby z hlediska jejich ochrany při provádění stavby.</v>
      </c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>
        <v>3</v>
      </c>
      <c r="B13" s="183" t="s">
        <v>135</v>
      </c>
      <c r="C13" s="201" t="s">
        <v>136</v>
      </c>
      <c r="D13" s="184" t="s">
        <v>126</v>
      </c>
      <c r="E13" s="186">
        <v>1</v>
      </c>
      <c r="F13" s="189"/>
      <c r="G13" s="190">
        <f>ROUND(E13*F13,2)</f>
        <v>0</v>
      </c>
      <c r="H13" s="189"/>
      <c r="I13" s="190">
        <f>ROUND(E13*H13,2)</f>
        <v>0</v>
      </c>
      <c r="J13" s="189"/>
      <c r="K13" s="190">
        <f>ROUND(E13*J13,2)</f>
        <v>0</v>
      </c>
      <c r="L13" s="190">
        <v>21</v>
      </c>
      <c r="M13" s="190">
        <f>G13*(1+L13/100)</f>
        <v>0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 t="s">
        <v>127</v>
      </c>
      <c r="S13" s="190" t="s">
        <v>128</v>
      </c>
      <c r="T13" s="190">
        <v>0</v>
      </c>
      <c r="U13" s="191">
        <f>ROUND(E13*T13,2)</f>
        <v>0</v>
      </c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129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</row>
    <row r="14" spans="1:60" ht="22.5" outlineLevel="1" x14ac:dyDescent="0.2">
      <c r="A14" s="173"/>
      <c r="B14" s="183"/>
      <c r="C14" s="264" t="s">
        <v>137</v>
      </c>
      <c r="D14" s="265"/>
      <c r="E14" s="266"/>
      <c r="F14" s="267"/>
      <c r="G14" s="268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1"/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130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80" t="str">
        <f>C14</f>
        <v>- náklady na provedení skutečného zaměření stavby v rozsahu nezbytném pro zápis změny do katastru nemovitostí.</v>
      </c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>
        <v>4</v>
      </c>
      <c r="B15" s="183" t="s">
        <v>138</v>
      </c>
      <c r="C15" s="201" t="s">
        <v>139</v>
      </c>
      <c r="D15" s="184" t="s">
        <v>126</v>
      </c>
      <c r="E15" s="186">
        <v>1</v>
      </c>
      <c r="F15" s="189"/>
      <c r="G15" s="190">
        <f>ROUND(E15*F15,2)</f>
        <v>0</v>
      </c>
      <c r="H15" s="189"/>
      <c r="I15" s="190">
        <f>ROUND(E15*H15,2)</f>
        <v>0</v>
      </c>
      <c r="J15" s="189"/>
      <c r="K15" s="190">
        <f>ROUND(E15*J15,2)</f>
        <v>0</v>
      </c>
      <c r="L15" s="190">
        <v>21</v>
      </c>
      <c r="M15" s="190">
        <f>G15*(1+L15/100)</f>
        <v>0</v>
      </c>
      <c r="N15" s="190">
        <v>0</v>
      </c>
      <c r="O15" s="190">
        <f>ROUND(E15*N15,2)</f>
        <v>0</v>
      </c>
      <c r="P15" s="190">
        <v>0</v>
      </c>
      <c r="Q15" s="190">
        <f>ROUND(E15*P15,2)</f>
        <v>0</v>
      </c>
      <c r="R15" s="190" t="s">
        <v>127</v>
      </c>
      <c r="S15" s="190" t="s">
        <v>128</v>
      </c>
      <c r="T15" s="190">
        <v>0</v>
      </c>
      <c r="U15" s="191">
        <f>ROUND(E15*T15,2)</f>
        <v>0</v>
      </c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129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</row>
    <row r="16" spans="1:60" ht="22.5" outlineLevel="1" x14ac:dyDescent="0.2">
      <c r="A16" s="173"/>
      <c r="B16" s="183"/>
      <c r="C16" s="264" t="s">
        <v>140</v>
      </c>
      <c r="D16" s="265"/>
      <c r="E16" s="266"/>
      <c r="F16" s="267"/>
      <c r="G16" s="268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1"/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130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80" t="str">
        <f>C16</f>
        <v>Náklady na vyhotovení dokumentace skutečného provedení stavby a její předání objednateli v požadované formě a požadovaném počtu.</v>
      </c>
      <c r="BB16" s="172"/>
      <c r="BC16" s="172"/>
      <c r="BD16" s="172"/>
      <c r="BE16" s="172"/>
      <c r="BF16" s="172"/>
      <c r="BG16" s="172"/>
      <c r="BH16" s="172"/>
    </row>
    <row r="17" spans="1:60" ht="22.5" outlineLevel="1" x14ac:dyDescent="0.2">
      <c r="A17" s="173"/>
      <c r="B17" s="183"/>
      <c r="C17" s="264" t="s">
        <v>141</v>
      </c>
      <c r="D17" s="265"/>
      <c r="E17" s="266"/>
      <c r="F17" s="267"/>
      <c r="G17" s="268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1"/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130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80" t="str">
        <f>C17</f>
        <v>- 2x vyhotovení - dokumentace v listinné a digitální podobě, zakreslení změn PD, vč. revizí, prohlášení o shodě apod.</v>
      </c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/>
      <c r="B18" s="183"/>
      <c r="C18" s="264" t="s">
        <v>142</v>
      </c>
      <c r="D18" s="265"/>
      <c r="E18" s="266"/>
      <c r="F18" s="267"/>
      <c r="G18" s="268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130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80" t="str">
        <f>C18</f>
        <v>- 6x vyhotovéní - geometrický plán pro výkup pozemků - dokumentace v listinné a digitální podobě</v>
      </c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>
        <v>5</v>
      </c>
      <c r="B19" s="183" t="s">
        <v>143</v>
      </c>
      <c r="C19" s="201" t="s">
        <v>144</v>
      </c>
      <c r="D19" s="184" t="s">
        <v>126</v>
      </c>
      <c r="E19" s="186">
        <v>1</v>
      </c>
      <c r="F19" s="189"/>
      <c r="G19" s="190">
        <f>ROUND(E19*F19,2)</f>
        <v>0</v>
      </c>
      <c r="H19" s="189"/>
      <c r="I19" s="190">
        <f>ROUND(E19*H19,2)</f>
        <v>0</v>
      </c>
      <c r="J19" s="189"/>
      <c r="K19" s="190">
        <f>ROUND(E19*J19,2)</f>
        <v>0</v>
      </c>
      <c r="L19" s="190">
        <v>21</v>
      </c>
      <c r="M19" s="190">
        <f>G19*(1+L19/100)</f>
        <v>0</v>
      </c>
      <c r="N19" s="190">
        <v>0</v>
      </c>
      <c r="O19" s="190">
        <f>ROUND(E19*N19,2)</f>
        <v>0</v>
      </c>
      <c r="P19" s="190">
        <v>0</v>
      </c>
      <c r="Q19" s="190">
        <f>ROUND(E19*P19,2)</f>
        <v>0</v>
      </c>
      <c r="R19" s="190" t="s">
        <v>127</v>
      </c>
      <c r="S19" s="190" t="s">
        <v>128</v>
      </c>
      <c r="T19" s="190">
        <v>0</v>
      </c>
      <c r="U19" s="191">
        <f>ROUND(E19*T19,2)</f>
        <v>0</v>
      </c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129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</row>
    <row r="20" spans="1:60" ht="22.5" outlineLevel="1" x14ac:dyDescent="0.2">
      <c r="A20" s="173"/>
      <c r="B20" s="183"/>
      <c r="C20" s="264" t="s">
        <v>145</v>
      </c>
      <c r="D20" s="265"/>
      <c r="E20" s="266"/>
      <c r="F20" s="267"/>
      <c r="G20" s="268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1"/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130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80" t="str">
        <f>C20</f>
        <v>Náklady zhotovitele, související s prováděním zkoušek a revizí předepsaných technickými normami nebo objednatelem a které jsou pro provedení díla nezbytné.</v>
      </c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6</v>
      </c>
      <c r="B21" s="183" t="s">
        <v>146</v>
      </c>
      <c r="C21" s="201" t="s">
        <v>147</v>
      </c>
      <c r="D21" s="184" t="s">
        <v>126</v>
      </c>
      <c r="E21" s="186">
        <v>1</v>
      </c>
      <c r="F21" s="189"/>
      <c r="G21" s="190">
        <f>ROUND(E21*F21,2)</f>
        <v>0</v>
      </c>
      <c r="H21" s="189"/>
      <c r="I21" s="190">
        <f>ROUND(E21*H21,2)</f>
        <v>0</v>
      </c>
      <c r="J21" s="189"/>
      <c r="K21" s="190">
        <f>ROUND(E21*J21,2)</f>
        <v>0</v>
      </c>
      <c r="L21" s="190">
        <v>21</v>
      </c>
      <c r="M21" s="190">
        <f>G21*(1+L21/100)</f>
        <v>0</v>
      </c>
      <c r="N21" s="190">
        <v>0</v>
      </c>
      <c r="O21" s="190">
        <f>ROUND(E21*N21,2)</f>
        <v>0</v>
      </c>
      <c r="P21" s="190">
        <v>0</v>
      </c>
      <c r="Q21" s="190">
        <f>ROUND(E21*P21,2)</f>
        <v>0</v>
      </c>
      <c r="R21" s="190" t="s">
        <v>127</v>
      </c>
      <c r="S21" s="190" t="s">
        <v>128</v>
      </c>
      <c r="T21" s="190">
        <v>0</v>
      </c>
      <c r="U21" s="191">
        <f>ROUND(E21*T21,2)</f>
        <v>0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129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ht="33.75" outlineLevel="1" x14ac:dyDescent="0.2">
      <c r="A22" s="173"/>
      <c r="B22" s="183"/>
      <c r="C22" s="264" t="s">
        <v>148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>
        <v>7</v>
      </c>
      <c r="B23" s="183" t="s">
        <v>149</v>
      </c>
      <c r="C23" s="201" t="s">
        <v>150</v>
      </c>
      <c r="D23" s="184" t="s">
        <v>126</v>
      </c>
      <c r="E23" s="186">
        <v>1</v>
      </c>
      <c r="F23" s="189"/>
      <c r="G23" s="190">
        <f>ROUND(E23*F23,2)</f>
        <v>0</v>
      </c>
      <c r="H23" s="189"/>
      <c r="I23" s="190">
        <f>ROUND(E23*H23,2)</f>
        <v>0</v>
      </c>
      <c r="J23" s="189"/>
      <c r="K23" s="190">
        <f>ROUND(E23*J23,2)</f>
        <v>0</v>
      </c>
      <c r="L23" s="190">
        <v>21</v>
      </c>
      <c r="M23" s="190">
        <f>G23*(1+L23/100)</f>
        <v>0</v>
      </c>
      <c r="N23" s="190">
        <v>0</v>
      </c>
      <c r="O23" s="190">
        <f>ROUND(E23*N23,2)</f>
        <v>0</v>
      </c>
      <c r="P23" s="190">
        <v>0</v>
      </c>
      <c r="Q23" s="190">
        <f>ROUND(E23*P23,2)</f>
        <v>0</v>
      </c>
      <c r="R23" s="190" t="s">
        <v>127</v>
      </c>
      <c r="S23" s="190" t="s">
        <v>128</v>
      </c>
      <c r="T23" s="190">
        <v>0</v>
      </c>
      <c r="U23" s="191">
        <f>ROUND(E23*T23,2)</f>
        <v>0</v>
      </c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129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</row>
    <row r="24" spans="1:60" ht="33.75" outlineLevel="1" x14ac:dyDescent="0.2">
      <c r="A24" s="173"/>
      <c r="B24" s="183"/>
      <c r="C24" s="264" t="s">
        <v>151</v>
      </c>
      <c r="D24" s="265"/>
      <c r="E24" s="266"/>
      <c r="F24" s="267"/>
      <c r="G24" s="268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1"/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130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80" t="str">
        <f>C24</f>
        <v>Náklady a poplatky spojené s užíváním veřejných ploch a prostranství, pokud jsou stavebními pracemi nebo souvisejícími činnostmi dotčeny, a to včetně užívání ploch v souvislosti s uložením stavebního materiálu nebo stavebního odpadu.</v>
      </c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8</v>
      </c>
      <c r="B25" s="183" t="s">
        <v>152</v>
      </c>
      <c r="C25" s="201" t="s">
        <v>153</v>
      </c>
      <c r="D25" s="184" t="s">
        <v>154</v>
      </c>
      <c r="E25" s="186">
        <v>1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0</v>
      </c>
      <c r="O25" s="190">
        <f>ROUND(E25*N25,2)</f>
        <v>0</v>
      </c>
      <c r="P25" s="190">
        <v>0</v>
      </c>
      <c r="Q25" s="190">
        <f>ROUND(E25*P25,2)</f>
        <v>0</v>
      </c>
      <c r="R25" s="190"/>
      <c r="S25" s="190" t="s">
        <v>155</v>
      </c>
      <c r="T25" s="190">
        <v>0</v>
      </c>
      <c r="U25" s="191">
        <f>ROUND(E25*T25,2)</f>
        <v>0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129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ht="22.5" outlineLevel="1" x14ac:dyDescent="0.2">
      <c r="A26" s="173"/>
      <c r="B26" s="183"/>
      <c r="C26" s="264" t="s">
        <v>156</v>
      </c>
      <c r="D26" s="265"/>
      <c r="E26" s="266"/>
      <c r="F26" s="267"/>
      <c r="G26" s="268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1"/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130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80" t="str">
        <f>C26</f>
        <v>Fotodokumentace stavby před zahájením stavby, v průběhu výstavby a po stavbě. Zařazení fotek do fotoalba v časové posloupnosti a popisem činnosti a číslem objektů v listinné a digitální podobě.</v>
      </c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9</v>
      </c>
      <c r="B27" s="183" t="s">
        <v>157</v>
      </c>
      <c r="C27" s="201" t="s">
        <v>158</v>
      </c>
      <c r="D27" s="184" t="s">
        <v>126</v>
      </c>
      <c r="E27" s="186">
        <v>1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0</v>
      </c>
      <c r="O27" s="190">
        <f>ROUND(E27*N27,2)</f>
        <v>0</v>
      </c>
      <c r="P27" s="190">
        <v>0</v>
      </c>
      <c r="Q27" s="190">
        <f>ROUND(E27*P27,2)</f>
        <v>0</v>
      </c>
      <c r="R27" s="190" t="s">
        <v>127</v>
      </c>
      <c r="S27" s="190" t="s">
        <v>128</v>
      </c>
      <c r="T27" s="190">
        <v>0</v>
      </c>
      <c r="U27" s="191">
        <f>ROUND(E27*T27,2)</f>
        <v>0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129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/>
      <c r="B28" s="183"/>
      <c r="C28" s="264" t="s">
        <v>159</v>
      </c>
      <c r="D28" s="265"/>
      <c r="E28" s="266"/>
      <c r="F28" s="267"/>
      <c r="G28" s="268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1"/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130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80" t="str">
        <f>C28</f>
        <v>Náklady zhotovitele, které vzniknou v souvislosti s povinnostmi zhotovitele při předání a převzetí díla.</v>
      </c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10</v>
      </c>
      <c r="B29" s="183" t="s">
        <v>160</v>
      </c>
      <c r="C29" s="201" t="s">
        <v>161</v>
      </c>
      <c r="D29" s="184" t="s">
        <v>126</v>
      </c>
      <c r="E29" s="186">
        <v>1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0</v>
      </c>
      <c r="O29" s="190">
        <f>ROUND(E29*N29,2)</f>
        <v>0</v>
      </c>
      <c r="P29" s="190">
        <v>0</v>
      </c>
      <c r="Q29" s="190">
        <f>ROUND(E29*P29,2)</f>
        <v>0</v>
      </c>
      <c r="R29" s="190" t="s">
        <v>127</v>
      </c>
      <c r="S29" s="190" t="s">
        <v>128</v>
      </c>
      <c r="T29" s="190">
        <v>0</v>
      </c>
      <c r="U29" s="191">
        <f>ROUND(E29*T29,2)</f>
        <v>0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129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162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Veškeré náklady spojené s vybudováním, provozem a odstraněním zařízení staveniště.</v>
      </c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>
        <v>11</v>
      </c>
      <c r="B31" s="183" t="s">
        <v>163</v>
      </c>
      <c r="C31" s="201" t="s">
        <v>164</v>
      </c>
      <c r="D31" s="184" t="s">
        <v>126</v>
      </c>
      <c r="E31" s="186">
        <v>1</v>
      </c>
      <c r="F31" s="189"/>
      <c r="G31" s="190">
        <f>ROUND(E31*F31,2)</f>
        <v>0</v>
      </c>
      <c r="H31" s="189"/>
      <c r="I31" s="190">
        <f>ROUND(E31*H31,2)</f>
        <v>0</v>
      </c>
      <c r="J31" s="189"/>
      <c r="K31" s="190">
        <f>ROUND(E31*J31,2)</f>
        <v>0</v>
      </c>
      <c r="L31" s="190">
        <v>21</v>
      </c>
      <c r="M31" s="190">
        <f>G31*(1+L31/100)</f>
        <v>0</v>
      </c>
      <c r="N31" s="190">
        <v>0</v>
      </c>
      <c r="O31" s="190">
        <f>ROUND(E31*N31,2)</f>
        <v>0</v>
      </c>
      <c r="P31" s="190">
        <v>0</v>
      </c>
      <c r="Q31" s="190">
        <f>ROUND(E31*P31,2)</f>
        <v>0</v>
      </c>
      <c r="R31" s="190"/>
      <c r="S31" s="190" t="s">
        <v>155</v>
      </c>
      <c r="T31" s="190">
        <v>0</v>
      </c>
      <c r="U31" s="191">
        <f>ROUND(E31*T31,2)</f>
        <v>0</v>
      </c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129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</row>
    <row r="32" spans="1:60" ht="22.5" outlineLevel="1" x14ac:dyDescent="0.2">
      <c r="A32" s="173"/>
      <c r="B32" s="183"/>
      <c r="C32" s="264" t="s">
        <v>165</v>
      </c>
      <c r="D32" s="265"/>
      <c r="E32" s="266"/>
      <c r="F32" s="267"/>
      <c r="G32" s="268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1"/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130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80" t="str">
        <f>C32</f>
        <v>Instalace informačního panelu (banneru) a informační tabule (pamětní desky). Výrobu si zajišťuje zadavatel</v>
      </c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>
        <v>12</v>
      </c>
      <c r="B33" s="183" t="s">
        <v>166</v>
      </c>
      <c r="C33" s="201" t="s">
        <v>167</v>
      </c>
      <c r="D33" s="184" t="s">
        <v>126</v>
      </c>
      <c r="E33" s="186">
        <v>1</v>
      </c>
      <c r="F33" s="189"/>
      <c r="G33" s="190">
        <f>ROUND(E33*F33,2)</f>
        <v>0</v>
      </c>
      <c r="H33" s="189"/>
      <c r="I33" s="190">
        <f>ROUND(E33*H33,2)</f>
        <v>0</v>
      </c>
      <c r="J33" s="189"/>
      <c r="K33" s="190">
        <f>ROUND(E33*J33,2)</f>
        <v>0</v>
      </c>
      <c r="L33" s="190">
        <v>21</v>
      </c>
      <c r="M33" s="190">
        <f>G33*(1+L33/100)</f>
        <v>0</v>
      </c>
      <c r="N33" s="190">
        <v>0</v>
      </c>
      <c r="O33" s="190">
        <f>ROUND(E33*N33,2)</f>
        <v>0</v>
      </c>
      <c r="P33" s="190">
        <v>0</v>
      </c>
      <c r="Q33" s="190">
        <f>ROUND(E33*P33,2)</f>
        <v>0</v>
      </c>
      <c r="R33" s="190"/>
      <c r="S33" s="190" t="s">
        <v>128</v>
      </c>
      <c r="T33" s="190">
        <v>0</v>
      </c>
      <c r="U33" s="191">
        <f>ROUND(E33*T33,2)</f>
        <v>0</v>
      </c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129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72"/>
      <c r="BH33" s="172"/>
    </row>
    <row r="34" spans="1:60" ht="22.5" outlineLevel="1" x14ac:dyDescent="0.2">
      <c r="A34" s="173"/>
      <c r="B34" s="183"/>
      <c r="C34" s="264" t="s">
        <v>168</v>
      </c>
      <c r="D34" s="265"/>
      <c r="E34" s="266"/>
      <c r="F34" s="267"/>
      <c r="G34" s="268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1"/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130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80" t="str">
        <f>C34</f>
        <v>Náklady zhotovitele spojené se zabezpečením a poskytnutím zajišťovacích bankovních záruk, pokud je zadavatel požaduje v obchodních podmínkách.</v>
      </c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>
        <v>13</v>
      </c>
      <c r="B35" s="183" t="s">
        <v>169</v>
      </c>
      <c r="C35" s="201" t="s">
        <v>170</v>
      </c>
      <c r="D35" s="184" t="s">
        <v>126</v>
      </c>
      <c r="E35" s="186">
        <v>1</v>
      </c>
      <c r="F35" s="189"/>
      <c r="G35" s="190">
        <f>ROUND(E35*F35,2)</f>
        <v>0</v>
      </c>
      <c r="H35" s="189"/>
      <c r="I35" s="190">
        <f>ROUND(E35*H35,2)</f>
        <v>0</v>
      </c>
      <c r="J35" s="189"/>
      <c r="K35" s="190">
        <f>ROUND(E35*J35,2)</f>
        <v>0</v>
      </c>
      <c r="L35" s="190">
        <v>21</v>
      </c>
      <c r="M35" s="190">
        <f>G35*(1+L35/100)</f>
        <v>0</v>
      </c>
      <c r="N35" s="190">
        <v>0</v>
      </c>
      <c r="O35" s="190">
        <f>ROUND(E35*N35,2)</f>
        <v>0</v>
      </c>
      <c r="P35" s="190">
        <v>0</v>
      </c>
      <c r="Q35" s="190">
        <f>ROUND(E35*P35,2)</f>
        <v>0</v>
      </c>
      <c r="R35" s="190"/>
      <c r="S35" s="190" t="s">
        <v>128</v>
      </c>
      <c r="T35" s="190">
        <v>0</v>
      </c>
      <c r="U35" s="191">
        <f>ROUND(E35*T35,2)</f>
        <v>0</v>
      </c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129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</row>
    <row r="36" spans="1:60" ht="22.5" outlineLevel="1" x14ac:dyDescent="0.2">
      <c r="A36" s="192"/>
      <c r="B36" s="193"/>
      <c r="C36" s="276" t="s">
        <v>171</v>
      </c>
      <c r="D36" s="277"/>
      <c r="E36" s="278"/>
      <c r="F36" s="279"/>
      <c r="G36" s="280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5"/>
      <c r="V36" s="194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130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80" t="str">
        <f>C36</f>
        <v>Náklady zhotovitele spojené s pojištěním proti škodám způsobeným jeho činností, případně nečinností, včetně možných škod pracovníků zhotovitele a to až do výše ceny díla vč. DPH v souladu s SoD</v>
      </c>
      <c r="BB36" s="172"/>
      <c r="BC36" s="172"/>
      <c r="BD36" s="172"/>
      <c r="BE36" s="172"/>
      <c r="BF36" s="172"/>
      <c r="BG36" s="172"/>
      <c r="BH36" s="172"/>
    </row>
    <row r="37" spans="1:60" x14ac:dyDescent="0.2">
      <c r="A37" s="6"/>
      <c r="B37" s="7" t="s">
        <v>173</v>
      </c>
      <c r="C37" s="202" t="s">
        <v>173</v>
      </c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AE37">
        <v>15</v>
      </c>
      <c r="AF37">
        <v>21</v>
      </c>
    </row>
    <row r="38" spans="1:60" x14ac:dyDescent="0.2">
      <c r="A38" s="196"/>
      <c r="B38" s="197" t="s">
        <v>30</v>
      </c>
      <c r="C38" s="203" t="s">
        <v>173</v>
      </c>
      <c r="D38" s="198"/>
      <c r="E38" s="199"/>
      <c r="F38" s="199"/>
      <c r="G38" s="200">
        <f>G7</f>
        <v>0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AE38">
        <f>SUMIF(L7:L36,AE37,G7:G36)</f>
        <v>0</v>
      </c>
      <c r="AF38">
        <f>SUMIF(L7:L36,AF37,G7:G36)</f>
        <v>0</v>
      </c>
      <c r="AG38" t="s">
        <v>174</v>
      </c>
    </row>
    <row r="39" spans="1:60" x14ac:dyDescent="0.2">
      <c r="A39" s="6"/>
      <c r="B39" s="7" t="s">
        <v>173</v>
      </c>
      <c r="C39" s="202" t="s">
        <v>173</v>
      </c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60" x14ac:dyDescent="0.2">
      <c r="A40" s="6"/>
      <c r="B40" s="7" t="s">
        <v>173</v>
      </c>
      <c r="C40" s="202" t="s">
        <v>173</v>
      </c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60" x14ac:dyDescent="0.2">
      <c r="A41" s="281" t="s">
        <v>175</v>
      </c>
      <c r="B41" s="281"/>
      <c r="C41" s="282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60" x14ac:dyDescent="0.2">
      <c r="A42" s="283"/>
      <c r="B42" s="284"/>
      <c r="C42" s="285"/>
      <c r="D42" s="284"/>
      <c r="E42" s="284"/>
      <c r="F42" s="284"/>
      <c r="G42" s="28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AG42" t="s">
        <v>176</v>
      </c>
    </row>
    <row r="43" spans="1:60" x14ac:dyDescent="0.2">
      <c r="A43" s="287"/>
      <c r="B43" s="288"/>
      <c r="C43" s="289"/>
      <c r="D43" s="288"/>
      <c r="E43" s="288"/>
      <c r="F43" s="288"/>
      <c r="G43" s="290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60" x14ac:dyDescent="0.2">
      <c r="A44" s="287"/>
      <c r="B44" s="288"/>
      <c r="C44" s="289"/>
      <c r="D44" s="288"/>
      <c r="E44" s="288"/>
      <c r="F44" s="288"/>
      <c r="G44" s="290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60" x14ac:dyDescent="0.2">
      <c r="A45" s="287"/>
      <c r="B45" s="288"/>
      <c r="C45" s="289"/>
      <c r="D45" s="288"/>
      <c r="E45" s="288"/>
      <c r="F45" s="288"/>
      <c r="G45" s="290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60" x14ac:dyDescent="0.2">
      <c r="A46" s="291"/>
      <c r="B46" s="292"/>
      <c r="C46" s="293"/>
      <c r="D46" s="292"/>
      <c r="E46" s="292"/>
      <c r="F46" s="292"/>
      <c r="G46" s="29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60" x14ac:dyDescent="0.2">
      <c r="A47" s="6"/>
      <c r="B47" s="7" t="s">
        <v>173</v>
      </c>
      <c r="C47" s="202" t="s">
        <v>173</v>
      </c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60" x14ac:dyDescent="0.2">
      <c r="C48" s="204"/>
      <c r="D48" s="167"/>
      <c r="AG48" t="s">
        <v>177</v>
      </c>
    </row>
    <row r="49" spans="4:4" x14ac:dyDescent="0.2">
      <c r="D49" s="167"/>
    </row>
    <row r="50" spans="4:4" x14ac:dyDescent="0.2">
      <c r="D50" s="167"/>
    </row>
    <row r="51" spans="4:4" x14ac:dyDescent="0.2">
      <c r="D51" s="167"/>
    </row>
    <row r="52" spans="4:4" x14ac:dyDescent="0.2">
      <c r="D52" s="167"/>
    </row>
    <row r="53" spans="4:4" x14ac:dyDescent="0.2">
      <c r="D53" s="167"/>
    </row>
    <row r="54" spans="4:4" x14ac:dyDescent="0.2">
      <c r="D54" s="167"/>
    </row>
    <row r="55" spans="4:4" x14ac:dyDescent="0.2">
      <c r="D55" s="167"/>
    </row>
    <row r="56" spans="4:4" x14ac:dyDescent="0.2">
      <c r="D56" s="167"/>
    </row>
    <row r="57" spans="4:4" x14ac:dyDescent="0.2">
      <c r="D57" s="167"/>
    </row>
    <row r="58" spans="4:4" x14ac:dyDescent="0.2">
      <c r="D58" s="167"/>
    </row>
    <row r="59" spans="4:4" x14ac:dyDescent="0.2">
      <c r="D59" s="167"/>
    </row>
    <row r="60" spans="4:4" x14ac:dyDescent="0.2">
      <c r="D60" s="167"/>
    </row>
    <row r="61" spans="4:4" x14ac:dyDescent="0.2">
      <c r="D61" s="167"/>
    </row>
    <row r="62" spans="4:4" x14ac:dyDescent="0.2">
      <c r="D62" s="167"/>
    </row>
    <row r="63" spans="4:4" x14ac:dyDescent="0.2">
      <c r="D63" s="167"/>
    </row>
    <row r="64" spans="4:4" x14ac:dyDescent="0.2">
      <c r="D64" s="167"/>
    </row>
    <row r="65" spans="4:4" x14ac:dyDescent="0.2">
      <c r="D65" s="167"/>
    </row>
    <row r="66" spans="4:4" x14ac:dyDescent="0.2">
      <c r="D66" s="167"/>
    </row>
    <row r="67" spans="4:4" x14ac:dyDescent="0.2">
      <c r="D67" s="167"/>
    </row>
    <row r="68" spans="4:4" x14ac:dyDescent="0.2">
      <c r="D68" s="167"/>
    </row>
    <row r="69" spans="4:4" x14ac:dyDescent="0.2">
      <c r="D69" s="167"/>
    </row>
    <row r="70" spans="4:4" x14ac:dyDescent="0.2">
      <c r="D70" s="167"/>
    </row>
    <row r="71" spans="4:4" x14ac:dyDescent="0.2">
      <c r="D71" s="167"/>
    </row>
    <row r="72" spans="4:4" x14ac:dyDescent="0.2">
      <c r="D72" s="167"/>
    </row>
    <row r="73" spans="4:4" x14ac:dyDescent="0.2">
      <c r="D73" s="167"/>
    </row>
    <row r="74" spans="4:4" x14ac:dyDescent="0.2">
      <c r="D74" s="167"/>
    </row>
    <row r="75" spans="4:4" x14ac:dyDescent="0.2">
      <c r="D75" s="167"/>
    </row>
    <row r="76" spans="4:4" x14ac:dyDescent="0.2">
      <c r="D76" s="167"/>
    </row>
    <row r="77" spans="4:4" x14ac:dyDescent="0.2">
      <c r="D77" s="167"/>
    </row>
    <row r="78" spans="4:4" x14ac:dyDescent="0.2">
      <c r="D78" s="167"/>
    </row>
    <row r="79" spans="4:4" x14ac:dyDescent="0.2">
      <c r="D79" s="167"/>
    </row>
    <row r="80" spans="4:4" x14ac:dyDescent="0.2">
      <c r="D80" s="167"/>
    </row>
    <row r="81" spans="4:4" x14ac:dyDescent="0.2">
      <c r="D81" s="167"/>
    </row>
    <row r="82" spans="4:4" x14ac:dyDescent="0.2">
      <c r="D82" s="167"/>
    </row>
    <row r="83" spans="4:4" x14ac:dyDescent="0.2">
      <c r="D83" s="167"/>
    </row>
    <row r="84" spans="4:4" x14ac:dyDescent="0.2">
      <c r="D84" s="167"/>
    </row>
    <row r="85" spans="4:4" x14ac:dyDescent="0.2">
      <c r="D85" s="167"/>
    </row>
    <row r="86" spans="4:4" x14ac:dyDescent="0.2">
      <c r="D86" s="167"/>
    </row>
    <row r="87" spans="4:4" x14ac:dyDescent="0.2">
      <c r="D87" s="167"/>
    </row>
    <row r="88" spans="4:4" x14ac:dyDescent="0.2">
      <c r="D88" s="167"/>
    </row>
    <row r="89" spans="4:4" x14ac:dyDescent="0.2">
      <c r="D89" s="167"/>
    </row>
    <row r="90" spans="4:4" x14ac:dyDescent="0.2">
      <c r="D90" s="167"/>
    </row>
    <row r="91" spans="4:4" x14ac:dyDescent="0.2">
      <c r="D91" s="167"/>
    </row>
    <row r="92" spans="4:4" x14ac:dyDescent="0.2">
      <c r="D92" s="167"/>
    </row>
    <row r="93" spans="4:4" x14ac:dyDescent="0.2">
      <c r="D93" s="167"/>
    </row>
    <row r="94" spans="4:4" x14ac:dyDescent="0.2">
      <c r="D94" s="167"/>
    </row>
    <row r="95" spans="4:4" x14ac:dyDescent="0.2">
      <c r="D95" s="167"/>
    </row>
    <row r="96" spans="4:4" x14ac:dyDescent="0.2">
      <c r="D96" s="167"/>
    </row>
    <row r="97" spans="4:4" x14ac:dyDescent="0.2">
      <c r="D97" s="167"/>
    </row>
    <row r="98" spans="4:4" x14ac:dyDescent="0.2">
      <c r="D98" s="167"/>
    </row>
    <row r="99" spans="4:4" x14ac:dyDescent="0.2">
      <c r="D99" s="167"/>
    </row>
    <row r="100" spans="4:4" x14ac:dyDescent="0.2">
      <c r="D100" s="167"/>
    </row>
    <row r="101" spans="4:4" x14ac:dyDescent="0.2">
      <c r="D101" s="167"/>
    </row>
    <row r="102" spans="4:4" x14ac:dyDescent="0.2">
      <c r="D102" s="167"/>
    </row>
    <row r="103" spans="4:4" x14ac:dyDescent="0.2">
      <c r="D103" s="167"/>
    </row>
    <row r="104" spans="4:4" x14ac:dyDescent="0.2">
      <c r="D104" s="167"/>
    </row>
    <row r="105" spans="4:4" x14ac:dyDescent="0.2">
      <c r="D105" s="167"/>
    </row>
    <row r="106" spans="4:4" x14ac:dyDescent="0.2">
      <c r="D106" s="167"/>
    </row>
    <row r="107" spans="4:4" x14ac:dyDescent="0.2">
      <c r="D107" s="167"/>
    </row>
    <row r="108" spans="4:4" x14ac:dyDescent="0.2">
      <c r="D108" s="167"/>
    </row>
    <row r="109" spans="4:4" x14ac:dyDescent="0.2">
      <c r="D109" s="167"/>
    </row>
    <row r="110" spans="4:4" x14ac:dyDescent="0.2">
      <c r="D110" s="167"/>
    </row>
    <row r="111" spans="4:4" x14ac:dyDescent="0.2">
      <c r="D111" s="167"/>
    </row>
    <row r="112" spans="4:4" x14ac:dyDescent="0.2">
      <c r="D112" s="167"/>
    </row>
    <row r="113" spans="4:4" x14ac:dyDescent="0.2">
      <c r="D113" s="167"/>
    </row>
    <row r="114" spans="4:4" x14ac:dyDescent="0.2">
      <c r="D114" s="167"/>
    </row>
    <row r="115" spans="4:4" x14ac:dyDescent="0.2">
      <c r="D115" s="167"/>
    </row>
    <row r="116" spans="4:4" x14ac:dyDescent="0.2">
      <c r="D116" s="167"/>
    </row>
    <row r="117" spans="4:4" x14ac:dyDescent="0.2">
      <c r="D117" s="167"/>
    </row>
    <row r="118" spans="4:4" x14ac:dyDescent="0.2">
      <c r="D118" s="167"/>
    </row>
    <row r="119" spans="4:4" x14ac:dyDescent="0.2">
      <c r="D119" s="167"/>
    </row>
    <row r="120" spans="4:4" x14ac:dyDescent="0.2">
      <c r="D120" s="167"/>
    </row>
    <row r="121" spans="4:4" x14ac:dyDescent="0.2">
      <c r="D121" s="167"/>
    </row>
    <row r="122" spans="4:4" x14ac:dyDescent="0.2">
      <c r="D122" s="167"/>
    </row>
    <row r="123" spans="4:4" x14ac:dyDescent="0.2">
      <c r="D123" s="167"/>
    </row>
    <row r="124" spans="4:4" x14ac:dyDescent="0.2">
      <c r="D124" s="167"/>
    </row>
    <row r="125" spans="4:4" x14ac:dyDescent="0.2">
      <c r="D125" s="167"/>
    </row>
    <row r="126" spans="4:4" x14ac:dyDescent="0.2">
      <c r="D126" s="167"/>
    </row>
    <row r="127" spans="4:4" x14ac:dyDescent="0.2">
      <c r="D127" s="167"/>
    </row>
    <row r="128" spans="4:4" x14ac:dyDescent="0.2">
      <c r="D128" s="167"/>
    </row>
    <row r="129" spans="4:4" x14ac:dyDescent="0.2">
      <c r="D129" s="167"/>
    </row>
    <row r="130" spans="4:4" x14ac:dyDescent="0.2">
      <c r="D130" s="167"/>
    </row>
    <row r="131" spans="4:4" x14ac:dyDescent="0.2">
      <c r="D131" s="167"/>
    </row>
    <row r="132" spans="4:4" x14ac:dyDescent="0.2">
      <c r="D132" s="167"/>
    </row>
    <row r="133" spans="4:4" x14ac:dyDescent="0.2">
      <c r="D133" s="167"/>
    </row>
    <row r="134" spans="4:4" x14ac:dyDescent="0.2">
      <c r="D134" s="167"/>
    </row>
    <row r="135" spans="4:4" x14ac:dyDescent="0.2">
      <c r="D135" s="167"/>
    </row>
    <row r="136" spans="4:4" x14ac:dyDescent="0.2">
      <c r="D136" s="167"/>
    </row>
    <row r="137" spans="4:4" x14ac:dyDescent="0.2">
      <c r="D137" s="167"/>
    </row>
    <row r="138" spans="4:4" x14ac:dyDescent="0.2">
      <c r="D138" s="167"/>
    </row>
    <row r="139" spans="4:4" x14ac:dyDescent="0.2">
      <c r="D139" s="167"/>
    </row>
    <row r="140" spans="4:4" x14ac:dyDescent="0.2">
      <c r="D140" s="167"/>
    </row>
    <row r="141" spans="4:4" x14ac:dyDescent="0.2">
      <c r="D141" s="167"/>
    </row>
    <row r="142" spans="4:4" x14ac:dyDescent="0.2">
      <c r="D142" s="167"/>
    </row>
    <row r="143" spans="4:4" x14ac:dyDescent="0.2">
      <c r="D143" s="167"/>
    </row>
    <row r="144" spans="4:4" x14ac:dyDescent="0.2">
      <c r="D144" s="167"/>
    </row>
    <row r="145" spans="4:4" x14ac:dyDescent="0.2">
      <c r="D145" s="167"/>
    </row>
    <row r="146" spans="4:4" x14ac:dyDescent="0.2">
      <c r="D146" s="167"/>
    </row>
    <row r="147" spans="4:4" x14ac:dyDescent="0.2">
      <c r="D147" s="167"/>
    </row>
    <row r="148" spans="4:4" x14ac:dyDescent="0.2">
      <c r="D148" s="167"/>
    </row>
    <row r="149" spans="4:4" x14ac:dyDescent="0.2">
      <c r="D149" s="167"/>
    </row>
    <row r="150" spans="4:4" x14ac:dyDescent="0.2">
      <c r="D150" s="167"/>
    </row>
    <row r="151" spans="4:4" x14ac:dyDescent="0.2">
      <c r="D151" s="167"/>
    </row>
    <row r="152" spans="4:4" x14ac:dyDescent="0.2">
      <c r="D152" s="167"/>
    </row>
    <row r="153" spans="4:4" x14ac:dyDescent="0.2">
      <c r="D153" s="167"/>
    </row>
    <row r="154" spans="4:4" x14ac:dyDescent="0.2">
      <c r="D154" s="167"/>
    </row>
    <row r="155" spans="4:4" x14ac:dyDescent="0.2">
      <c r="D155" s="167"/>
    </row>
    <row r="156" spans="4:4" x14ac:dyDescent="0.2">
      <c r="D156" s="167"/>
    </row>
    <row r="157" spans="4:4" x14ac:dyDescent="0.2">
      <c r="D157" s="167"/>
    </row>
    <row r="158" spans="4:4" x14ac:dyDescent="0.2">
      <c r="D158" s="167"/>
    </row>
    <row r="159" spans="4:4" x14ac:dyDescent="0.2">
      <c r="D159" s="167"/>
    </row>
    <row r="160" spans="4:4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22">
    <mergeCell ref="C34:G34"/>
    <mergeCell ref="C36:G36"/>
    <mergeCell ref="A41:C41"/>
    <mergeCell ref="A42:G46"/>
    <mergeCell ref="C22:G22"/>
    <mergeCell ref="C24:G24"/>
    <mergeCell ref="C26:G26"/>
    <mergeCell ref="C28:G28"/>
    <mergeCell ref="C30:G30"/>
    <mergeCell ref="C32:G32"/>
    <mergeCell ref="C20:G20"/>
    <mergeCell ref="A1:G1"/>
    <mergeCell ref="C2:G2"/>
    <mergeCell ref="C3:G3"/>
    <mergeCell ref="C4:G4"/>
    <mergeCell ref="C9:G9"/>
    <mergeCell ref="C10:G10"/>
    <mergeCell ref="C12:G12"/>
    <mergeCell ref="C14:G14"/>
    <mergeCell ref="C16:G16"/>
    <mergeCell ref="C17:G17"/>
    <mergeCell ref="C18:G18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69" t="s">
        <v>7</v>
      </c>
      <c r="B1" s="269"/>
      <c r="C1" s="269"/>
      <c r="D1" s="269"/>
      <c r="E1" s="269"/>
      <c r="F1" s="269"/>
      <c r="G1" s="269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70" t="s">
        <v>44</v>
      </c>
      <c r="D2" s="271"/>
      <c r="E2" s="271"/>
      <c r="F2" s="271"/>
      <c r="G2" s="272"/>
      <c r="AG2" t="s">
        <v>99</v>
      </c>
    </row>
    <row r="3" spans="1:60" ht="24.95" customHeight="1" x14ac:dyDescent="0.2">
      <c r="A3" s="168" t="s">
        <v>9</v>
      </c>
      <c r="B3" s="77" t="s">
        <v>53</v>
      </c>
      <c r="C3" s="270" t="s">
        <v>54</v>
      </c>
      <c r="D3" s="271"/>
      <c r="E3" s="271"/>
      <c r="F3" s="271"/>
      <c r="G3" s="272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51</v>
      </c>
      <c r="C4" s="273" t="s">
        <v>54</v>
      </c>
      <c r="D4" s="274"/>
      <c r="E4" s="274"/>
      <c r="F4" s="274"/>
      <c r="G4" s="275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SUMIF(AG8:AG83,"&lt;&gt;NOR",G8:G83)</f>
        <v>0</v>
      </c>
      <c r="H7" s="187"/>
      <c r="I7" s="187">
        <f>SUM(I8:I83)</f>
        <v>0</v>
      </c>
      <c r="J7" s="187"/>
      <c r="K7" s="187">
        <f>SUM(K8:K83)</f>
        <v>0</v>
      </c>
      <c r="L7" s="187"/>
      <c r="M7" s="187">
        <f>SUM(M8:M83)</f>
        <v>0</v>
      </c>
      <c r="N7" s="187"/>
      <c r="O7" s="187">
        <f>SUM(O8:O83)</f>
        <v>231.08999999999997</v>
      </c>
      <c r="P7" s="187"/>
      <c r="Q7" s="187">
        <f>SUM(Q8:Q83)</f>
        <v>168.8</v>
      </c>
      <c r="R7" s="187"/>
      <c r="S7" s="187"/>
      <c r="T7" s="187"/>
      <c r="U7" s="188">
        <f>SUM(U8:U83)</f>
        <v>806.9000000000002</v>
      </c>
      <c r="V7" s="187"/>
      <c r="AG7" t="s">
        <v>123</v>
      </c>
    </row>
    <row r="8" spans="1:60" ht="22.5" outlineLevel="1" x14ac:dyDescent="0.2">
      <c r="A8" s="173">
        <v>1</v>
      </c>
      <c r="B8" s="183" t="s">
        <v>152</v>
      </c>
      <c r="C8" s="201" t="s">
        <v>178</v>
      </c>
      <c r="D8" s="184" t="s">
        <v>179</v>
      </c>
      <c r="E8" s="186">
        <v>1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/>
      <c r="S8" s="190" t="s">
        <v>155</v>
      </c>
      <c r="T8" s="190">
        <v>0</v>
      </c>
      <c r="U8" s="191">
        <f>ROUND(E8*T8,2)</f>
        <v>0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180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181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Množství z C.2. Situace</v>
      </c>
      <c r="BB9" s="172"/>
      <c r="BC9" s="172"/>
      <c r="BD9" s="172"/>
      <c r="BE9" s="172"/>
      <c r="BF9" s="172"/>
      <c r="BG9" s="172"/>
      <c r="BH9" s="172"/>
    </row>
    <row r="10" spans="1:60" ht="22.5" outlineLevel="1" x14ac:dyDescent="0.2">
      <c r="A10" s="173">
        <v>2</v>
      </c>
      <c r="B10" s="183" t="s">
        <v>182</v>
      </c>
      <c r="C10" s="201" t="s">
        <v>183</v>
      </c>
      <c r="D10" s="184" t="s">
        <v>184</v>
      </c>
      <c r="E10" s="186">
        <v>1</v>
      </c>
      <c r="F10" s="189"/>
      <c r="G10" s="190">
        <f>ROUND(E10*F10,2)</f>
        <v>0</v>
      </c>
      <c r="H10" s="189"/>
      <c r="I10" s="190">
        <f>ROUND(E10*H10,2)</f>
        <v>0</v>
      </c>
      <c r="J10" s="189"/>
      <c r="K10" s="190">
        <f>ROUND(E10*J10,2)</f>
        <v>0</v>
      </c>
      <c r="L10" s="190">
        <v>21</v>
      </c>
      <c r="M10" s="190">
        <f>G10*(1+L10/100)</f>
        <v>0</v>
      </c>
      <c r="N10" s="190">
        <v>0</v>
      </c>
      <c r="O10" s="190">
        <f>ROUND(E10*N10,2)</f>
        <v>0</v>
      </c>
      <c r="P10" s="190">
        <v>0</v>
      </c>
      <c r="Q10" s="190">
        <f>ROUND(E10*P10,2)</f>
        <v>0</v>
      </c>
      <c r="R10" s="190"/>
      <c r="S10" s="190" t="s">
        <v>155</v>
      </c>
      <c r="T10" s="190">
        <v>0</v>
      </c>
      <c r="U10" s="191">
        <f>ROUND(E10*T10,2)</f>
        <v>0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180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/>
      <c r="B11" s="183"/>
      <c r="C11" s="264" t="s">
        <v>181</v>
      </c>
      <c r="D11" s="265"/>
      <c r="E11" s="266"/>
      <c r="F11" s="267"/>
      <c r="G11" s="268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1"/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130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80" t="str">
        <f>C11</f>
        <v>Množství z C.2. Situace</v>
      </c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3</v>
      </c>
      <c r="B12" s="183" t="s">
        <v>185</v>
      </c>
      <c r="C12" s="201" t="s">
        <v>186</v>
      </c>
      <c r="D12" s="184" t="s">
        <v>187</v>
      </c>
      <c r="E12" s="186">
        <v>2</v>
      </c>
      <c r="F12" s="189"/>
      <c r="G12" s="190">
        <f>ROUND(E12*F12,2)</f>
        <v>0</v>
      </c>
      <c r="H12" s="189"/>
      <c r="I12" s="190">
        <f>ROUND(E12*H12,2)</f>
        <v>0</v>
      </c>
      <c r="J12" s="189"/>
      <c r="K12" s="190">
        <f>ROUND(E12*J12,2)</f>
        <v>0</v>
      </c>
      <c r="L12" s="190">
        <v>21</v>
      </c>
      <c r="M12" s="190">
        <f>G12*(1+L12/100)</f>
        <v>0</v>
      </c>
      <c r="N12" s="190">
        <v>0</v>
      </c>
      <c r="O12" s="190">
        <f>ROUND(E12*N12,2)</f>
        <v>0</v>
      </c>
      <c r="P12" s="190">
        <v>0</v>
      </c>
      <c r="Q12" s="190">
        <f>ROUND(E12*P12,2)</f>
        <v>0</v>
      </c>
      <c r="R12" s="190" t="s">
        <v>188</v>
      </c>
      <c r="S12" s="190" t="s">
        <v>128</v>
      </c>
      <c r="T12" s="190">
        <v>1.42</v>
      </c>
      <c r="U12" s="191">
        <f>ROUND(E12*T12,2)</f>
        <v>2.84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/>
      <c r="B13" s="183"/>
      <c r="C13" s="264" t="s">
        <v>190</v>
      </c>
      <c r="D13" s="265"/>
      <c r="E13" s="266"/>
      <c r="F13" s="267"/>
      <c r="G13" s="268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1"/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130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80" t="str">
        <f>C13</f>
        <v>Počet z C.2 Situace</v>
      </c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>
        <v>4</v>
      </c>
      <c r="B14" s="183" t="s">
        <v>191</v>
      </c>
      <c r="C14" s="201" t="s">
        <v>192</v>
      </c>
      <c r="D14" s="184" t="s">
        <v>187</v>
      </c>
      <c r="E14" s="186">
        <v>2</v>
      </c>
      <c r="F14" s="189"/>
      <c r="G14" s="190">
        <f t="shared" ref="G14:G21" si="0">ROUND(E14*F14,2)</f>
        <v>0</v>
      </c>
      <c r="H14" s="189"/>
      <c r="I14" s="190">
        <f t="shared" ref="I14:I21" si="1">ROUND(E14*H14,2)</f>
        <v>0</v>
      </c>
      <c r="J14" s="189"/>
      <c r="K14" s="190">
        <f t="shared" ref="K14:K21" si="2">ROUND(E14*J14,2)</f>
        <v>0</v>
      </c>
      <c r="L14" s="190">
        <v>21</v>
      </c>
      <c r="M14" s="190">
        <f t="shared" ref="M14:M21" si="3">G14*(1+L14/100)</f>
        <v>0</v>
      </c>
      <c r="N14" s="190">
        <v>1E-4</v>
      </c>
      <c r="O14" s="190">
        <f t="shared" ref="O14:O21" si="4">ROUND(E14*N14,2)</f>
        <v>0</v>
      </c>
      <c r="P14" s="190">
        <v>0</v>
      </c>
      <c r="Q14" s="190">
        <f t="shared" ref="Q14:Q21" si="5">ROUND(E14*P14,2)</f>
        <v>0</v>
      </c>
      <c r="R14" s="190" t="s">
        <v>188</v>
      </c>
      <c r="S14" s="190" t="s">
        <v>128</v>
      </c>
      <c r="T14" s="190">
        <v>2.5619999999999998</v>
      </c>
      <c r="U14" s="191">
        <f t="shared" ref="U14:U21" si="6">ROUND(E14*T14,2)</f>
        <v>5.12</v>
      </c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189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>
        <v>5</v>
      </c>
      <c r="B15" s="183" t="s">
        <v>193</v>
      </c>
      <c r="C15" s="201" t="s">
        <v>194</v>
      </c>
      <c r="D15" s="184" t="s">
        <v>187</v>
      </c>
      <c r="E15" s="186">
        <v>1</v>
      </c>
      <c r="F15" s="189"/>
      <c r="G15" s="190">
        <f t="shared" si="0"/>
        <v>0</v>
      </c>
      <c r="H15" s="189"/>
      <c r="I15" s="190">
        <f t="shared" si="1"/>
        <v>0</v>
      </c>
      <c r="J15" s="189"/>
      <c r="K15" s="190">
        <f t="shared" si="2"/>
        <v>0</v>
      </c>
      <c r="L15" s="190">
        <v>21</v>
      </c>
      <c r="M15" s="190">
        <f t="shared" si="3"/>
        <v>0</v>
      </c>
      <c r="N15" s="190">
        <v>0</v>
      </c>
      <c r="O15" s="190">
        <f t="shared" si="4"/>
        <v>0</v>
      </c>
      <c r="P15" s="190">
        <v>0</v>
      </c>
      <c r="Q15" s="190">
        <f t="shared" si="5"/>
        <v>0</v>
      </c>
      <c r="R15" s="190" t="s">
        <v>188</v>
      </c>
      <c r="S15" s="190" t="s">
        <v>128</v>
      </c>
      <c r="T15" s="190">
        <v>0.245</v>
      </c>
      <c r="U15" s="191">
        <f t="shared" si="6"/>
        <v>0.25</v>
      </c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189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>
        <v>6</v>
      </c>
      <c r="B16" s="183" t="s">
        <v>195</v>
      </c>
      <c r="C16" s="201" t="s">
        <v>196</v>
      </c>
      <c r="D16" s="184" t="s">
        <v>187</v>
      </c>
      <c r="E16" s="186">
        <v>1</v>
      </c>
      <c r="F16" s="189"/>
      <c r="G16" s="190">
        <f t="shared" si="0"/>
        <v>0</v>
      </c>
      <c r="H16" s="189"/>
      <c r="I16" s="190">
        <f t="shared" si="1"/>
        <v>0</v>
      </c>
      <c r="J16" s="189"/>
      <c r="K16" s="190">
        <f t="shared" si="2"/>
        <v>0</v>
      </c>
      <c r="L16" s="190">
        <v>21</v>
      </c>
      <c r="M16" s="190">
        <f t="shared" si="3"/>
        <v>0</v>
      </c>
      <c r="N16" s="190">
        <v>0</v>
      </c>
      <c r="O16" s="190">
        <f t="shared" si="4"/>
        <v>0</v>
      </c>
      <c r="P16" s="190">
        <v>0</v>
      </c>
      <c r="Q16" s="190">
        <f t="shared" si="5"/>
        <v>0</v>
      </c>
      <c r="R16" s="190" t="s">
        <v>188</v>
      </c>
      <c r="S16" s="190" t="s">
        <v>128</v>
      </c>
      <c r="T16" s="190">
        <v>0.65800000000000003</v>
      </c>
      <c r="U16" s="191">
        <f t="shared" si="6"/>
        <v>0.66</v>
      </c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189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</row>
    <row r="17" spans="1:60" outlineLevel="1" x14ac:dyDescent="0.2">
      <c r="A17" s="173">
        <v>7</v>
      </c>
      <c r="B17" s="183" t="s">
        <v>197</v>
      </c>
      <c r="C17" s="201" t="s">
        <v>198</v>
      </c>
      <c r="D17" s="184" t="s">
        <v>187</v>
      </c>
      <c r="E17" s="186">
        <v>1</v>
      </c>
      <c r="F17" s="189"/>
      <c r="G17" s="190">
        <f t="shared" si="0"/>
        <v>0</v>
      </c>
      <c r="H17" s="189"/>
      <c r="I17" s="190">
        <f t="shared" si="1"/>
        <v>0</v>
      </c>
      <c r="J17" s="189"/>
      <c r="K17" s="190">
        <f t="shared" si="2"/>
        <v>0</v>
      </c>
      <c r="L17" s="190">
        <v>21</v>
      </c>
      <c r="M17" s="190">
        <f t="shared" si="3"/>
        <v>0</v>
      </c>
      <c r="N17" s="190">
        <v>0</v>
      </c>
      <c r="O17" s="190">
        <f t="shared" si="4"/>
        <v>0</v>
      </c>
      <c r="P17" s="190">
        <v>0</v>
      </c>
      <c r="Q17" s="190">
        <f t="shared" si="5"/>
        <v>0</v>
      </c>
      <c r="R17" s="190" t="s">
        <v>188</v>
      </c>
      <c r="S17" s="190" t="s">
        <v>128</v>
      </c>
      <c r="T17" s="190">
        <v>0.96</v>
      </c>
      <c r="U17" s="191">
        <f t="shared" si="6"/>
        <v>0.96</v>
      </c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189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>
        <v>8</v>
      </c>
      <c r="B18" s="183" t="s">
        <v>199</v>
      </c>
      <c r="C18" s="201" t="s">
        <v>200</v>
      </c>
      <c r="D18" s="184" t="s">
        <v>187</v>
      </c>
      <c r="E18" s="186">
        <v>1</v>
      </c>
      <c r="F18" s="189"/>
      <c r="G18" s="190">
        <f t="shared" si="0"/>
        <v>0</v>
      </c>
      <c r="H18" s="189"/>
      <c r="I18" s="190">
        <f t="shared" si="1"/>
        <v>0</v>
      </c>
      <c r="J18" s="189"/>
      <c r="K18" s="190">
        <f t="shared" si="2"/>
        <v>0</v>
      </c>
      <c r="L18" s="190">
        <v>21</v>
      </c>
      <c r="M18" s="190">
        <f t="shared" si="3"/>
        <v>0</v>
      </c>
      <c r="N18" s="190">
        <v>0</v>
      </c>
      <c r="O18" s="190">
        <f t="shared" si="4"/>
        <v>0</v>
      </c>
      <c r="P18" s="190">
        <v>0</v>
      </c>
      <c r="Q18" s="190">
        <f t="shared" si="5"/>
        <v>0</v>
      </c>
      <c r="R18" s="190" t="s">
        <v>188</v>
      </c>
      <c r="S18" s="190" t="s">
        <v>128</v>
      </c>
      <c r="T18" s="190">
        <v>2.2709999999999999</v>
      </c>
      <c r="U18" s="191">
        <f t="shared" si="6"/>
        <v>2.27</v>
      </c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189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72"/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>
        <v>9</v>
      </c>
      <c r="B19" s="183" t="s">
        <v>201</v>
      </c>
      <c r="C19" s="201" t="s">
        <v>202</v>
      </c>
      <c r="D19" s="184" t="s">
        <v>187</v>
      </c>
      <c r="E19" s="186">
        <v>2</v>
      </c>
      <c r="F19" s="189"/>
      <c r="G19" s="190">
        <f t="shared" si="0"/>
        <v>0</v>
      </c>
      <c r="H19" s="189"/>
      <c r="I19" s="190">
        <f t="shared" si="1"/>
        <v>0</v>
      </c>
      <c r="J19" s="189"/>
      <c r="K19" s="190">
        <f t="shared" si="2"/>
        <v>0</v>
      </c>
      <c r="L19" s="190">
        <v>21</v>
      </c>
      <c r="M19" s="190">
        <f t="shared" si="3"/>
        <v>0</v>
      </c>
      <c r="N19" s="190">
        <v>0</v>
      </c>
      <c r="O19" s="190">
        <f t="shared" si="4"/>
        <v>0</v>
      </c>
      <c r="P19" s="190">
        <v>0</v>
      </c>
      <c r="Q19" s="190">
        <f t="shared" si="5"/>
        <v>0</v>
      </c>
      <c r="R19" s="190" t="s">
        <v>188</v>
      </c>
      <c r="S19" s="190" t="s">
        <v>128</v>
      </c>
      <c r="T19" s="190">
        <v>0.55500000000000005</v>
      </c>
      <c r="U19" s="191">
        <f t="shared" si="6"/>
        <v>1.1100000000000001</v>
      </c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189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</row>
    <row r="20" spans="1:60" outlineLevel="1" x14ac:dyDescent="0.2">
      <c r="A20" s="173">
        <v>10</v>
      </c>
      <c r="B20" s="183" t="s">
        <v>203</v>
      </c>
      <c r="C20" s="201" t="s">
        <v>204</v>
      </c>
      <c r="D20" s="184" t="s">
        <v>187</v>
      </c>
      <c r="E20" s="186">
        <v>2</v>
      </c>
      <c r="F20" s="189"/>
      <c r="G20" s="190">
        <f t="shared" si="0"/>
        <v>0</v>
      </c>
      <c r="H20" s="189"/>
      <c r="I20" s="190">
        <f t="shared" si="1"/>
        <v>0</v>
      </c>
      <c r="J20" s="189"/>
      <c r="K20" s="190">
        <f t="shared" si="2"/>
        <v>0</v>
      </c>
      <c r="L20" s="190">
        <v>21</v>
      </c>
      <c r="M20" s="190">
        <f t="shared" si="3"/>
        <v>0</v>
      </c>
      <c r="N20" s="190">
        <v>0</v>
      </c>
      <c r="O20" s="190">
        <f t="shared" si="4"/>
        <v>0</v>
      </c>
      <c r="P20" s="190">
        <v>0</v>
      </c>
      <c r="Q20" s="190">
        <f t="shared" si="5"/>
        <v>0</v>
      </c>
      <c r="R20" s="190" t="s">
        <v>188</v>
      </c>
      <c r="S20" s="190" t="s">
        <v>128</v>
      </c>
      <c r="T20" s="190">
        <v>1.43</v>
      </c>
      <c r="U20" s="191">
        <f t="shared" si="6"/>
        <v>2.86</v>
      </c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189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11</v>
      </c>
      <c r="B21" s="183" t="s">
        <v>205</v>
      </c>
      <c r="C21" s="201" t="s">
        <v>206</v>
      </c>
      <c r="D21" s="184" t="s">
        <v>207</v>
      </c>
      <c r="E21" s="186">
        <v>673</v>
      </c>
      <c r="F21" s="189"/>
      <c r="G21" s="190">
        <f t="shared" si="0"/>
        <v>0</v>
      </c>
      <c r="H21" s="189"/>
      <c r="I21" s="190">
        <f t="shared" si="1"/>
        <v>0</v>
      </c>
      <c r="J21" s="189"/>
      <c r="K21" s="190">
        <f t="shared" si="2"/>
        <v>0</v>
      </c>
      <c r="L21" s="190">
        <v>21</v>
      </c>
      <c r="M21" s="190">
        <f t="shared" si="3"/>
        <v>0</v>
      </c>
      <c r="N21" s="190">
        <v>0</v>
      </c>
      <c r="O21" s="190">
        <f t="shared" si="4"/>
        <v>0</v>
      </c>
      <c r="P21" s="190">
        <v>0</v>
      </c>
      <c r="Q21" s="190">
        <f t="shared" si="5"/>
        <v>0</v>
      </c>
      <c r="R21" s="190" t="s">
        <v>208</v>
      </c>
      <c r="S21" s="190" t="s">
        <v>128</v>
      </c>
      <c r="T21" s="190">
        <v>3.6999999999999998E-2</v>
      </c>
      <c r="U21" s="191">
        <f t="shared" si="6"/>
        <v>24.9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189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/>
      <c r="B22" s="183"/>
      <c r="C22" s="264" t="s">
        <v>209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Délka z C.2. Situace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>
        <v>12</v>
      </c>
      <c r="B23" s="183" t="s">
        <v>210</v>
      </c>
      <c r="C23" s="201" t="s">
        <v>211</v>
      </c>
      <c r="D23" s="184" t="s">
        <v>212</v>
      </c>
      <c r="E23" s="186">
        <v>813</v>
      </c>
      <c r="F23" s="189"/>
      <c r="G23" s="190">
        <f>ROUND(E23*F23,2)</f>
        <v>0</v>
      </c>
      <c r="H23" s="189"/>
      <c r="I23" s="190">
        <f>ROUND(E23*H23,2)</f>
        <v>0</v>
      </c>
      <c r="J23" s="189"/>
      <c r="K23" s="190">
        <f>ROUND(E23*J23,2)</f>
        <v>0</v>
      </c>
      <c r="L23" s="190">
        <v>21</v>
      </c>
      <c r="M23" s="190">
        <f>G23*(1+L23/100)</f>
        <v>0</v>
      </c>
      <c r="N23" s="190">
        <v>0</v>
      </c>
      <c r="O23" s="190">
        <f>ROUND(E23*N23,2)</f>
        <v>0</v>
      </c>
      <c r="P23" s="190">
        <v>0.12</v>
      </c>
      <c r="Q23" s="190">
        <f>ROUND(E23*P23,2)</f>
        <v>97.56</v>
      </c>
      <c r="R23" s="190" t="s">
        <v>208</v>
      </c>
      <c r="S23" s="190" t="s">
        <v>128</v>
      </c>
      <c r="T23" s="190">
        <v>0.12</v>
      </c>
      <c r="U23" s="191">
        <f>ROUND(E23*T23,2)</f>
        <v>97.56</v>
      </c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189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/>
      <c r="B24" s="183"/>
      <c r="C24" s="264" t="s">
        <v>213</v>
      </c>
      <c r="D24" s="265"/>
      <c r="E24" s="266"/>
      <c r="F24" s="267"/>
      <c r="G24" s="268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1"/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130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80" t="str">
        <f>C24</f>
        <v>Plocha z C.2. Situace</v>
      </c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13</v>
      </c>
      <c r="B25" s="183" t="s">
        <v>214</v>
      </c>
      <c r="C25" s="201" t="s">
        <v>215</v>
      </c>
      <c r="D25" s="184" t="s">
        <v>207</v>
      </c>
      <c r="E25" s="186">
        <v>20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0</v>
      </c>
      <c r="O25" s="190">
        <f>ROUND(E25*N25,2)</f>
        <v>0</v>
      </c>
      <c r="P25" s="190">
        <v>0.14499999999999999</v>
      </c>
      <c r="Q25" s="190">
        <f>ROUND(E25*P25,2)</f>
        <v>2.9</v>
      </c>
      <c r="R25" s="190" t="s">
        <v>208</v>
      </c>
      <c r="S25" s="190" t="s">
        <v>128</v>
      </c>
      <c r="T25" s="190">
        <v>0.123</v>
      </c>
      <c r="U25" s="191">
        <f>ROUND(E25*T25,2)</f>
        <v>2.46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189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/>
      <c r="B26" s="183"/>
      <c r="C26" s="264" t="s">
        <v>209</v>
      </c>
      <c r="D26" s="265"/>
      <c r="E26" s="266"/>
      <c r="F26" s="267"/>
      <c r="G26" s="268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1"/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130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80" t="str">
        <f>C26</f>
        <v>Délka z C.2. Situace</v>
      </c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14</v>
      </c>
      <c r="B27" s="183" t="s">
        <v>216</v>
      </c>
      <c r="C27" s="201" t="s">
        <v>217</v>
      </c>
      <c r="D27" s="184" t="s">
        <v>207</v>
      </c>
      <c r="E27" s="186">
        <v>11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0</v>
      </c>
      <c r="O27" s="190">
        <f>ROUND(E27*N27,2)</f>
        <v>0</v>
      </c>
      <c r="P27" s="190">
        <v>0.04</v>
      </c>
      <c r="Q27" s="190">
        <f>ROUND(E27*P27,2)</f>
        <v>0.44</v>
      </c>
      <c r="R27" s="190" t="s">
        <v>208</v>
      </c>
      <c r="S27" s="190" t="s">
        <v>128</v>
      </c>
      <c r="T27" s="190">
        <v>0.08</v>
      </c>
      <c r="U27" s="191">
        <f>ROUND(E27*T27,2)</f>
        <v>0.88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189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/>
      <c r="B28" s="183"/>
      <c r="C28" s="264" t="s">
        <v>209</v>
      </c>
      <c r="D28" s="265"/>
      <c r="E28" s="266"/>
      <c r="F28" s="267"/>
      <c r="G28" s="268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1"/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130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80" t="str">
        <f>C28</f>
        <v>Délka z C.2. Situace</v>
      </c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15</v>
      </c>
      <c r="B29" s="183" t="s">
        <v>218</v>
      </c>
      <c r="C29" s="201" t="s">
        <v>219</v>
      </c>
      <c r="D29" s="184" t="s">
        <v>212</v>
      </c>
      <c r="E29" s="186">
        <v>55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0</v>
      </c>
      <c r="O29" s="190">
        <f>ROUND(E29*N29,2)</f>
        <v>0</v>
      </c>
      <c r="P29" s="190">
        <v>0.22500000000000001</v>
      </c>
      <c r="Q29" s="190">
        <f>ROUND(E29*P29,2)</f>
        <v>12.38</v>
      </c>
      <c r="R29" s="190" t="s">
        <v>208</v>
      </c>
      <c r="S29" s="190" t="s">
        <v>220</v>
      </c>
      <c r="T29" s="190">
        <v>0.14199999999999999</v>
      </c>
      <c r="U29" s="191">
        <f>ROUND(E29*T29,2)</f>
        <v>7.81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180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213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Plocha z C.2. Situace</v>
      </c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>
        <v>16</v>
      </c>
      <c r="B31" s="183" t="s">
        <v>221</v>
      </c>
      <c r="C31" s="201" t="s">
        <v>222</v>
      </c>
      <c r="D31" s="184" t="s">
        <v>212</v>
      </c>
      <c r="E31" s="186">
        <v>13</v>
      </c>
      <c r="F31" s="189"/>
      <c r="G31" s="190">
        <f>ROUND(E31*F31,2)</f>
        <v>0</v>
      </c>
      <c r="H31" s="189"/>
      <c r="I31" s="190">
        <f>ROUND(E31*H31,2)</f>
        <v>0</v>
      </c>
      <c r="J31" s="189"/>
      <c r="K31" s="190">
        <f>ROUND(E31*J31,2)</f>
        <v>0</v>
      </c>
      <c r="L31" s="190">
        <v>21</v>
      </c>
      <c r="M31" s="190">
        <f>G31*(1+L31/100)</f>
        <v>0</v>
      </c>
      <c r="N31" s="190">
        <v>0</v>
      </c>
      <c r="O31" s="190">
        <f>ROUND(E31*N31,2)</f>
        <v>0</v>
      </c>
      <c r="P31" s="190">
        <v>0.13800000000000001</v>
      </c>
      <c r="Q31" s="190">
        <f>ROUND(E31*P31,2)</f>
        <v>1.79</v>
      </c>
      <c r="R31" s="190" t="s">
        <v>208</v>
      </c>
      <c r="S31" s="190" t="s">
        <v>128</v>
      </c>
      <c r="T31" s="190">
        <v>0.16</v>
      </c>
      <c r="U31" s="191">
        <f>ROUND(E31*T31,2)</f>
        <v>2.08</v>
      </c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189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</row>
    <row r="32" spans="1:60" outlineLevel="1" x14ac:dyDescent="0.2">
      <c r="A32" s="173"/>
      <c r="B32" s="183"/>
      <c r="C32" s="264" t="s">
        <v>213</v>
      </c>
      <c r="D32" s="265"/>
      <c r="E32" s="266"/>
      <c r="F32" s="267"/>
      <c r="G32" s="268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1"/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130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80" t="str">
        <f>C32</f>
        <v>Plocha z C.2. Situace</v>
      </c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>
        <v>17</v>
      </c>
      <c r="B33" s="183" t="s">
        <v>223</v>
      </c>
      <c r="C33" s="201" t="s">
        <v>224</v>
      </c>
      <c r="D33" s="184" t="s">
        <v>212</v>
      </c>
      <c r="E33" s="186">
        <v>10</v>
      </c>
      <c r="F33" s="189"/>
      <c r="G33" s="190">
        <f>ROUND(E33*F33,2)</f>
        <v>0</v>
      </c>
      <c r="H33" s="189"/>
      <c r="I33" s="190">
        <f>ROUND(E33*H33,2)</f>
        <v>0</v>
      </c>
      <c r="J33" s="189"/>
      <c r="K33" s="190">
        <f>ROUND(E33*J33,2)</f>
        <v>0</v>
      </c>
      <c r="L33" s="190">
        <v>21</v>
      </c>
      <c r="M33" s="190">
        <f>G33*(1+L33/100)</f>
        <v>0</v>
      </c>
      <c r="N33" s="190">
        <v>0</v>
      </c>
      <c r="O33" s="190">
        <f>ROUND(E33*N33,2)</f>
        <v>0</v>
      </c>
      <c r="P33" s="190">
        <v>0.33</v>
      </c>
      <c r="Q33" s="190">
        <f>ROUND(E33*P33,2)</f>
        <v>3.3</v>
      </c>
      <c r="R33" s="190" t="s">
        <v>208</v>
      </c>
      <c r="S33" s="190" t="s">
        <v>220</v>
      </c>
      <c r="T33" s="190">
        <v>0.52649999999999997</v>
      </c>
      <c r="U33" s="191">
        <f>ROUND(E33*T33,2)</f>
        <v>5.27</v>
      </c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180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72"/>
      <c r="BH33" s="172"/>
    </row>
    <row r="34" spans="1:60" outlineLevel="1" x14ac:dyDescent="0.2">
      <c r="A34" s="173"/>
      <c r="B34" s="183"/>
      <c r="C34" s="264" t="s">
        <v>225</v>
      </c>
      <c r="D34" s="265"/>
      <c r="E34" s="266"/>
      <c r="F34" s="267"/>
      <c r="G34" s="268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1"/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130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80" t="str">
        <f>C34</f>
        <v>9x1,1</v>
      </c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>
        <v>18</v>
      </c>
      <c r="B35" s="183" t="s">
        <v>226</v>
      </c>
      <c r="C35" s="201" t="s">
        <v>227</v>
      </c>
      <c r="D35" s="184" t="s">
        <v>212</v>
      </c>
      <c r="E35" s="186">
        <v>75</v>
      </c>
      <c r="F35" s="189"/>
      <c r="G35" s="190">
        <f>ROUND(E35*F35,2)</f>
        <v>0</v>
      </c>
      <c r="H35" s="189"/>
      <c r="I35" s="190">
        <f>ROUND(E35*H35,2)</f>
        <v>0</v>
      </c>
      <c r="J35" s="189"/>
      <c r="K35" s="190">
        <f>ROUND(E35*J35,2)</f>
        <v>0</v>
      </c>
      <c r="L35" s="190">
        <v>21</v>
      </c>
      <c r="M35" s="190">
        <f>G35*(1+L35/100)</f>
        <v>0</v>
      </c>
      <c r="N35" s="190">
        <v>0</v>
      </c>
      <c r="O35" s="190">
        <f>ROUND(E35*N35,2)</f>
        <v>0</v>
      </c>
      <c r="P35" s="190">
        <v>0.66</v>
      </c>
      <c r="Q35" s="190">
        <f>ROUND(E35*P35,2)</f>
        <v>49.5</v>
      </c>
      <c r="R35" s="190" t="s">
        <v>208</v>
      </c>
      <c r="S35" s="190" t="s">
        <v>228</v>
      </c>
      <c r="T35" s="190">
        <v>0.11899999999999999</v>
      </c>
      <c r="U35" s="191">
        <f>ROUND(E35*T35,2)</f>
        <v>8.93</v>
      </c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189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</row>
    <row r="36" spans="1:60" outlineLevel="1" x14ac:dyDescent="0.2">
      <c r="A36" s="173"/>
      <c r="B36" s="183"/>
      <c r="C36" s="264" t="s">
        <v>229</v>
      </c>
      <c r="D36" s="265"/>
      <c r="E36" s="266"/>
      <c r="F36" s="267"/>
      <c r="G36" s="268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1"/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130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80" t="str">
        <f>C36</f>
        <v>Chodník (35+21)x1,1</v>
      </c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230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Překop VO 6,5x2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>
        <v>19</v>
      </c>
      <c r="B38" s="183" t="s">
        <v>231</v>
      </c>
      <c r="C38" s="201" t="s">
        <v>232</v>
      </c>
      <c r="D38" s="184" t="s">
        <v>233</v>
      </c>
      <c r="E38" s="186">
        <v>492</v>
      </c>
      <c r="F38" s="189"/>
      <c r="G38" s="190">
        <f>ROUND(E38*F38,2)</f>
        <v>0</v>
      </c>
      <c r="H38" s="189"/>
      <c r="I38" s="190">
        <f>ROUND(E38*H38,2)</f>
        <v>0</v>
      </c>
      <c r="J38" s="189"/>
      <c r="K38" s="190">
        <f>ROUND(E38*J38,2)</f>
        <v>0</v>
      </c>
      <c r="L38" s="190">
        <v>21</v>
      </c>
      <c r="M38" s="190">
        <f>G38*(1+L38/100)</f>
        <v>0</v>
      </c>
      <c r="N38" s="190">
        <v>0</v>
      </c>
      <c r="O38" s="190">
        <f>ROUND(E38*N38,2)</f>
        <v>0</v>
      </c>
      <c r="P38" s="190">
        <v>0</v>
      </c>
      <c r="Q38" s="190">
        <f>ROUND(E38*P38,2)</f>
        <v>0</v>
      </c>
      <c r="R38" s="190" t="s">
        <v>188</v>
      </c>
      <c r="S38" s="190" t="s">
        <v>128</v>
      </c>
      <c r="T38" s="190">
        <v>0.223</v>
      </c>
      <c r="U38" s="191">
        <f>ROUND(E38*T38,2)</f>
        <v>109.72</v>
      </c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189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234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Silnice 248x0,45+43x0,45+18x0,45+132x0,45</v>
      </c>
      <c r="BB39" s="172"/>
      <c r="BC39" s="172"/>
      <c r="BD39" s="172"/>
      <c r="BE39" s="172"/>
      <c r="BF39" s="172"/>
      <c r="BG39" s="172"/>
      <c r="BH39" s="172"/>
    </row>
    <row r="40" spans="1:60" outlineLevel="1" x14ac:dyDescent="0.2">
      <c r="A40" s="173"/>
      <c r="B40" s="183"/>
      <c r="C40" s="264" t="s">
        <v>235</v>
      </c>
      <c r="D40" s="265"/>
      <c r="E40" s="266"/>
      <c r="F40" s="267"/>
      <c r="G40" s="268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1"/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130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80" t="str">
        <f>C40</f>
        <v>Sjezd 61x0,4+13x0,4</v>
      </c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/>
      <c r="B41" s="183"/>
      <c r="C41" s="264" t="s">
        <v>236</v>
      </c>
      <c r="D41" s="265"/>
      <c r="E41" s="266"/>
      <c r="F41" s="267"/>
      <c r="G41" s="268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1"/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130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80" t="str">
        <f>C41</f>
        <v>Chodník 614x0,2+173x0,3+74x0,2+374x0,2</v>
      </c>
      <c r="BB41" s="172"/>
      <c r="BC41" s="172"/>
      <c r="BD41" s="172"/>
      <c r="BE41" s="172"/>
      <c r="BF41" s="172"/>
      <c r="BG41" s="172"/>
      <c r="BH41" s="172"/>
    </row>
    <row r="42" spans="1:60" outlineLevel="1" x14ac:dyDescent="0.2">
      <c r="A42" s="173">
        <v>20</v>
      </c>
      <c r="B42" s="183" t="s">
        <v>237</v>
      </c>
      <c r="C42" s="201" t="s">
        <v>238</v>
      </c>
      <c r="D42" s="184" t="s">
        <v>233</v>
      </c>
      <c r="E42" s="186">
        <v>122</v>
      </c>
      <c r="F42" s="189"/>
      <c r="G42" s="190">
        <f>ROUND(E42*F42,2)</f>
        <v>0</v>
      </c>
      <c r="H42" s="189"/>
      <c r="I42" s="190">
        <f>ROUND(E42*H42,2)</f>
        <v>0</v>
      </c>
      <c r="J42" s="189"/>
      <c r="K42" s="190">
        <f>ROUND(E42*J42,2)</f>
        <v>0</v>
      </c>
      <c r="L42" s="190">
        <v>21</v>
      </c>
      <c r="M42" s="190">
        <f>G42*(1+L42/100)</f>
        <v>0</v>
      </c>
      <c r="N42" s="190">
        <v>0</v>
      </c>
      <c r="O42" s="190">
        <f>ROUND(E42*N42,2)</f>
        <v>0</v>
      </c>
      <c r="P42" s="190">
        <v>0</v>
      </c>
      <c r="Q42" s="190">
        <f>ROUND(E42*P42,2)</f>
        <v>0</v>
      </c>
      <c r="R42" s="190" t="s">
        <v>188</v>
      </c>
      <c r="S42" s="190" t="s">
        <v>128</v>
      </c>
      <c r="T42" s="190">
        <v>1.548</v>
      </c>
      <c r="U42" s="191">
        <f>ROUND(E42*T42,2)</f>
        <v>188.86</v>
      </c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189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</row>
    <row r="43" spans="1:60" ht="22.5" outlineLevel="1" x14ac:dyDescent="0.2">
      <c r="A43" s="173">
        <v>21</v>
      </c>
      <c r="B43" s="183" t="s">
        <v>239</v>
      </c>
      <c r="C43" s="201" t="s">
        <v>240</v>
      </c>
      <c r="D43" s="184" t="s">
        <v>233</v>
      </c>
      <c r="E43" s="186">
        <v>86.2</v>
      </c>
      <c r="F43" s="189"/>
      <c r="G43" s="190">
        <f>ROUND(E43*F43,2)</f>
        <v>0</v>
      </c>
      <c r="H43" s="189"/>
      <c r="I43" s="190">
        <f>ROUND(E43*H43,2)</f>
        <v>0</v>
      </c>
      <c r="J43" s="189"/>
      <c r="K43" s="190">
        <f>ROUND(E43*J43,2)</f>
        <v>0</v>
      </c>
      <c r="L43" s="190">
        <v>21</v>
      </c>
      <c r="M43" s="190">
        <f>G43*(1+L43/100)</f>
        <v>0</v>
      </c>
      <c r="N43" s="190">
        <v>0</v>
      </c>
      <c r="O43" s="190">
        <f>ROUND(E43*N43,2)</f>
        <v>0</v>
      </c>
      <c r="P43" s="190">
        <v>0</v>
      </c>
      <c r="Q43" s="190">
        <f>ROUND(E43*P43,2)</f>
        <v>0</v>
      </c>
      <c r="R43" s="190" t="s">
        <v>188</v>
      </c>
      <c r="S43" s="190" t="s">
        <v>128</v>
      </c>
      <c r="T43" s="190">
        <v>0.23</v>
      </c>
      <c r="U43" s="191">
        <f>ROUND(E43*T43,2)</f>
        <v>19.829999999999998</v>
      </c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189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</row>
    <row r="44" spans="1:60" outlineLevel="1" x14ac:dyDescent="0.2">
      <c r="A44" s="173"/>
      <c r="B44" s="183"/>
      <c r="C44" s="264" t="s">
        <v>241</v>
      </c>
      <c r="D44" s="265"/>
      <c r="E44" s="266"/>
      <c r="F44" s="267"/>
      <c r="G44" s="268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1"/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130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80" t="str">
        <f>C44</f>
        <v>VO (25+27+29)x1,4x0,6</v>
      </c>
      <c r="BB44" s="172"/>
      <c r="BC44" s="172"/>
      <c r="BD44" s="172"/>
      <c r="BE44" s="172"/>
      <c r="BF44" s="172"/>
      <c r="BG44" s="172"/>
      <c r="BH44" s="172"/>
    </row>
    <row r="45" spans="1:60" outlineLevel="1" x14ac:dyDescent="0.2">
      <c r="A45" s="173"/>
      <c r="B45" s="183"/>
      <c r="C45" s="264" t="s">
        <v>242</v>
      </c>
      <c r="D45" s="265"/>
      <c r="E45" s="266"/>
      <c r="F45" s="267"/>
      <c r="G45" s="268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1"/>
      <c r="V45" s="190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 t="s">
        <v>130</v>
      </c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80" t="str">
        <f>C45</f>
        <v>Kanalizace 12x1,5x0,6 +8x1,5x0,6</v>
      </c>
      <c r="BB45" s="172"/>
      <c r="BC45" s="172"/>
      <c r="BD45" s="172"/>
      <c r="BE45" s="172"/>
      <c r="BF45" s="172"/>
      <c r="BG45" s="172"/>
      <c r="BH45" s="172"/>
    </row>
    <row r="46" spans="1:60" outlineLevel="1" x14ac:dyDescent="0.2">
      <c r="A46" s="173">
        <v>22</v>
      </c>
      <c r="B46" s="183" t="s">
        <v>243</v>
      </c>
      <c r="C46" s="201" t="s">
        <v>244</v>
      </c>
      <c r="D46" s="184" t="s">
        <v>233</v>
      </c>
      <c r="E46" s="186">
        <v>19</v>
      </c>
      <c r="F46" s="189"/>
      <c r="G46" s="190">
        <f>ROUND(E46*F46,2)</f>
        <v>0</v>
      </c>
      <c r="H46" s="189"/>
      <c r="I46" s="190">
        <f>ROUND(E46*H46,2)</f>
        <v>0</v>
      </c>
      <c r="J46" s="189"/>
      <c r="K46" s="190">
        <f>ROUND(E46*J46,2)</f>
        <v>0</v>
      </c>
      <c r="L46" s="190">
        <v>21</v>
      </c>
      <c r="M46" s="190">
        <f>G46*(1+L46/100)</f>
        <v>0</v>
      </c>
      <c r="N46" s="190">
        <v>0</v>
      </c>
      <c r="O46" s="190">
        <f>ROUND(E46*N46,2)</f>
        <v>0</v>
      </c>
      <c r="P46" s="190">
        <v>0</v>
      </c>
      <c r="Q46" s="190">
        <f>ROUND(E46*P46,2)</f>
        <v>0</v>
      </c>
      <c r="R46" s="190" t="s">
        <v>188</v>
      </c>
      <c r="S46" s="190" t="s">
        <v>128</v>
      </c>
      <c r="T46" s="190">
        <v>1.7629999999999999</v>
      </c>
      <c r="U46" s="191">
        <f>ROUND(E46*T46,2)</f>
        <v>33.5</v>
      </c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189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/>
      <c r="B47" s="183"/>
      <c r="C47" s="264" t="s">
        <v>245</v>
      </c>
      <c r="D47" s="265"/>
      <c r="E47" s="266"/>
      <c r="F47" s="267"/>
      <c r="G47" s="268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1"/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130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80" t="str">
        <f>C47</f>
        <v>5,4x0,3</v>
      </c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>
        <v>23</v>
      </c>
      <c r="B48" s="183" t="s">
        <v>246</v>
      </c>
      <c r="C48" s="201" t="s">
        <v>247</v>
      </c>
      <c r="D48" s="184" t="s">
        <v>212</v>
      </c>
      <c r="E48" s="186">
        <v>287</v>
      </c>
      <c r="F48" s="189"/>
      <c r="G48" s="190">
        <f>ROUND(E48*F48,2)</f>
        <v>0</v>
      </c>
      <c r="H48" s="189"/>
      <c r="I48" s="190">
        <f>ROUND(E48*H48,2)</f>
        <v>0</v>
      </c>
      <c r="J48" s="189"/>
      <c r="K48" s="190">
        <f>ROUND(E48*J48,2)</f>
        <v>0</v>
      </c>
      <c r="L48" s="190">
        <v>21</v>
      </c>
      <c r="M48" s="190">
        <f>G48*(1+L48/100)</f>
        <v>0</v>
      </c>
      <c r="N48" s="190">
        <v>9.8999999999999999E-4</v>
      </c>
      <c r="O48" s="190">
        <f>ROUND(E48*N48,2)</f>
        <v>0.28000000000000003</v>
      </c>
      <c r="P48" s="190">
        <v>0</v>
      </c>
      <c r="Q48" s="190">
        <f>ROUND(E48*P48,2)</f>
        <v>0</v>
      </c>
      <c r="R48" s="190" t="s">
        <v>188</v>
      </c>
      <c r="S48" s="190" t="s">
        <v>128</v>
      </c>
      <c r="T48" s="190">
        <v>0.23599999999999999</v>
      </c>
      <c r="U48" s="191">
        <f>ROUND(E48*T48,2)</f>
        <v>67.73</v>
      </c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189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</row>
    <row r="49" spans="1:60" outlineLevel="1" x14ac:dyDescent="0.2">
      <c r="A49" s="173"/>
      <c r="B49" s="183"/>
      <c r="C49" s="264" t="s">
        <v>248</v>
      </c>
      <c r="D49" s="265"/>
      <c r="E49" s="266"/>
      <c r="F49" s="267"/>
      <c r="G49" s="268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1"/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130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80" t="str">
        <f>C49</f>
        <v>81x1,4x2</v>
      </c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249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12x1,5x2</v>
      </c>
      <c r="BB50" s="172"/>
      <c r="BC50" s="172"/>
      <c r="BD50" s="172"/>
      <c r="BE50" s="172"/>
      <c r="BF50" s="172"/>
      <c r="BG50" s="172"/>
      <c r="BH50" s="172"/>
    </row>
    <row r="51" spans="1:60" outlineLevel="1" x14ac:dyDescent="0.2">
      <c r="A51" s="173"/>
      <c r="B51" s="183"/>
      <c r="C51" s="264" t="s">
        <v>250</v>
      </c>
      <c r="D51" s="265"/>
      <c r="E51" s="266"/>
      <c r="F51" s="267"/>
      <c r="G51" s="268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1"/>
      <c r="V51" s="190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 t="s">
        <v>130</v>
      </c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80" t="str">
        <f>C51</f>
        <v>8x1,5x2</v>
      </c>
      <c r="BB51" s="172"/>
      <c r="BC51" s="172"/>
      <c r="BD51" s="172"/>
      <c r="BE51" s="172"/>
      <c r="BF51" s="172"/>
      <c r="BG51" s="172"/>
      <c r="BH51" s="172"/>
    </row>
    <row r="52" spans="1:60" outlineLevel="1" x14ac:dyDescent="0.2">
      <c r="A52" s="173">
        <v>24</v>
      </c>
      <c r="B52" s="183" t="s">
        <v>251</v>
      </c>
      <c r="C52" s="201" t="s">
        <v>252</v>
      </c>
      <c r="D52" s="184" t="s">
        <v>212</v>
      </c>
      <c r="E52" s="186">
        <v>287</v>
      </c>
      <c r="F52" s="189"/>
      <c r="G52" s="190">
        <f>ROUND(E52*F52,2)</f>
        <v>0</v>
      </c>
      <c r="H52" s="189"/>
      <c r="I52" s="190">
        <f>ROUND(E52*H52,2)</f>
        <v>0</v>
      </c>
      <c r="J52" s="189"/>
      <c r="K52" s="190">
        <f>ROUND(E52*J52,2)</f>
        <v>0</v>
      </c>
      <c r="L52" s="190">
        <v>21</v>
      </c>
      <c r="M52" s="190">
        <f>G52*(1+L52/100)</f>
        <v>0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 t="s">
        <v>188</v>
      </c>
      <c r="S52" s="190" t="s">
        <v>128</v>
      </c>
      <c r="T52" s="190">
        <v>7.0000000000000007E-2</v>
      </c>
      <c r="U52" s="191">
        <f>ROUND(E52*T52,2)</f>
        <v>20.09</v>
      </c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189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>
        <v>25</v>
      </c>
      <c r="B53" s="183" t="s">
        <v>253</v>
      </c>
      <c r="C53" s="201" t="s">
        <v>254</v>
      </c>
      <c r="D53" s="184" t="s">
        <v>233</v>
      </c>
      <c r="E53" s="186">
        <v>69</v>
      </c>
      <c r="F53" s="189"/>
      <c r="G53" s="190">
        <f>ROUND(E53*F53,2)</f>
        <v>0</v>
      </c>
      <c r="H53" s="189"/>
      <c r="I53" s="190">
        <f>ROUND(E53*H53,2)</f>
        <v>0</v>
      </c>
      <c r="J53" s="189"/>
      <c r="K53" s="190">
        <f>ROUND(E53*J53,2)</f>
        <v>0</v>
      </c>
      <c r="L53" s="190">
        <v>21</v>
      </c>
      <c r="M53" s="190">
        <f>G53*(1+L53/100)</f>
        <v>0</v>
      </c>
      <c r="N53" s="190">
        <v>0</v>
      </c>
      <c r="O53" s="190">
        <f>ROUND(E53*N53,2)</f>
        <v>0</v>
      </c>
      <c r="P53" s="190">
        <v>0</v>
      </c>
      <c r="Q53" s="190">
        <f>ROUND(E53*P53,2)</f>
        <v>0</v>
      </c>
      <c r="R53" s="190" t="s">
        <v>188</v>
      </c>
      <c r="S53" s="190" t="s">
        <v>128</v>
      </c>
      <c r="T53" s="190">
        <v>0.20200000000000001</v>
      </c>
      <c r="U53" s="191">
        <f>ROUND(E53*T53,2)</f>
        <v>13.94</v>
      </c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189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72"/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/>
      <c r="B54" s="183"/>
      <c r="C54" s="264" t="s">
        <v>255</v>
      </c>
      <c r="D54" s="265"/>
      <c r="E54" s="266"/>
      <c r="F54" s="267"/>
      <c r="G54" s="268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1"/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130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80" t="str">
        <f>C54</f>
        <v>79x0,8</v>
      </c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/>
      <c r="B55" s="183"/>
      <c r="C55" s="264" t="s">
        <v>256</v>
      </c>
      <c r="D55" s="265"/>
      <c r="E55" s="266"/>
      <c r="F55" s="267"/>
      <c r="G55" s="268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1"/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130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80" t="str">
        <f>C55</f>
        <v>7,2x0,8</v>
      </c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26</v>
      </c>
      <c r="B56" s="183" t="s">
        <v>257</v>
      </c>
      <c r="C56" s="201" t="s">
        <v>258</v>
      </c>
      <c r="D56" s="184" t="s">
        <v>259</v>
      </c>
      <c r="E56" s="186">
        <v>30.4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1</v>
      </c>
      <c r="O56" s="190">
        <f>ROUND(E56*N56,2)</f>
        <v>30.4</v>
      </c>
      <c r="P56" s="190">
        <v>0</v>
      </c>
      <c r="Q56" s="190">
        <f>ROUND(E56*P56,2)</f>
        <v>0</v>
      </c>
      <c r="R56" s="190" t="s">
        <v>260</v>
      </c>
      <c r="S56" s="190" t="s">
        <v>128</v>
      </c>
      <c r="T56" s="190">
        <v>0</v>
      </c>
      <c r="U56" s="191">
        <f>ROUND(E56*T56,2)</f>
        <v>0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261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/>
      <c r="B57" s="183"/>
      <c r="C57" s="264" t="s">
        <v>262</v>
      </c>
      <c r="D57" s="265"/>
      <c r="E57" s="266"/>
      <c r="F57" s="267"/>
      <c r="G57" s="268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1"/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130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80" t="str">
        <f>C57</f>
        <v>63,2x2,2x0,2</v>
      </c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/>
      <c r="B58" s="183"/>
      <c r="C58" s="264" t="s">
        <v>263</v>
      </c>
      <c r="D58" s="265"/>
      <c r="E58" s="266"/>
      <c r="F58" s="267"/>
      <c r="G58" s="268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1"/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130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80" t="str">
        <f>C58</f>
        <v>5,8x2,2x0,2</v>
      </c>
      <c r="BB58" s="172"/>
      <c r="BC58" s="172"/>
      <c r="BD58" s="172"/>
      <c r="BE58" s="172"/>
      <c r="BF58" s="172"/>
      <c r="BG58" s="172"/>
      <c r="BH58" s="172"/>
    </row>
    <row r="59" spans="1:60" outlineLevel="1" x14ac:dyDescent="0.2">
      <c r="A59" s="173">
        <v>27</v>
      </c>
      <c r="B59" s="183" t="s">
        <v>264</v>
      </c>
      <c r="C59" s="201" t="s">
        <v>265</v>
      </c>
      <c r="D59" s="184" t="s">
        <v>259</v>
      </c>
      <c r="E59" s="186">
        <v>121.4</v>
      </c>
      <c r="F59" s="189"/>
      <c r="G59" s="190">
        <f>ROUND(E59*F59,2)</f>
        <v>0</v>
      </c>
      <c r="H59" s="189"/>
      <c r="I59" s="190">
        <f>ROUND(E59*H59,2)</f>
        <v>0</v>
      </c>
      <c r="J59" s="189"/>
      <c r="K59" s="190">
        <f>ROUND(E59*J59,2)</f>
        <v>0</v>
      </c>
      <c r="L59" s="190">
        <v>21</v>
      </c>
      <c r="M59" s="190">
        <f>G59*(1+L59/100)</f>
        <v>0</v>
      </c>
      <c r="N59" s="190">
        <v>1</v>
      </c>
      <c r="O59" s="190">
        <f>ROUND(E59*N59,2)</f>
        <v>121.4</v>
      </c>
      <c r="P59" s="190">
        <v>0</v>
      </c>
      <c r="Q59" s="190">
        <f>ROUND(E59*P59,2)</f>
        <v>0</v>
      </c>
      <c r="R59" s="190" t="s">
        <v>260</v>
      </c>
      <c r="S59" s="190" t="s">
        <v>128</v>
      </c>
      <c r="T59" s="190">
        <v>0</v>
      </c>
      <c r="U59" s="191">
        <f>ROUND(E59*T59,2)</f>
        <v>0</v>
      </c>
      <c r="V59" s="190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 t="s">
        <v>261</v>
      </c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72"/>
      <c r="BB59" s="172"/>
      <c r="BC59" s="172"/>
      <c r="BD59" s="172"/>
      <c r="BE59" s="172"/>
      <c r="BF59" s="172"/>
      <c r="BG59" s="172"/>
      <c r="BH59" s="172"/>
    </row>
    <row r="60" spans="1:60" outlineLevel="1" x14ac:dyDescent="0.2">
      <c r="A60" s="173"/>
      <c r="B60" s="183"/>
      <c r="C60" s="264" t="s">
        <v>266</v>
      </c>
      <c r="D60" s="265"/>
      <c r="E60" s="266"/>
      <c r="F60" s="267"/>
      <c r="G60" s="268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1"/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130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80" t="str">
        <f>C60</f>
        <v>63,2x2,2x0,8</v>
      </c>
      <c r="BB60" s="172"/>
      <c r="BC60" s="172"/>
      <c r="BD60" s="172"/>
      <c r="BE60" s="172"/>
      <c r="BF60" s="172"/>
      <c r="BG60" s="172"/>
      <c r="BH60" s="172"/>
    </row>
    <row r="61" spans="1:60" outlineLevel="1" x14ac:dyDescent="0.2">
      <c r="A61" s="173"/>
      <c r="B61" s="183"/>
      <c r="C61" s="264" t="s">
        <v>267</v>
      </c>
      <c r="D61" s="265"/>
      <c r="E61" s="266"/>
      <c r="F61" s="267"/>
      <c r="G61" s="268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1"/>
      <c r="V61" s="190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 t="s">
        <v>130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80" t="str">
        <f>C61</f>
        <v>5,8x2,2x0,8</v>
      </c>
      <c r="BB61" s="172"/>
      <c r="BC61" s="172"/>
      <c r="BD61" s="172"/>
      <c r="BE61" s="172"/>
      <c r="BF61" s="172"/>
      <c r="BG61" s="172"/>
      <c r="BH61" s="172"/>
    </row>
    <row r="62" spans="1:60" outlineLevel="1" x14ac:dyDescent="0.2">
      <c r="A62" s="173">
        <v>28</v>
      </c>
      <c r="B62" s="183" t="s">
        <v>268</v>
      </c>
      <c r="C62" s="201" t="s">
        <v>269</v>
      </c>
      <c r="D62" s="184" t="s">
        <v>212</v>
      </c>
      <c r="E62" s="186">
        <v>1750</v>
      </c>
      <c r="F62" s="189"/>
      <c r="G62" s="190">
        <f>ROUND(E62*F62,2)</f>
        <v>0</v>
      </c>
      <c r="H62" s="189"/>
      <c r="I62" s="190">
        <f>ROUND(E62*H62,2)</f>
        <v>0</v>
      </c>
      <c r="J62" s="189"/>
      <c r="K62" s="190">
        <f>ROUND(E62*J62,2)</f>
        <v>0</v>
      </c>
      <c r="L62" s="190">
        <v>21</v>
      </c>
      <c r="M62" s="190">
        <f>G62*(1+L62/100)</f>
        <v>0</v>
      </c>
      <c r="N62" s="190">
        <v>0</v>
      </c>
      <c r="O62" s="190">
        <f>ROUND(E62*N62,2)</f>
        <v>0</v>
      </c>
      <c r="P62" s="190">
        <v>0</v>
      </c>
      <c r="Q62" s="190">
        <f>ROUND(E62*P62,2)</f>
        <v>0</v>
      </c>
      <c r="R62" s="190" t="s">
        <v>188</v>
      </c>
      <c r="S62" s="190" t="s">
        <v>128</v>
      </c>
      <c r="T62" s="190">
        <v>1.7999999999999999E-2</v>
      </c>
      <c r="U62" s="191">
        <f>ROUND(E62*T62,2)</f>
        <v>31.5</v>
      </c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189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</row>
    <row r="63" spans="1:60" outlineLevel="1" x14ac:dyDescent="0.2">
      <c r="A63" s="173"/>
      <c r="B63" s="183"/>
      <c r="C63" s="264" t="s">
        <v>270</v>
      </c>
      <c r="D63" s="265"/>
      <c r="E63" s="266"/>
      <c r="F63" s="267"/>
      <c r="G63" s="268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1"/>
      <c r="V63" s="190"/>
      <c r="W63" s="172"/>
      <c r="X63" s="172"/>
      <c r="Y63" s="172"/>
      <c r="Z63" s="172"/>
      <c r="AA63" s="172"/>
      <c r="AB63" s="172"/>
      <c r="AC63" s="172"/>
      <c r="AD63" s="172"/>
      <c r="AE63" s="172"/>
      <c r="AF63" s="172"/>
      <c r="AG63" s="172" t="s">
        <v>130</v>
      </c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2"/>
      <c r="AT63" s="172"/>
      <c r="AU63" s="172"/>
      <c r="AV63" s="172"/>
      <c r="AW63" s="172"/>
      <c r="AX63" s="172"/>
      <c r="AY63" s="172"/>
      <c r="AZ63" s="172"/>
      <c r="BA63" s="180" t="str">
        <f>C63</f>
        <v>248+61+614+216+92+519</v>
      </c>
      <c r="BB63" s="172"/>
      <c r="BC63" s="172"/>
      <c r="BD63" s="172"/>
      <c r="BE63" s="172"/>
      <c r="BF63" s="172"/>
      <c r="BG63" s="172"/>
      <c r="BH63" s="172"/>
    </row>
    <row r="64" spans="1:60" ht="22.5" outlineLevel="1" x14ac:dyDescent="0.2">
      <c r="A64" s="173">
        <v>29</v>
      </c>
      <c r="B64" s="183" t="s">
        <v>271</v>
      </c>
      <c r="C64" s="201" t="s">
        <v>272</v>
      </c>
      <c r="D64" s="184" t="s">
        <v>233</v>
      </c>
      <c r="E64" s="186">
        <v>578</v>
      </c>
      <c r="F64" s="189"/>
      <c r="G64" s="190">
        <f>ROUND(E64*F64,2)</f>
        <v>0</v>
      </c>
      <c r="H64" s="189"/>
      <c r="I64" s="190">
        <f>ROUND(E64*H64,2)</f>
        <v>0</v>
      </c>
      <c r="J64" s="189"/>
      <c r="K64" s="190">
        <f>ROUND(E64*J64,2)</f>
        <v>0</v>
      </c>
      <c r="L64" s="190">
        <v>21</v>
      </c>
      <c r="M64" s="190">
        <f>G64*(1+L64/100)</f>
        <v>0</v>
      </c>
      <c r="N64" s="190">
        <v>0</v>
      </c>
      <c r="O64" s="190">
        <f>ROUND(E64*N64,2)</f>
        <v>0</v>
      </c>
      <c r="P64" s="190">
        <v>0</v>
      </c>
      <c r="Q64" s="190">
        <f>ROUND(E64*P64,2)</f>
        <v>0</v>
      </c>
      <c r="R64" s="190" t="s">
        <v>188</v>
      </c>
      <c r="S64" s="190" t="s">
        <v>128</v>
      </c>
      <c r="T64" s="190">
        <v>1.0999999999999999E-2</v>
      </c>
      <c r="U64" s="191">
        <f>ROUND(E64*T64,2)</f>
        <v>6.36</v>
      </c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189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/>
      <c r="B65" s="183"/>
      <c r="C65" s="264" t="s">
        <v>273</v>
      </c>
      <c r="D65" s="265"/>
      <c r="E65" s="266"/>
      <c r="F65" s="267"/>
      <c r="G65" s="268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1"/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130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80" t="str">
        <f>C65</f>
        <v>259+79+71+23+146</v>
      </c>
      <c r="BB65" s="172"/>
      <c r="BC65" s="172"/>
      <c r="BD65" s="172"/>
      <c r="BE65" s="172"/>
      <c r="BF65" s="172"/>
      <c r="BG65" s="172"/>
      <c r="BH65" s="172"/>
    </row>
    <row r="66" spans="1:60" ht="22.5" outlineLevel="1" x14ac:dyDescent="0.2">
      <c r="A66" s="173">
        <v>30</v>
      </c>
      <c r="B66" s="183" t="s">
        <v>274</v>
      </c>
      <c r="C66" s="201" t="s">
        <v>275</v>
      </c>
      <c r="D66" s="184" t="s">
        <v>233</v>
      </c>
      <c r="E66" s="186">
        <v>587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0</v>
      </c>
      <c r="O66" s="190">
        <f>ROUND(E66*N66,2)</f>
        <v>0</v>
      </c>
      <c r="P66" s="190">
        <v>0</v>
      </c>
      <c r="Q66" s="190">
        <f>ROUND(E66*P66,2)</f>
        <v>0</v>
      </c>
      <c r="R66" s="190" t="s">
        <v>188</v>
      </c>
      <c r="S66" s="190" t="s">
        <v>128</v>
      </c>
      <c r="T66" s="190">
        <v>8.9999999999999993E-3</v>
      </c>
      <c r="U66" s="191">
        <f>ROUND(E66*T66,2)</f>
        <v>5.28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189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>
        <v>31</v>
      </c>
      <c r="B67" s="183" t="s">
        <v>276</v>
      </c>
      <c r="C67" s="201" t="s">
        <v>277</v>
      </c>
      <c r="D67" s="184" t="s">
        <v>233</v>
      </c>
      <c r="E67" s="186">
        <v>587</v>
      </c>
      <c r="F67" s="189"/>
      <c r="G67" s="190">
        <f>ROUND(E67*F67,2)</f>
        <v>0</v>
      </c>
      <c r="H67" s="189"/>
      <c r="I67" s="190">
        <f>ROUND(E67*H67,2)</f>
        <v>0</v>
      </c>
      <c r="J67" s="189"/>
      <c r="K67" s="190">
        <f>ROUND(E67*J67,2)</f>
        <v>0</v>
      </c>
      <c r="L67" s="190">
        <v>21</v>
      </c>
      <c r="M67" s="190">
        <f>G67*(1+L67/100)</f>
        <v>0</v>
      </c>
      <c r="N67" s="190">
        <v>0</v>
      </c>
      <c r="O67" s="190">
        <f>ROUND(E67*N67,2)</f>
        <v>0</v>
      </c>
      <c r="P67" s="190">
        <v>0</v>
      </c>
      <c r="Q67" s="190">
        <f>ROUND(E67*P67,2)</f>
        <v>0</v>
      </c>
      <c r="R67" s="190" t="s">
        <v>188</v>
      </c>
      <c r="S67" s="190" t="s">
        <v>128</v>
      </c>
      <c r="T67" s="190">
        <v>0</v>
      </c>
      <c r="U67" s="191">
        <f>ROUND(E67*T67,2)</f>
        <v>0</v>
      </c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189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32</v>
      </c>
      <c r="B68" s="183" t="s">
        <v>278</v>
      </c>
      <c r="C68" s="201" t="s">
        <v>279</v>
      </c>
      <c r="D68" s="184" t="s">
        <v>212</v>
      </c>
      <c r="E68" s="186">
        <v>473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0</v>
      </c>
      <c r="O68" s="190">
        <f>ROUND(E68*N68,2)</f>
        <v>0</v>
      </c>
      <c r="P68" s="190">
        <v>0</v>
      </c>
      <c r="Q68" s="190">
        <f>ROUND(E68*P68,2)</f>
        <v>0</v>
      </c>
      <c r="R68" s="190" t="s">
        <v>280</v>
      </c>
      <c r="S68" s="190" t="s">
        <v>128</v>
      </c>
      <c r="T68" s="190">
        <v>0.09</v>
      </c>
      <c r="U68" s="191">
        <f>ROUND(E68*T68,2)</f>
        <v>42.57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189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/>
      <c r="B69" s="183"/>
      <c r="C69" s="264" t="s">
        <v>213</v>
      </c>
      <c r="D69" s="265"/>
      <c r="E69" s="266"/>
      <c r="F69" s="267"/>
      <c r="G69" s="268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1"/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130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80" t="str">
        <f>C69</f>
        <v>Plocha z C.2. Situace</v>
      </c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33</v>
      </c>
      <c r="B70" s="183" t="s">
        <v>281</v>
      </c>
      <c r="C70" s="201" t="s">
        <v>282</v>
      </c>
      <c r="D70" s="184" t="s">
        <v>212</v>
      </c>
      <c r="E70" s="186">
        <v>473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0</v>
      </c>
      <c r="O70" s="190">
        <f>ROUND(E70*N70,2)</f>
        <v>0</v>
      </c>
      <c r="P70" s="190">
        <v>0</v>
      </c>
      <c r="Q70" s="190">
        <f>ROUND(E70*P70,2)</f>
        <v>0</v>
      </c>
      <c r="R70" s="190" t="s">
        <v>188</v>
      </c>
      <c r="S70" s="190" t="s">
        <v>128</v>
      </c>
      <c r="T70" s="190">
        <v>0.13</v>
      </c>
      <c r="U70" s="191">
        <f>ROUND(E70*T70,2)</f>
        <v>61.49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189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>
        <v>34</v>
      </c>
      <c r="B71" s="183" t="s">
        <v>283</v>
      </c>
      <c r="C71" s="201" t="s">
        <v>284</v>
      </c>
      <c r="D71" s="184" t="s">
        <v>233</v>
      </c>
      <c r="E71" s="186">
        <v>47.3</v>
      </c>
      <c r="F71" s="189"/>
      <c r="G71" s="190">
        <f>ROUND(E71*F71,2)</f>
        <v>0</v>
      </c>
      <c r="H71" s="189"/>
      <c r="I71" s="190">
        <f>ROUND(E71*H71,2)</f>
        <v>0</v>
      </c>
      <c r="J71" s="189"/>
      <c r="K71" s="190">
        <f>ROUND(E71*J71,2)</f>
        <v>0</v>
      </c>
      <c r="L71" s="190">
        <v>21</v>
      </c>
      <c r="M71" s="190">
        <f>G71*(1+L71/100)</f>
        <v>0</v>
      </c>
      <c r="N71" s="190">
        <v>1.67</v>
      </c>
      <c r="O71" s="190">
        <f>ROUND(E71*N71,2)</f>
        <v>78.989999999999995</v>
      </c>
      <c r="P71" s="190">
        <v>0</v>
      </c>
      <c r="Q71" s="190">
        <f>ROUND(E71*P71,2)</f>
        <v>0</v>
      </c>
      <c r="R71" s="190" t="s">
        <v>260</v>
      </c>
      <c r="S71" s="190" t="s">
        <v>128</v>
      </c>
      <c r="T71" s="190">
        <v>0</v>
      </c>
      <c r="U71" s="191">
        <f>ROUND(E71*T71,2)</f>
        <v>0</v>
      </c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261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72"/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/>
      <c r="B72" s="183"/>
      <c r="C72" s="264" t="s">
        <v>285</v>
      </c>
      <c r="D72" s="265"/>
      <c r="E72" s="266"/>
      <c r="F72" s="267"/>
      <c r="G72" s="268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1"/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130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80" t="str">
        <f>C72</f>
        <v>473x0,1</v>
      </c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/>
      <c r="B73" s="183"/>
      <c r="C73" s="264" t="s">
        <v>286</v>
      </c>
      <c r="D73" s="265"/>
      <c r="E73" s="266"/>
      <c r="F73" s="267"/>
      <c r="G73" s="268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1"/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130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80" t="str">
        <f>C73</f>
        <v>Možno užít skrytou ornici v místě zeleně</v>
      </c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>
        <v>35</v>
      </c>
      <c r="B74" s="183" t="s">
        <v>287</v>
      </c>
      <c r="C74" s="201" t="s">
        <v>288</v>
      </c>
      <c r="D74" s="184" t="s">
        <v>212</v>
      </c>
      <c r="E74" s="186">
        <v>473</v>
      </c>
      <c r="F74" s="189"/>
      <c r="G74" s="190">
        <f>ROUND(E74*F74,2)</f>
        <v>0</v>
      </c>
      <c r="H74" s="189"/>
      <c r="I74" s="190">
        <f>ROUND(E74*H74,2)</f>
        <v>0</v>
      </c>
      <c r="J74" s="189"/>
      <c r="K74" s="190">
        <f>ROUND(E74*J74,2)</f>
        <v>0</v>
      </c>
      <c r="L74" s="190">
        <v>21</v>
      </c>
      <c r="M74" s="190">
        <f>G74*(1+L74/100)</f>
        <v>0</v>
      </c>
      <c r="N74" s="190">
        <v>0</v>
      </c>
      <c r="O74" s="190">
        <f>ROUND(E74*N74,2)</f>
        <v>0</v>
      </c>
      <c r="P74" s="190">
        <v>0</v>
      </c>
      <c r="Q74" s="190">
        <f>ROUND(E74*P74,2)</f>
        <v>0</v>
      </c>
      <c r="R74" s="190" t="s">
        <v>280</v>
      </c>
      <c r="S74" s="190" t="s">
        <v>128</v>
      </c>
      <c r="T74" s="190">
        <v>0.06</v>
      </c>
      <c r="U74" s="191">
        <f>ROUND(E74*T74,2)</f>
        <v>28.38</v>
      </c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189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72"/>
      <c r="BB74" s="172"/>
      <c r="BC74" s="172"/>
      <c r="BD74" s="172"/>
      <c r="BE74" s="172"/>
      <c r="BF74" s="172"/>
      <c r="BG74" s="172"/>
      <c r="BH74" s="172"/>
    </row>
    <row r="75" spans="1:60" outlineLevel="1" x14ac:dyDescent="0.2">
      <c r="A75" s="173"/>
      <c r="B75" s="183"/>
      <c r="C75" s="264" t="s">
        <v>213</v>
      </c>
      <c r="D75" s="265"/>
      <c r="E75" s="266"/>
      <c r="F75" s="267"/>
      <c r="G75" s="268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191"/>
      <c r="V75" s="190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 t="s">
        <v>130</v>
      </c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80" t="str">
        <f>C75</f>
        <v>Plocha z C.2. Situace</v>
      </c>
      <c r="BB75" s="172"/>
      <c r="BC75" s="172"/>
      <c r="BD75" s="172"/>
      <c r="BE75" s="172"/>
      <c r="BF75" s="172"/>
      <c r="BG75" s="172"/>
      <c r="BH75" s="172"/>
    </row>
    <row r="76" spans="1:60" outlineLevel="1" x14ac:dyDescent="0.2">
      <c r="A76" s="173">
        <v>36</v>
      </c>
      <c r="B76" s="183" t="s">
        <v>289</v>
      </c>
      <c r="C76" s="201" t="s">
        <v>290</v>
      </c>
      <c r="D76" s="184" t="s">
        <v>291</v>
      </c>
      <c r="E76" s="186">
        <v>11.8</v>
      </c>
      <c r="F76" s="189"/>
      <c r="G76" s="190">
        <f>ROUND(E76*F76,2)</f>
        <v>0</v>
      </c>
      <c r="H76" s="189"/>
      <c r="I76" s="190">
        <f>ROUND(E76*H76,2)</f>
        <v>0</v>
      </c>
      <c r="J76" s="189"/>
      <c r="K76" s="190">
        <f>ROUND(E76*J76,2)</f>
        <v>0</v>
      </c>
      <c r="L76" s="190">
        <v>21</v>
      </c>
      <c r="M76" s="190">
        <f>G76*(1+L76/100)</f>
        <v>0</v>
      </c>
      <c r="N76" s="190">
        <v>1E-3</v>
      </c>
      <c r="O76" s="190">
        <f>ROUND(E76*N76,2)</f>
        <v>0.01</v>
      </c>
      <c r="P76" s="190">
        <v>0</v>
      </c>
      <c r="Q76" s="190">
        <f>ROUND(E76*P76,2)</f>
        <v>0</v>
      </c>
      <c r="R76" s="190" t="s">
        <v>260</v>
      </c>
      <c r="S76" s="190" t="s">
        <v>128</v>
      </c>
      <c r="T76" s="190">
        <v>0</v>
      </c>
      <c r="U76" s="191">
        <f>ROUND(E76*T76,2)</f>
        <v>0</v>
      </c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261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/>
      <c r="B77" s="183"/>
      <c r="C77" s="264" t="s">
        <v>292</v>
      </c>
      <c r="D77" s="265"/>
      <c r="E77" s="266"/>
      <c r="F77" s="267"/>
      <c r="G77" s="268"/>
      <c r="H77" s="190"/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191"/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130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80" t="str">
        <f>C77</f>
        <v>473x0,025 kg/m2</v>
      </c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>
        <v>37</v>
      </c>
      <c r="B78" s="183" t="s">
        <v>293</v>
      </c>
      <c r="C78" s="201" t="s">
        <v>294</v>
      </c>
      <c r="D78" s="184" t="s">
        <v>212</v>
      </c>
      <c r="E78" s="186">
        <v>20</v>
      </c>
      <c r="F78" s="189"/>
      <c r="G78" s="190">
        <f>ROUND(E78*F78,2)</f>
        <v>0</v>
      </c>
      <c r="H78" s="189"/>
      <c r="I78" s="190">
        <f>ROUND(E78*H78,2)</f>
        <v>0</v>
      </c>
      <c r="J78" s="189"/>
      <c r="K78" s="190">
        <f>ROUND(E78*J78,2)</f>
        <v>0</v>
      </c>
      <c r="L78" s="190">
        <v>21</v>
      </c>
      <c r="M78" s="190">
        <f>G78*(1+L78/100)</f>
        <v>0</v>
      </c>
      <c r="N78" s="190">
        <v>0</v>
      </c>
      <c r="O78" s="190">
        <f>ROUND(E78*N78,2)</f>
        <v>0</v>
      </c>
      <c r="P78" s="190">
        <v>0</v>
      </c>
      <c r="Q78" s="190">
        <f>ROUND(E78*P78,2)</f>
        <v>0</v>
      </c>
      <c r="R78" s="190" t="s">
        <v>208</v>
      </c>
      <c r="S78" s="190" t="s">
        <v>220</v>
      </c>
      <c r="T78" s="190">
        <v>0.115</v>
      </c>
      <c r="U78" s="191">
        <f>ROUND(E78*T78,2)</f>
        <v>2.2999999999999998</v>
      </c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180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72"/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/>
      <c r="B79" s="183"/>
      <c r="C79" s="264" t="s">
        <v>295</v>
      </c>
      <c r="D79" s="265"/>
      <c r="E79" s="266"/>
      <c r="F79" s="267"/>
      <c r="G79" s="268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1"/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130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80" t="str">
        <f>C79</f>
        <v>Bude užito zpětně na stavbě</v>
      </c>
      <c r="BB79" s="172"/>
      <c r="BC79" s="172"/>
      <c r="BD79" s="172"/>
      <c r="BE79" s="172"/>
      <c r="BF79" s="172"/>
      <c r="BG79" s="172"/>
      <c r="BH79" s="172"/>
    </row>
    <row r="80" spans="1:60" ht="22.5" outlineLevel="1" x14ac:dyDescent="0.2">
      <c r="A80" s="173">
        <v>38</v>
      </c>
      <c r="B80" s="183" t="s">
        <v>296</v>
      </c>
      <c r="C80" s="201" t="s">
        <v>297</v>
      </c>
      <c r="D80" s="184" t="s">
        <v>207</v>
      </c>
      <c r="E80" s="186">
        <v>2</v>
      </c>
      <c r="F80" s="189"/>
      <c r="G80" s="190">
        <f>ROUND(E80*F80,2)</f>
        <v>0</v>
      </c>
      <c r="H80" s="189"/>
      <c r="I80" s="190">
        <f>ROUND(E80*H80,2)</f>
        <v>0</v>
      </c>
      <c r="J80" s="189"/>
      <c r="K80" s="190">
        <f>ROUND(E80*J80,2)</f>
        <v>0</v>
      </c>
      <c r="L80" s="190">
        <v>21</v>
      </c>
      <c r="M80" s="190">
        <f>G80*(1+L80/100)</f>
        <v>0</v>
      </c>
      <c r="N80" s="190">
        <v>0</v>
      </c>
      <c r="O80" s="190">
        <f>ROUND(E80*N80,2)</f>
        <v>0</v>
      </c>
      <c r="P80" s="190">
        <v>0.46432000000000001</v>
      </c>
      <c r="Q80" s="190">
        <f>ROUND(E80*P80,2)</f>
        <v>0.93</v>
      </c>
      <c r="R80" s="190" t="s">
        <v>208</v>
      </c>
      <c r="S80" s="190" t="s">
        <v>228</v>
      </c>
      <c r="T80" s="190">
        <v>0.26500000000000001</v>
      </c>
      <c r="U80" s="191">
        <f>ROUND(E80*T80,2)</f>
        <v>0.53</v>
      </c>
      <c r="V80" s="190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 t="s">
        <v>180</v>
      </c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  <c r="AV80" s="172"/>
      <c r="AW80" s="172"/>
      <c r="AX80" s="172"/>
      <c r="AY80" s="172"/>
      <c r="AZ80" s="172"/>
      <c r="BA80" s="172"/>
      <c r="BB80" s="172"/>
      <c r="BC80" s="172"/>
      <c r="BD80" s="172"/>
      <c r="BE80" s="172"/>
      <c r="BF80" s="172"/>
      <c r="BG80" s="172"/>
      <c r="BH80" s="172"/>
    </row>
    <row r="81" spans="1:60" outlineLevel="1" x14ac:dyDescent="0.2">
      <c r="A81" s="173"/>
      <c r="B81" s="183"/>
      <c r="C81" s="264" t="s">
        <v>298</v>
      </c>
      <c r="D81" s="265"/>
      <c r="E81" s="266"/>
      <c r="F81" s="267"/>
      <c r="G81" s="268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1"/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130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80" t="str">
        <f>C81</f>
        <v>včetně betonového lože</v>
      </c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73">
        <v>39</v>
      </c>
      <c r="B82" s="183" t="s">
        <v>299</v>
      </c>
      <c r="C82" s="201" t="s">
        <v>300</v>
      </c>
      <c r="D82" s="184" t="s">
        <v>212</v>
      </c>
      <c r="E82" s="186">
        <v>554</v>
      </c>
      <c r="F82" s="189"/>
      <c r="G82" s="190">
        <f>ROUND(E82*F82,2)</f>
        <v>0</v>
      </c>
      <c r="H82" s="189"/>
      <c r="I82" s="190">
        <f>ROUND(E82*H82,2)</f>
        <v>0</v>
      </c>
      <c r="J82" s="189"/>
      <c r="K82" s="190">
        <f>ROUND(E82*J82,2)</f>
        <v>0</v>
      </c>
      <c r="L82" s="190">
        <v>21</v>
      </c>
      <c r="M82" s="190">
        <f>G82*(1+L82/100)</f>
        <v>0</v>
      </c>
      <c r="N82" s="190">
        <v>1.0000000000000001E-5</v>
      </c>
      <c r="O82" s="190">
        <f>ROUND(E82*N82,2)</f>
        <v>0.01</v>
      </c>
      <c r="P82" s="190">
        <v>0</v>
      </c>
      <c r="Q82" s="190">
        <f>ROUND(E82*P82,2)</f>
        <v>0</v>
      </c>
      <c r="R82" s="190" t="s">
        <v>208</v>
      </c>
      <c r="S82" s="190" t="s">
        <v>128</v>
      </c>
      <c r="T82" s="190">
        <v>1.6E-2</v>
      </c>
      <c r="U82" s="191">
        <f>ROUND(E82*T82,2)</f>
        <v>8.86</v>
      </c>
      <c r="V82" s="190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189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72"/>
      <c r="BB82" s="172"/>
      <c r="BC82" s="172"/>
      <c r="BD82" s="172"/>
      <c r="BE82" s="172"/>
      <c r="BF82" s="172"/>
      <c r="BG82" s="172"/>
      <c r="BH82" s="172"/>
    </row>
    <row r="83" spans="1:60" outlineLevel="1" x14ac:dyDescent="0.2">
      <c r="A83" s="173"/>
      <c r="B83" s="183"/>
      <c r="C83" s="264" t="s">
        <v>301</v>
      </c>
      <c r="D83" s="265"/>
      <c r="E83" s="266"/>
      <c r="F83" s="267"/>
      <c r="G83" s="268"/>
      <c r="H83" s="190"/>
      <c r="I83" s="190"/>
      <c r="J83" s="190"/>
      <c r="K83" s="190"/>
      <c r="L83" s="190"/>
      <c r="M83" s="190"/>
      <c r="N83" s="190"/>
      <c r="O83" s="190"/>
      <c r="P83" s="190"/>
      <c r="Q83" s="190"/>
      <c r="R83" s="190"/>
      <c r="S83" s="190"/>
      <c r="T83" s="190"/>
      <c r="U83" s="191"/>
      <c r="V83" s="190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 t="s">
        <v>130</v>
      </c>
      <c r="AH83" s="172"/>
      <c r="AI83" s="172"/>
      <c r="AJ83" s="172"/>
      <c r="AK83" s="172"/>
      <c r="AL83" s="172"/>
      <c r="AM83" s="172"/>
      <c r="AN83" s="172"/>
      <c r="AO83" s="172"/>
      <c r="AP83" s="172"/>
      <c r="AQ83" s="172"/>
      <c r="AR83" s="172"/>
      <c r="AS83" s="172"/>
      <c r="AT83" s="172"/>
      <c r="AU83" s="172"/>
      <c r="AV83" s="172"/>
      <c r="AW83" s="172"/>
      <c r="AX83" s="172"/>
      <c r="AY83" s="172"/>
      <c r="AZ83" s="172"/>
      <c r="BA83" s="180" t="str">
        <f>C83</f>
        <v>250x0,025 kg/m2</v>
      </c>
      <c r="BB83" s="172"/>
      <c r="BC83" s="172"/>
      <c r="BD83" s="172"/>
      <c r="BE83" s="172"/>
      <c r="BF83" s="172"/>
      <c r="BG83" s="172"/>
      <c r="BH83" s="172"/>
    </row>
    <row r="84" spans="1:60" x14ac:dyDescent="0.2">
      <c r="A84" s="205" t="s">
        <v>122</v>
      </c>
      <c r="B84" s="206" t="s">
        <v>76</v>
      </c>
      <c r="C84" s="211" t="s">
        <v>77</v>
      </c>
      <c r="D84" s="207"/>
      <c r="E84" s="208"/>
      <c r="F84" s="209"/>
      <c r="G84" s="209">
        <f>SUMIF(AG85:AG134,"&lt;&gt;NOR",G85:G134)</f>
        <v>0</v>
      </c>
      <c r="H84" s="209"/>
      <c r="I84" s="209">
        <f>SUM(I85:I134)</f>
        <v>0</v>
      </c>
      <c r="J84" s="209"/>
      <c r="K84" s="209">
        <f>SUM(K85:K134)</f>
        <v>0</v>
      </c>
      <c r="L84" s="209"/>
      <c r="M84" s="209">
        <f>SUM(M85:M134)</f>
        <v>0</v>
      </c>
      <c r="N84" s="209"/>
      <c r="O84" s="209">
        <f>SUM(O85:O134)</f>
        <v>1558.24</v>
      </c>
      <c r="P84" s="209"/>
      <c r="Q84" s="209">
        <f>SUM(Q85:Q134)</f>
        <v>0</v>
      </c>
      <c r="R84" s="209"/>
      <c r="S84" s="209"/>
      <c r="T84" s="209"/>
      <c r="U84" s="210">
        <f>SUM(U85:U134)</f>
        <v>796.73</v>
      </c>
      <c r="V84" s="209"/>
      <c r="AG84" t="s">
        <v>123</v>
      </c>
    </row>
    <row r="85" spans="1:60" outlineLevel="1" x14ac:dyDescent="0.2">
      <c r="A85" s="173">
        <v>40</v>
      </c>
      <c r="B85" s="183" t="s">
        <v>302</v>
      </c>
      <c r="C85" s="201" t="s">
        <v>303</v>
      </c>
      <c r="D85" s="184" t="s">
        <v>212</v>
      </c>
      <c r="E85" s="186">
        <v>779</v>
      </c>
      <c r="F85" s="189"/>
      <c r="G85" s="190">
        <f>ROUND(E85*F85,2)</f>
        <v>0</v>
      </c>
      <c r="H85" s="189"/>
      <c r="I85" s="190">
        <f>ROUND(E85*H85,2)</f>
        <v>0</v>
      </c>
      <c r="J85" s="189"/>
      <c r="K85" s="190">
        <f>ROUND(E85*J85,2)</f>
        <v>0</v>
      </c>
      <c r="L85" s="190">
        <v>21</v>
      </c>
      <c r="M85" s="190">
        <f>G85*(1+L85/100)</f>
        <v>0</v>
      </c>
      <c r="N85" s="190">
        <v>0.12715000000000001</v>
      </c>
      <c r="O85" s="190">
        <f>ROUND(E85*N85,2)</f>
        <v>99.05</v>
      </c>
      <c r="P85" s="190">
        <v>0</v>
      </c>
      <c r="Q85" s="190">
        <f>ROUND(E85*P85,2)</f>
        <v>0</v>
      </c>
      <c r="R85" s="190"/>
      <c r="S85" s="190" t="s">
        <v>155</v>
      </c>
      <c r="T85" s="190">
        <v>7.1999999999999995E-2</v>
      </c>
      <c r="U85" s="191">
        <f>ROUND(E85*T85,2)</f>
        <v>56.09</v>
      </c>
      <c r="V85" s="190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 t="s">
        <v>189</v>
      </c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</row>
    <row r="86" spans="1:60" outlineLevel="1" x14ac:dyDescent="0.2">
      <c r="A86" s="173"/>
      <c r="B86" s="183"/>
      <c r="C86" s="264" t="s">
        <v>213</v>
      </c>
      <c r="D86" s="265"/>
      <c r="E86" s="266"/>
      <c r="F86" s="267"/>
      <c r="G86" s="268"/>
      <c r="H86" s="190"/>
      <c r="I86" s="190"/>
      <c r="J86" s="190"/>
      <c r="K86" s="190"/>
      <c r="L86" s="190"/>
      <c r="M86" s="190"/>
      <c r="N86" s="190"/>
      <c r="O86" s="190"/>
      <c r="P86" s="190"/>
      <c r="Q86" s="190"/>
      <c r="R86" s="190"/>
      <c r="S86" s="190"/>
      <c r="T86" s="190"/>
      <c r="U86" s="191"/>
      <c r="V86" s="190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 t="s">
        <v>130</v>
      </c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80" t="str">
        <f>C86</f>
        <v>Plocha z C.2. Situace</v>
      </c>
      <c r="BB86" s="172"/>
      <c r="BC86" s="172"/>
      <c r="BD86" s="172"/>
      <c r="BE86" s="172"/>
      <c r="BF86" s="172"/>
      <c r="BG86" s="172"/>
      <c r="BH86" s="172"/>
    </row>
    <row r="87" spans="1:60" outlineLevel="1" x14ac:dyDescent="0.2">
      <c r="A87" s="173">
        <v>41</v>
      </c>
      <c r="B87" s="183" t="s">
        <v>304</v>
      </c>
      <c r="C87" s="201" t="s">
        <v>305</v>
      </c>
      <c r="D87" s="184" t="s">
        <v>212</v>
      </c>
      <c r="E87" s="186">
        <v>779</v>
      </c>
      <c r="F87" s="189"/>
      <c r="G87" s="190">
        <f>ROUND(E87*F87,2)</f>
        <v>0</v>
      </c>
      <c r="H87" s="189"/>
      <c r="I87" s="190">
        <f>ROUND(E87*H87,2)</f>
        <v>0</v>
      </c>
      <c r="J87" s="189"/>
      <c r="K87" s="190">
        <f>ROUND(E87*J87,2)</f>
        <v>0</v>
      </c>
      <c r="L87" s="190">
        <v>21</v>
      </c>
      <c r="M87" s="190">
        <f>G87*(1+L87/100)</f>
        <v>0</v>
      </c>
      <c r="N87" s="190">
        <v>7.1000000000000002E-4</v>
      </c>
      <c r="O87" s="190">
        <f>ROUND(E87*N87,2)</f>
        <v>0.55000000000000004</v>
      </c>
      <c r="P87" s="190">
        <v>0</v>
      </c>
      <c r="Q87" s="190">
        <f>ROUND(E87*P87,2)</f>
        <v>0</v>
      </c>
      <c r="R87" s="190" t="s">
        <v>208</v>
      </c>
      <c r="S87" s="190" t="s">
        <v>128</v>
      </c>
      <c r="T87" s="190">
        <v>2E-3</v>
      </c>
      <c r="U87" s="191">
        <f>ROUND(E87*T87,2)</f>
        <v>1.56</v>
      </c>
      <c r="V87" s="190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 t="s">
        <v>189</v>
      </c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</row>
    <row r="88" spans="1:60" outlineLevel="1" x14ac:dyDescent="0.2">
      <c r="A88" s="173">
        <v>42</v>
      </c>
      <c r="B88" s="183" t="s">
        <v>306</v>
      </c>
      <c r="C88" s="201" t="s">
        <v>307</v>
      </c>
      <c r="D88" s="184" t="s">
        <v>212</v>
      </c>
      <c r="E88" s="186">
        <v>779</v>
      </c>
      <c r="F88" s="189"/>
      <c r="G88" s="190">
        <f>ROUND(E88*F88,2)</f>
        <v>0</v>
      </c>
      <c r="H88" s="189"/>
      <c r="I88" s="190">
        <f>ROUND(E88*H88,2)</f>
        <v>0</v>
      </c>
      <c r="J88" s="189"/>
      <c r="K88" s="190">
        <f>ROUND(E88*J88,2)</f>
        <v>0</v>
      </c>
      <c r="L88" s="190">
        <v>21</v>
      </c>
      <c r="M88" s="190">
        <f>G88*(1+L88/100)</f>
        <v>0</v>
      </c>
      <c r="N88" s="190">
        <v>0.12966</v>
      </c>
      <c r="O88" s="190">
        <f>ROUND(E88*N88,2)</f>
        <v>101.01</v>
      </c>
      <c r="P88" s="190">
        <v>0</v>
      </c>
      <c r="Q88" s="190">
        <f>ROUND(E88*P88,2)</f>
        <v>0</v>
      </c>
      <c r="R88" s="190"/>
      <c r="S88" s="190" t="s">
        <v>155</v>
      </c>
      <c r="T88" s="190">
        <v>0</v>
      </c>
      <c r="U88" s="191">
        <f>ROUND(E88*T88,2)</f>
        <v>0</v>
      </c>
      <c r="V88" s="190"/>
      <c r="W88" s="172"/>
      <c r="X88" s="172"/>
      <c r="Y88" s="172"/>
      <c r="Z88" s="172"/>
      <c r="AA88" s="172"/>
      <c r="AB88" s="172"/>
      <c r="AC88" s="172"/>
      <c r="AD88" s="172"/>
      <c r="AE88" s="172"/>
      <c r="AF88" s="172"/>
      <c r="AG88" s="172" t="s">
        <v>189</v>
      </c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</row>
    <row r="89" spans="1:60" outlineLevel="1" x14ac:dyDescent="0.2">
      <c r="A89" s="173">
        <v>43</v>
      </c>
      <c r="B89" s="183" t="s">
        <v>308</v>
      </c>
      <c r="C89" s="201" t="s">
        <v>309</v>
      </c>
      <c r="D89" s="184" t="s">
        <v>212</v>
      </c>
      <c r="E89" s="186">
        <v>779</v>
      </c>
      <c r="F89" s="189"/>
      <c r="G89" s="190">
        <f>ROUND(E89*F89,2)</f>
        <v>0</v>
      </c>
      <c r="H89" s="189"/>
      <c r="I89" s="190">
        <f>ROUND(E89*H89,2)</f>
        <v>0</v>
      </c>
      <c r="J89" s="189"/>
      <c r="K89" s="190">
        <f>ROUND(E89*J89,2)</f>
        <v>0</v>
      </c>
      <c r="L89" s="190">
        <v>21</v>
      </c>
      <c r="M89" s="190">
        <f>G89*(1+L89/100)</f>
        <v>0</v>
      </c>
      <c r="N89" s="190">
        <v>6.5199999999999998E-3</v>
      </c>
      <c r="O89" s="190">
        <f>ROUND(E89*N89,2)</f>
        <v>5.08</v>
      </c>
      <c r="P89" s="190">
        <v>0</v>
      </c>
      <c r="Q89" s="190">
        <f>ROUND(E89*P89,2)</f>
        <v>0</v>
      </c>
      <c r="R89" s="190" t="s">
        <v>208</v>
      </c>
      <c r="S89" s="190" t="s">
        <v>128</v>
      </c>
      <c r="T89" s="190">
        <v>4.0000000000000001E-3</v>
      </c>
      <c r="U89" s="191">
        <f>ROUND(E89*T89,2)</f>
        <v>3.12</v>
      </c>
      <c r="V89" s="190"/>
      <c r="W89" s="172"/>
      <c r="X89" s="172"/>
      <c r="Y89" s="172"/>
      <c r="Z89" s="172"/>
      <c r="AA89" s="172"/>
      <c r="AB89" s="172"/>
      <c r="AC89" s="172"/>
      <c r="AD89" s="172"/>
      <c r="AE89" s="172"/>
      <c r="AF89" s="172"/>
      <c r="AG89" s="172" t="s">
        <v>189</v>
      </c>
      <c r="AH89" s="172"/>
      <c r="AI89" s="172"/>
      <c r="AJ89" s="172"/>
      <c r="AK89" s="172"/>
      <c r="AL89" s="172"/>
      <c r="AM89" s="172"/>
      <c r="AN89" s="172"/>
      <c r="AO89" s="172"/>
      <c r="AP89" s="172"/>
      <c r="AQ89" s="172"/>
      <c r="AR89" s="172"/>
      <c r="AS89" s="172"/>
      <c r="AT89" s="172"/>
      <c r="AU89" s="172"/>
      <c r="AV89" s="172"/>
      <c r="AW89" s="172"/>
      <c r="AX89" s="172"/>
      <c r="AY89" s="172"/>
      <c r="AZ89" s="172"/>
      <c r="BA89" s="172"/>
      <c r="BB89" s="172"/>
      <c r="BC89" s="172"/>
      <c r="BD89" s="172"/>
      <c r="BE89" s="172"/>
      <c r="BF89" s="172"/>
      <c r="BG89" s="172"/>
      <c r="BH89" s="172"/>
    </row>
    <row r="90" spans="1:60" outlineLevel="1" x14ac:dyDescent="0.2">
      <c r="A90" s="173">
        <v>44</v>
      </c>
      <c r="B90" s="183" t="s">
        <v>310</v>
      </c>
      <c r="C90" s="201" t="s">
        <v>311</v>
      </c>
      <c r="D90" s="184" t="s">
        <v>212</v>
      </c>
      <c r="E90" s="186">
        <v>402</v>
      </c>
      <c r="F90" s="189"/>
      <c r="G90" s="190">
        <f>ROUND(E90*F90,2)</f>
        <v>0</v>
      </c>
      <c r="H90" s="189"/>
      <c r="I90" s="190">
        <f>ROUND(E90*H90,2)</f>
        <v>0</v>
      </c>
      <c r="J90" s="189"/>
      <c r="K90" s="190">
        <f>ROUND(E90*J90,2)</f>
        <v>0</v>
      </c>
      <c r="L90" s="190">
        <v>21</v>
      </c>
      <c r="M90" s="190">
        <f>G90*(1+L90/100)</f>
        <v>0</v>
      </c>
      <c r="N90" s="190">
        <v>0.38313999999999998</v>
      </c>
      <c r="O90" s="190">
        <f>ROUND(E90*N90,2)</f>
        <v>154.02000000000001</v>
      </c>
      <c r="P90" s="190">
        <v>0</v>
      </c>
      <c r="Q90" s="190">
        <f>ROUND(E90*P90,2)</f>
        <v>0</v>
      </c>
      <c r="R90" s="190"/>
      <c r="S90" s="190" t="s">
        <v>155</v>
      </c>
      <c r="T90" s="190">
        <v>0</v>
      </c>
      <c r="U90" s="191">
        <f>ROUND(E90*T90,2)</f>
        <v>0</v>
      </c>
      <c r="V90" s="190"/>
      <c r="W90" s="172"/>
      <c r="X90" s="172"/>
      <c r="Y90" s="172"/>
      <c r="Z90" s="172"/>
      <c r="AA90" s="172"/>
      <c r="AB90" s="172"/>
      <c r="AC90" s="172"/>
      <c r="AD90" s="172"/>
      <c r="AE90" s="172"/>
      <c r="AF90" s="172"/>
      <c r="AG90" s="172" t="s">
        <v>189</v>
      </c>
      <c r="AH90" s="172"/>
      <c r="AI90" s="172"/>
      <c r="AJ90" s="172"/>
      <c r="AK90" s="172"/>
      <c r="AL90" s="172"/>
      <c r="AM90" s="172"/>
      <c r="AN90" s="172"/>
      <c r="AO90" s="172"/>
      <c r="AP90" s="172"/>
      <c r="AQ90" s="172"/>
      <c r="AR90" s="172"/>
      <c r="AS90" s="172"/>
      <c r="AT90" s="172"/>
      <c r="AU90" s="172"/>
      <c r="AV90" s="172"/>
      <c r="AW90" s="172"/>
      <c r="AX90" s="172"/>
      <c r="AY90" s="172"/>
      <c r="AZ90" s="172"/>
      <c r="BA90" s="172"/>
      <c r="BB90" s="172"/>
      <c r="BC90" s="172"/>
      <c r="BD90" s="172"/>
      <c r="BE90" s="172"/>
      <c r="BF90" s="172"/>
      <c r="BG90" s="172"/>
      <c r="BH90" s="172"/>
    </row>
    <row r="91" spans="1:60" outlineLevel="1" x14ac:dyDescent="0.2">
      <c r="A91" s="173">
        <v>45</v>
      </c>
      <c r="B91" s="183" t="s">
        <v>312</v>
      </c>
      <c r="C91" s="201" t="s">
        <v>313</v>
      </c>
      <c r="D91" s="184" t="s">
        <v>212</v>
      </c>
      <c r="E91" s="186">
        <v>442</v>
      </c>
      <c r="F91" s="189"/>
      <c r="G91" s="190">
        <f>ROUND(E91*F91,2)</f>
        <v>0</v>
      </c>
      <c r="H91" s="189"/>
      <c r="I91" s="190">
        <f>ROUND(E91*H91,2)</f>
        <v>0</v>
      </c>
      <c r="J91" s="189"/>
      <c r="K91" s="190">
        <f>ROUND(E91*J91,2)</f>
        <v>0</v>
      </c>
      <c r="L91" s="190">
        <v>21</v>
      </c>
      <c r="M91" s="190">
        <f>G91*(1+L91/100)</f>
        <v>0</v>
      </c>
      <c r="N91" s="190">
        <v>0.35263</v>
      </c>
      <c r="O91" s="190">
        <f>ROUND(E91*N91,2)</f>
        <v>155.86000000000001</v>
      </c>
      <c r="P91" s="190">
        <v>0</v>
      </c>
      <c r="Q91" s="190">
        <f>ROUND(E91*P91,2)</f>
        <v>0</v>
      </c>
      <c r="R91" s="190" t="s">
        <v>208</v>
      </c>
      <c r="S91" s="190" t="s">
        <v>128</v>
      </c>
      <c r="T91" s="190">
        <v>2.9000000000000001E-2</v>
      </c>
      <c r="U91" s="191">
        <f>ROUND(E91*T91,2)</f>
        <v>12.82</v>
      </c>
      <c r="V91" s="190"/>
      <c r="W91" s="172"/>
      <c r="X91" s="172"/>
      <c r="Y91" s="172"/>
      <c r="Z91" s="172"/>
      <c r="AA91" s="172"/>
      <c r="AB91" s="172"/>
      <c r="AC91" s="172"/>
      <c r="AD91" s="172"/>
      <c r="AE91" s="172"/>
      <c r="AF91" s="172"/>
      <c r="AG91" s="172" t="s">
        <v>189</v>
      </c>
      <c r="AH91" s="172"/>
      <c r="AI91" s="172"/>
      <c r="AJ91" s="172"/>
      <c r="AK91" s="172"/>
      <c r="AL91" s="172"/>
      <c r="AM91" s="172"/>
      <c r="AN91" s="172"/>
      <c r="AO91" s="172"/>
      <c r="AP91" s="172"/>
      <c r="AQ91" s="172"/>
      <c r="AR91" s="172"/>
      <c r="AS91" s="172"/>
      <c r="AT91" s="172"/>
      <c r="AU91" s="172"/>
      <c r="AV91" s="172"/>
      <c r="AW91" s="172"/>
      <c r="AX91" s="172"/>
      <c r="AY91" s="172"/>
      <c r="AZ91" s="172"/>
      <c r="BA91" s="172"/>
      <c r="BB91" s="172"/>
      <c r="BC91" s="172"/>
      <c r="BD91" s="172"/>
      <c r="BE91" s="172"/>
      <c r="BF91" s="172"/>
      <c r="BG91" s="172"/>
      <c r="BH91" s="172"/>
    </row>
    <row r="92" spans="1:60" outlineLevel="1" x14ac:dyDescent="0.2">
      <c r="A92" s="173"/>
      <c r="B92" s="183"/>
      <c r="C92" s="264" t="s">
        <v>314</v>
      </c>
      <c r="D92" s="265"/>
      <c r="E92" s="266"/>
      <c r="F92" s="267"/>
      <c r="G92" s="268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1"/>
      <c r="V92" s="190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2" t="s">
        <v>130</v>
      </c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80" t="str">
        <f>C92</f>
        <v>ŠDA 0/63</v>
      </c>
      <c r="BB92" s="172"/>
      <c r="BC92" s="172"/>
      <c r="BD92" s="172"/>
      <c r="BE92" s="172"/>
      <c r="BF92" s="172"/>
      <c r="BG92" s="172"/>
      <c r="BH92" s="172"/>
    </row>
    <row r="93" spans="1:60" outlineLevel="1" x14ac:dyDescent="0.2">
      <c r="A93" s="173"/>
      <c r="B93" s="183"/>
      <c r="C93" s="264" t="s">
        <v>315</v>
      </c>
      <c r="D93" s="265"/>
      <c r="E93" s="266"/>
      <c r="F93" s="267"/>
      <c r="G93" s="268"/>
      <c r="H93" s="190"/>
      <c r="I93" s="190"/>
      <c r="J93" s="190"/>
      <c r="K93" s="190"/>
      <c r="L93" s="190"/>
      <c r="M93" s="190"/>
      <c r="N93" s="190"/>
      <c r="O93" s="190"/>
      <c r="P93" s="190"/>
      <c r="Q93" s="190"/>
      <c r="R93" s="190"/>
      <c r="S93" s="190"/>
      <c r="T93" s="190"/>
      <c r="U93" s="191"/>
      <c r="V93" s="190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 t="s">
        <v>130</v>
      </c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80" t="str">
        <f>C93</f>
        <v>402x1,1</v>
      </c>
      <c r="BB93" s="172"/>
      <c r="BC93" s="172"/>
      <c r="BD93" s="172"/>
      <c r="BE93" s="172"/>
      <c r="BF93" s="172"/>
      <c r="BG93" s="172"/>
      <c r="BH93" s="172"/>
    </row>
    <row r="94" spans="1:60" outlineLevel="1" x14ac:dyDescent="0.2">
      <c r="A94" s="173">
        <v>46</v>
      </c>
      <c r="B94" s="183" t="s">
        <v>316</v>
      </c>
      <c r="C94" s="201" t="s">
        <v>317</v>
      </c>
      <c r="D94" s="184" t="s">
        <v>207</v>
      </c>
      <c r="E94" s="186">
        <v>667</v>
      </c>
      <c r="F94" s="189"/>
      <c r="G94" s="190">
        <f>ROUND(E94*F94,2)</f>
        <v>0</v>
      </c>
      <c r="H94" s="189"/>
      <c r="I94" s="190">
        <f>ROUND(E94*H94,2)</f>
        <v>0</v>
      </c>
      <c r="J94" s="189"/>
      <c r="K94" s="190">
        <f>ROUND(E94*J94,2)</f>
        <v>0</v>
      </c>
      <c r="L94" s="190">
        <v>21</v>
      </c>
      <c r="M94" s="190">
        <f>G94*(1+L94/100)</f>
        <v>0</v>
      </c>
      <c r="N94" s="190">
        <v>4.3E-3</v>
      </c>
      <c r="O94" s="190">
        <f>ROUND(E94*N94,2)</f>
        <v>2.87</v>
      </c>
      <c r="P94" s="190">
        <v>0</v>
      </c>
      <c r="Q94" s="190">
        <f>ROUND(E94*P94,2)</f>
        <v>0</v>
      </c>
      <c r="R94" s="190" t="s">
        <v>208</v>
      </c>
      <c r="S94" s="190" t="s">
        <v>128</v>
      </c>
      <c r="T94" s="190">
        <v>0.20799999999999999</v>
      </c>
      <c r="U94" s="191">
        <f>ROUND(E94*T94,2)</f>
        <v>138.74</v>
      </c>
      <c r="V94" s="190"/>
      <c r="W94" s="172"/>
      <c r="X94" s="172"/>
      <c r="Y94" s="172"/>
      <c r="Z94" s="172"/>
      <c r="AA94" s="172"/>
      <c r="AB94" s="172"/>
      <c r="AC94" s="172"/>
      <c r="AD94" s="172"/>
      <c r="AE94" s="172"/>
      <c r="AF94" s="172"/>
      <c r="AG94" s="172" t="s">
        <v>189</v>
      </c>
      <c r="AH94" s="172"/>
      <c r="AI94" s="172"/>
      <c r="AJ94" s="172"/>
      <c r="AK94" s="172"/>
      <c r="AL94" s="172"/>
      <c r="AM94" s="172"/>
      <c r="AN94" s="172"/>
      <c r="AO94" s="172"/>
      <c r="AP94" s="172"/>
      <c r="AQ94" s="172"/>
      <c r="AR94" s="172"/>
      <c r="AS94" s="172"/>
      <c r="AT94" s="172"/>
      <c r="AU94" s="172"/>
      <c r="AV94" s="172"/>
      <c r="AW94" s="172"/>
      <c r="AX94" s="172"/>
      <c r="AY94" s="172"/>
      <c r="AZ94" s="172"/>
      <c r="BA94" s="172"/>
      <c r="BB94" s="172"/>
      <c r="BC94" s="172"/>
      <c r="BD94" s="172"/>
      <c r="BE94" s="172"/>
      <c r="BF94" s="172"/>
      <c r="BG94" s="172"/>
      <c r="BH94" s="172"/>
    </row>
    <row r="95" spans="1:60" outlineLevel="1" x14ac:dyDescent="0.2">
      <c r="A95" s="173"/>
      <c r="B95" s="183"/>
      <c r="C95" s="264" t="s">
        <v>209</v>
      </c>
      <c r="D95" s="265"/>
      <c r="E95" s="266"/>
      <c r="F95" s="267"/>
      <c r="G95" s="268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1"/>
      <c r="V95" s="190"/>
      <c r="W95" s="172"/>
      <c r="X95" s="172"/>
      <c r="Y95" s="172"/>
      <c r="Z95" s="172"/>
      <c r="AA95" s="172"/>
      <c r="AB95" s="172"/>
      <c r="AC95" s="172"/>
      <c r="AD95" s="172"/>
      <c r="AE95" s="172"/>
      <c r="AF95" s="172"/>
      <c r="AG95" s="172" t="s">
        <v>130</v>
      </c>
      <c r="AH95" s="172"/>
      <c r="AI95" s="172"/>
      <c r="AJ95" s="172"/>
      <c r="AK95" s="172"/>
      <c r="AL95" s="172"/>
      <c r="AM95" s="172"/>
      <c r="AN95" s="172"/>
      <c r="AO95" s="172"/>
      <c r="AP95" s="172"/>
      <c r="AQ95" s="172"/>
      <c r="AR95" s="172"/>
      <c r="AS95" s="172"/>
      <c r="AT95" s="172"/>
      <c r="AU95" s="172"/>
      <c r="AV95" s="172"/>
      <c r="AW95" s="172"/>
      <c r="AX95" s="172"/>
      <c r="AY95" s="172"/>
      <c r="AZ95" s="172"/>
      <c r="BA95" s="180" t="str">
        <f>C95</f>
        <v>Délka z C.2. Situace</v>
      </c>
      <c r="BB95" s="172"/>
      <c r="BC95" s="172"/>
      <c r="BD95" s="172"/>
      <c r="BE95" s="172"/>
      <c r="BF95" s="172"/>
      <c r="BG95" s="172"/>
      <c r="BH95" s="172"/>
    </row>
    <row r="96" spans="1:60" outlineLevel="1" x14ac:dyDescent="0.2">
      <c r="A96" s="173">
        <v>47</v>
      </c>
      <c r="B96" s="183" t="s">
        <v>318</v>
      </c>
      <c r="C96" s="201" t="s">
        <v>319</v>
      </c>
      <c r="D96" s="184" t="s">
        <v>212</v>
      </c>
      <c r="E96" s="186">
        <v>62</v>
      </c>
      <c r="F96" s="189"/>
      <c r="G96" s="190">
        <f>ROUND(E96*F96,2)</f>
        <v>0</v>
      </c>
      <c r="H96" s="189"/>
      <c r="I96" s="190">
        <f>ROUND(E96*H96,2)</f>
        <v>0</v>
      </c>
      <c r="J96" s="189"/>
      <c r="K96" s="190">
        <f>ROUND(E96*J96,2)</f>
        <v>0</v>
      </c>
      <c r="L96" s="190">
        <v>21</v>
      </c>
      <c r="M96" s="190">
        <f>G96*(1+L96/100)</f>
        <v>0</v>
      </c>
      <c r="N96" s="190">
        <v>7.3899999999999993E-2</v>
      </c>
      <c r="O96" s="190">
        <f>ROUND(E96*N96,2)</f>
        <v>4.58</v>
      </c>
      <c r="P96" s="190">
        <v>0</v>
      </c>
      <c r="Q96" s="190">
        <f>ROUND(E96*P96,2)</f>
        <v>0</v>
      </c>
      <c r="R96" s="190" t="s">
        <v>208</v>
      </c>
      <c r="S96" s="190" t="s">
        <v>128</v>
      </c>
      <c r="T96" s="190">
        <v>0.47799999999999998</v>
      </c>
      <c r="U96" s="191">
        <f>ROUND(E96*T96,2)</f>
        <v>29.64</v>
      </c>
      <c r="V96" s="190"/>
      <c r="W96" s="172"/>
      <c r="X96" s="172"/>
      <c r="Y96" s="172"/>
      <c r="Z96" s="172"/>
      <c r="AA96" s="172"/>
      <c r="AB96" s="172"/>
      <c r="AC96" s="172"/>
      <c r="AD96" s="172"/>
      <c r="AE96" s="172"/>
      <c r="AF96" s="172"/>
      <c r="AG96" s="172" t="s">
        <v>189</v>
      </c>
      <c r="AH96" s="172"/>
      <c r="AI96" s="172"/>
      <c r="AJ96" s="172"/>
      <c r="AK96" s="172"/>
      <c r="AL96" s="172"/>
      <c r="AM96" s="172"/>
      <c r="AN96" s="172"/>
      <c r="AO96" s="172"/>
      <c r="AP96" s="172"/>
      <c r="AQ96" s="172"/>
      <c r="AR96" s="172"/>
      <c r="AS96" s="172"/>
      <c r="AT96" s="172"/>
      <c r="AU96" s="172"/>
      <c r="AV96" s="172"/>
      <c r="AW96" s="172"/>
      <c r="AX96" s="172"/>
      <c r="AY96" s="172"/>
      <c r="AZ96" s="172"/>
      <c r="BA96" s="172"/>
      <c r="BB96" s="172"/>
      <c r="BC96" s="172"/>
      <c r="BD96" s="172"/>
      <c r="BE96" s="172"/>
      <c r="BF96" s="172"/>
      <c r="BG96" s="172"/>
      <c r="BH96" s="172"/>
    </row>
    <row r="97" spans="1:60" outlineLevel="1" x14ac:dyDescent="0.2">
      <c r="A97" s="173"/>
      <c r="B97" s="183"/>
      <c r="C97" s="264" t="s">
        <v>213</v>
      </c>
      <c r="D97" s="265"/>
      <c r="E97" s="266"/>
      <c r="F97" s="267"/>
      <c r="G97" s="268"/>
      <c r="H97" s="190"/>
      <c r="I97" s="190"/>
      <c r="J97" s="190"/>
      <c r="K97" s="190"/>
      <c r="L97" s="190"/>
      <c r="M97" s="190"/>
      <c r="N97" s="190"/>
      <c r="O97" s="190"/>
      <c r="P97" s="190"/>
      <c r="Q97" s="190"/>
      <c r="R97" s="190"/>
      <c r="S97" s="190"/>
      <c r="T97" s="190"/>
      <c r="U97" s="191"/>
      <c r="V97" s="190"/>
      <c r="W97" s="172"/>
      <c r="X97" s="172"/>
      <c r="Y97" s="172"/>
      <c r="Z97" s="172"/>
      <c r="AA97" s="172"/>
      <c r="AB97" s="172"/>
      <c r="AC97" s="172"/>
      <c r="AD97" s="172"/>
      <c r="AE97" s="172"/>
      <c r="AF97" s="172"/>
      <c r="AG97" s="172" t="s">
        <v>130</v>
      </c>
      <c r="AH97" s="172"/>
      <c r="AI97" s="172"/>
      <c r="AJ97" s="172"/>
      <c r="AK97" s="172"/>
      <c r="AL97" s="172"/>
      <c r="AM97" s="172"/>
      <c r="AN97" s="172"/>
      <c r="AO97" s="172"/>
      <c r="AP97" s="172"/>
      <c r="AQ97" s="172"/>
      <c r="AR97" s="172"/>
      <c r="AS97" s="172"/>
      <c r="AT97" s="172"/>
      <c r="AU97" s="172"/>
      <c r="AV97" s="172"/>
      <c r="AW97" s="172"/>
      <c r="AX97" s="172"/>
      <c r="AY97" s="172"/>
      <c r="AZ97" s="172"/>
      <c r="BA97" s="180" t="str">
        <f>C97</f>
        <v>Plocha z C.2. Situace</v>
      </c>
      <c r="BB97" s="172"/>
      <c r="BC97" s="172"/>
      <c r="BD97" s="172"/>
      <c r="BE97" s="172"/>
      <c r="BF97" s="172"/>
      <c r="BG97" s="172"/>
      <c r="BH97" s="172"/>
    </row>
    <row r="98" spans="1:60" outlineLevel="1" x14ac:dyDescent="0.2">
      <c r="A98" s="173">
        <v>48</v>
      </c>
      <c r="B98" s="183" t="s">
        <v>320</v>
      </c>
      <c r="C98" s="201" t="s">
        <v>321</v>
      </c>
      <c r="D98" s="184" t="s">
        <v>212</v>
      </c>
      <c r="E98" s="186">
        <v>47</v>
      </c>
      <c r="F98" s="189"/>
      <c r="G98" s="190">
        <f>ROUND(E98*F98,2)</f>
        <v>0</v>
      </c>
      <c r="H98" s="189"/>
      <c r="I98" s="190">
        <f>ROUND(E98*H98,2)</f>
        <v>0</v>
      </c>
      <c r="J98" s="189"/>
      <c r="K98" s="190">
        <f>ROUND(E98*J98,2)</f>
        <v>0</v>
      </c>
      <c r="L98" s="190">
        <v>21</v>
      </c>
      <c r="M98" s="190">
        <f>G98*(1+L98/100)</f>
        <v>0</v>
      </c>
      <c r="N98" s="190">
        <v>0.17244999999999999</v>
      </c>
      <c r="O98" s="190">
        <f>ROUND(E98*N98,2)</f>
        <v>8.11</v>
      </c>
      <c r="P98" s="190">
        <v>0</v>
      </c>
      <c r="Q98" s="190">
        <f>ROUND(E98*P98,2)</f>
        <v>0</v>
      </c>
      <c r="R98" s="190"/>
      <c r="S98" s="190" t="s">
        <v>155</v>
      </c>
      <c r="T98" s="190">
        <v>0</v>
      </c>
      <c r="U98" s="191">
        <f>ROUND(E98*T98,2)</f>
        <v>0</v>
      </c>
      <c r="V98" s="190"/>
      <c r="W98" s="172"/>
      <c r="X98" s="172"/>
      <c r="Y98" s="172"/>
      <c r="Z98" s="172"/>
      <c r="AA98" s="172"/>
      <c r="AB98" s="172"/>
      <c r="AC98" s="172"/>
      <c r="AD98" s="172"/>
      <c r="AE98" s="172"/>
      <c r="AF98" s="172"/>
      <c r="AG98" s="172" t="s">
        <v>261</v>
      </c>
      <c r="AH98" s="172"/>
      <c r="AI98" s="172"/>
      <c r="AJ98" s="172"/>
      <c r="AK98" s="172"/>
      <c r="AL98" s="172"/>
      <c r="AM98" s="172"/>
      <c r="AN98" s="172"/>
      <c r="AO98" s="172"/>
      <c r="AP98" s="172"/>
      <c r="AQ98" s="172"/>
      <c r="AR98" s="172"/>
      <c r="AS98" s="172"/>
      <c r="AT98" s="172"/>
      <c r="AU98" s="172"/>
      <c r="AV98" s="172"/>
      <c r="AW98" s="172"/>
      <c r="AX98" s="172"/>
      <c r="AY98" s="172"/>
      <c r="AZ98" s="172"/>
      <c r="BA98" s="172"/>
      <c r="BB98" s="172"/>
      <c r="BC98" s="172"/>
      <c r="BD98" s="172"/>
      <c r="BE98" s="172"/>
      <c r="BF98" s="172"/>
      <c r="BG98" s="172"/>
      <c r="BH98" s="172"/>
    </row>
    <row r="99" spans="1:60" outlineLevel="1" x14ac:dyDescent="0.2">
      <c r="A99" s="173">
        <v>49</v>
      </c>
      <c r="B99" s="183" t="s">
        <v>322</v>
      </c>
      <c r="C99" s="201" t="s">
        <v>323</v>
      </c>
      <c r="D99" s="184" t="s">
        <v>212</v>
      </c>
      <c r="E99" s="186">
        <v>15</v>
      </c>
      <c r="F99" s="189"/>
      <c r="G99" s="190">
        <f>ROUND(E99*F99,2)</f>
        <v>0</v>
      </c>
      <c r="H99" s="189"/>
      <c r="I99" s="190">
        <f>ROUND(E99*H99,2)</f>
        <v>0</v>
      </c>
      <c r="J99" s="189"/>
      <c r="K99" s="190">
        <f>ROUND(E99*J99,2)</f>
        <v>0</v>
      </c>
      <c r="L99" s="190">
        <v>21</v>
      </c>
      <c r="M99" s="190">
        <f>G99*(1+L99/100)</f>
        <v>0</v>
      </c>
      <c r="N99" s="190">
        <v>0.17824000000000001</v>
      </c>
      <c r="O99" s="190">
        <f>ROUND(E99*N99,2)</f>
        <v>2.67</v>
      </c>
      <c r="P99" s="190">
        <v>0</v>
      </c>
      <c r="Q99" s="190">
        <f>ROUND(E99*P99,2)</f>
        <v>0</v>
      </c>
      <c r="R99" s="190"/>
      <c r="S99" s="190" t="s">
        <v>155</v>
      </c>
      <c r="T99" s="190">
        <v>0</v>
      </c>
      <c r="U99" s="191">
        <f>ROUND(E99*T99,2)</f>
        <v>0</v>
      </c>
      <c r="V99" s="190"/>
      <c r="W99" s="172"/>
      <c r="X99" s="172"/>
      <c r="Y99" s="172"/>
      <c r="Z99" s="172"/>
      <c r="AA99" s="172"/>
      <c r="AB99" s="172"/>
      <c r="AC99" s="172"/>
      <c r="AD99" s="172"/>
      <c r="AE99" s="172"/>
      <c r="AF99" s="172"/>
      <c r="AG99" s="172" t="s">
        <v>261</v>
      </c>
      <c r="AH99" s="172"/>
      <c r="AI99" s="172"/>
      <c r="AJ99" s="172"/>
      <c r="AK99" s="172"/>
      <c r="AL99" s="172"/>
      <c r="AM99" s="172"/>
      <c r="AN99" s="172"/>
      <c r="AO99" s="172"/>
      <c r="AP99" s="172"/>
      <c r="AQ99" s="172"/>
      <c r="AR99" s="172"/>
      <c r="AS99" s="172"/>
      <c r="AT99" s="172"/>
      <c r="AU99" s="172"/>
      <c r="AV99" s="172"/>
      <c r="AW99" s="172"/>
      <c r="AX99" s="172"/>
      <c r="AY99" s="172"/>
      <c r="AZ99" s="172"/>
      <c r="BA99" s="172"/>
      <c r="BB99" s="172"/>
      <c r="BC99" s="172"/>
      <c r="BD99" s="172"/>
      <c r="BE99" s="172"/>
      <c r="BF99" s="172"/>
      <c r="BG99" s="172"/>
      <c r="BH99" s="172"/>
    </row>
    <row r="100" spans="1:60" outlineLevel="1" x14ac:dyDescent="0.2">
      <c r="A100" s="173">
        <v>50</v>
      </c>
      <c r="B100" s="183" t="s">
        <v>324</v>
      </c>
      <c r="C100" s="201" t="s">
        <v>325</v>
      </c>
      <c r="D100" s="184" t="s">
        <v>212</v>
      </c>
      <c r="E100" s="186">
        <v>68</v>
      </c>
      <c r="F100" s="189"/>
      <c r="G100" s="190">
        <f>ROUND(E100*F100,2)</f>
        <v>0</v>
      </c>
      <c r="H100" s="189"/>
      <c r="I100" s="190">
        <f>ROUND(E100*H100,2)</f>
        <v>0</v>
      </c>
      <c r="J100" s="189"/>
      <c r="K100" s="190">
        <f>ROUND(E100*J100,2)</f>
        <v>0</v>
      </c>
      <c r="L100" s="190">
        <v>21</v>
      </c>
      <c r="M100" s="190">
        <f>G100*(1+L100/100)</f>
        <v>0</v>
      </c>
      <c r="N100" s="190">
        <v>0.30651</v>
      </c>
      <c r="O100" s="190">
        <f>ROUND(E100*N100,2)</f>
        <v>20.84</v>
      </c>
      <c r="P100" s="190">
        <v>0</v>
      </c>
      <c r="Q100" s="190">
        <f>ROUND(E100*P100,2)</f>
        <v>0</v>
      </c>
      <c r="R100" s="190" t="s">
        <v>208</v>
      </c>
      <c r="S100" s="190" t="s">
        <v>128</v>
      </c>
      <c r="T100" s="190">
        <v>2.5000000000000001E-2</v>
      </c>
      <c r="U100" s="191">
        <f>ROUND(E100*T100,2)</f>
        <v>1.7</v>
      </c>
      <c r="V100" s="190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 t="s">
        <v>189</v>
      </c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72"/>
      <c r="BB100" s="172"/>
      <c r="BC100" s="172"/>
      <c r="BD100" s="172"/>
      <c r="BE100" s="172"/>
      <c r="BF100" s="172"/>
      <c r="BG100" s="172"/>
      <c r="BH100" s="172"/>
    </row>
    <row r="101" spans="1:60" outlineLevel="1" x14ac:dyDescent="0.2">
      <c r="A101" s="173"/>
      <c r="B101" s="183"/>
      <c r="C101" s="264" t="s">
        <v>326</v>
      </c>
      <c r="D101" s="265"/>
      <c r="E101" s="266"/>
      <c r="F101" s="267"/>
      <c r="G101" s="268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0"/>
      <c r="S101" s="190"/>
      <c r="T101" s="190"/>
      <c r="U101" s="191"/>
      <c r="V101" s="190"/>
      <c r="W101" s="172"/>
      <c r="X101" s="172"/>
      <c r="Y101" s="172"/>
      <c r="Z101" s="172"/>
      <c r="AA101" s="172"/>
      <c r="AB101" s="172"/>
      <c r="AC101" s="172"/>
      <c r="AD101" s="172"/>
      <c r="AE101" s="172"/>
      <c r="AF101" s="172"/>
      <c r="AG101" s="172" t="s">
        <v>130</v>
      </c>
      <c r="AH101" s="172"/>
      <c r="AI101" s="172"/>
      <c r="AJ101" s="172"/>
      <c r="AK101" s="172"/>
      <c r="AL101" s="172"/>
      <c r="AM101" s="172"/>
      <c r="AN101" s="172"/>
      <c r="AO101" s="172"/>
      <c r="AP101" s="172"/>
      <c r="AQ101" s="172"/>
      <c r="AR101" s="172"/>
      <c r="AS101" s="172"/>
      <c r="AT101" s="172"/>
      <c r="AU101" s="172"/>
      <c r="AV101" s="172"/>
      <c r="AW101" s="172"/>
      <c r="AX101" s="172"/>
      <c r="AY101" s="172"/>
      <c r="AZ101" s="172"/>
      <c r="BA101" s="180" t="str">
        <f>C101</f>
        <v>62x1,1</v>
      </c>
      <c r="BB101" s="172"/>
      <c r="BC101" s="172"/>
      <c r="BD101" s="172"/>
      <c r="BE101" s="172"/>
      <c r="BF101" s="172"/>
      <c r="BG101" s="172"/>
      <c r="BH101" s="172"/>
    </row>
    <row r="102" spans="1:60" outlineLevel="1" x14ac:dyDescent="0.2">
      <c r="A102" s="173">
        <v>51</v>
      </c>
      <c r="B102" s="183" t="s">
        <v>312</v>
      </c>
      <c r="C102" s="201" t="s">
        <v>313</v>
      </c>
      <c r="D102" s="184" t="s">
        <v>212</v>
      </c>
      <c r="E102" s="186">
        <v>75</v>
      </c>
      <c r="F102" s="189"/>
      <c r="G102" s="190">
        <f>ROUND(E102*F102,2)</f>
        <v>0</v>
      </c>
      <c r="H102" s="189"/>
      <c r="I102" s="190">
        <f>ROUND(E102*H102,2)</f>
        <v>0</v>
      </c>
      <c r="J102" s="189"/>
      <c r="K102" s="190">
        <f>ROUND(E102*J102,2)</f>
        <v>0</v>
      </c>
      <c r="L102" s="190">
        <v>21</v>
      </c>
      <c r="M102" s="190">
        <f>G102*(1+L102/100)</f>
        <v>0</v>
      </c>
      <c r="N102" s="190">
        <v>0.35263</v>
      </c>
      <c r="O102" s="190">
        <f>ROUND(E102*N102,2)</f>
        <v>26.45</v>
      </c>
      <c r="P102" s="190">
        <v>0</v>
      </c>
      <c r="Q102" s="190">
        <f>ROUND(E102*P102,2)</f>
        <v>0</v>
      </c>
      <c r="R102" s="190" t="s">
        <v>208</v>
      </c>
      <c r="S102" s="190" t="s">
        <v>128</v>
      </c>
      <c r="T102" s="190">
        <v>2.9000000000000001E-2</v>
      </c>
      <c r="U102" s="191">
        <f>ROUND(E102*T102,2)</f>
        <v>2.1800000000000002</v>
      </c>
      <c r="V102" s="190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 t="s">
        <v>189</v>
      </c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  <c r="AT102" s="172"/>
      <c r="AU102" s="172"/>
      <c r="AV102" s="172"/>
      <c r="AW102" s="172"/>
      <c r="AX102" s="172"/>
      <c r="AY102" s="172"/>
      <c r="AZ102" s="172"/>
      <c r="BA102" s="172"/>
      <c r="BB102" s="172"/>
      <c r="BC102" s="172"/>
      <c r="BD102" s="172"/>
      <c r="BE102" s="172"/>
      <c r="BF102" s="172"/>
      <c r="BG102" s="172"/>
      <c r="BH102" s="172"/>
    </row>
    <row r="103" spans="1:60" outlineLevel="1" x14ac:dyDescent="0.2">
      <c r="A103" s="173"/>
      <c r="B103" s="183"/>
      <c r="C103" s="264" t="s">
        <v>314</v>
      </c>
      <c r="D103" s="265"/>
      <c r="E103" s="266"/>
      <c r="F103" s="267"/>
      <c r="G103" s="268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1"/>
      <c r="V103" s="190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 t="s">
        <v>130</v>
      </c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80" t="str">
        <f>C103</f>
        <v>ŠDA 0/63</v>
      </c>
      <c r="BB103" s="172"/>
      <c r="BC103" s="172"/>
      <c r="BD103" s="172"/>
      <c r="BE103" s="172"/>
      <c r="BF103" s="172"/>
      <c r="BG103" s="172"/>
      <c r="BH103" s="172"/>
    </row>
    <row r="104" spans="1:60" outlineLevel="1" x14ac:dyDescent="0.2">
      <c r="A104" s="173"/>
      <c r="B104" s="183"/>
      <c r="C104" s="264" t="s">
        <v>327</v>
      </c>
      <c r="D104" s="265"/>
      <c r="E104" s="266"/>
      <c r="F104" s="267"/>
      <c r="G104" s="268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1"/>
      <c r="V104" s="190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 t="s">
        <v>130</v>
      </c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80" t="str">
        <f>C104</f>
        <v>68x1,1</v>
      </c>
      <c r="BB104" s="172"/>
      <c r="BC104" s="172"/>
      <c r="BD104" s="172"/>
      <c r="BE104" s="172"/>
      <c r="BF104" s="172"/>
      <c r="BG104" s="172"/>
      <c r="BH104" s="172"/>
    </row>
    <row r="105" spans="1:60" outlineLevel="1" x14ac:dyDescent="0.2">
      <c r="A105" s="173">
        <v>52</v>
      </c>
      <c r="B105" s="183" t="s">
        <v>328</v>
      </c>
      <c r="C105" s="201" t="s">
        <v>329</v>
      </c>
      <c r="D105" s="184" t="s">
        <v>212</v>
      </c>
      <c r="E105" s="186">
        <v>1122</v>
      </c>
      <c r="F105" s="189"/>
      <c r="G105" s="190">
        <f>ROUND(E105*F105,2)</f>
        <v>0</v>
      </c>
      <c r="H105" s="189"/>
      <c r="I105" s="190">
        <f>ROUND(E105*H105,2)</f>
        <v>0</v>
      </c>
      <c r="J105" s="189"/>
      <c r="K105" s="190">
        <f>ROUND(E105*J105,2)</f>
        <v>0</v>
      </c>
      <c r="L105" s="190">
        <v>21</v>
      </c>
      <c r="M105" s="190">
        <f>G105*(1+L105/100)</f>
        <v>0</v>
      </c>
      <c r="N105" s="190">
        <v>7.3899999999999993E-2</v>
      </c>
      <c r="O105" s="190">
        <f>ROUND(E105*N105,2)</f>
        <v>82.92</v>
      </c>
      <c r="P105" s="190">
        <v>0</v>
      </c>
      <c r="Q105" s="190">
        <f>ROUND(E105*P105,2)</f>
        <v>0</v>
      </c>
      <c r="R105" s="190" t="s">
        <v>208</v>
      </c>
      <c r="S105" s="190" t="s">
        <v>128</v>
      </c>
      <c r="T105" s="190">
        <v>0.45200000000000001</v>
      </c>
      <c r="U105" s="191">
        <f>ROUND(E105*T105,2)</f>
        <v>507.14</v>
      </c>
      <c r="V105" s="190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 t="s">
        <v>189</v>
      </c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</row>
    <row r="106" spans="1:60" outlineLevel="1" x14ac:dyDescent="0.2">
      <c r="A106" s="173"/>
      <c r="B106" s="183"/>
      <c r="C106" s="264" t="s">
        <v>213</v>
      </c>
      <c r="D106" s="265"/>
      <c r="E106" s="266"/>
      <c r="F106" s="267"/>
      <c r="G106" s="268"/>
      <c r="H106" s="190"/>
      <c r="I106" s="190"/>
      <c r="J106" s="190"/>
      <c r="K106" s="190"/>
      <c r="L106" s="190"/>
      <c r="M106" s="190"/>
      <c r="N106" s="190"/>
      <c r="O106" s="190"/>
      <c r="P106" s="190"/>
      <c r="Q106" s="190"/>
      <c r="R106" s="190"/>
      <c r="S106" s="190"/>
      <c r="T106" s="190"/>
      <c r="U106" s="191"/>
      <c r="V106" s="190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 t="s">
        <v>130</v>
      </c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80" t="str">
        <f>C106</f>
        <v>Plocha z C.2. Situace</v>
      </c>
      <c r="BB106" s="172"/>
      <c r="BC106" s="172"/>
      <c r="BD106" s="172"/>
      <c r="BE106" s="172"/>
      <c r="BF106" s="172"/>
      <c r="BG106" s="172"/>
      <c r="BH106" s="172"/>
    </row>
    <row r="107" spans="1:60" outlineLevel="1" x14ac:dyDescent="0.2">
      <c r="A107" s="173">
        <v>53</v>
      </c>
      <c r="B107" s="183" t="s">
        <v>330</v>
      </c>
      <c r="C107" s="201" t="s">
        <v>331</v>
      </c>
      <c r="D107" s="184" t="s">
        <v>212</v>
      </c>
      <c r="E107" s="186">
        <v>1073</v>
      </c>
      <c r="F107" s="189"/>
      <c r="G107" s="190">
        <f>ROUND(E107*F107,2)</f>
        <v>0</v>
      </c>
      <c r="H107" s="189"/>
      <c r="I107" s="190">
        <f>ROUND(E107*H107,2)</f>
        <v>0</v>
      </c>
      <c r="J107" s="189"/>
      <c r="K107" s="190">
        <f>ROUND(E107*J107,2)</f>
        <v>0</v>
      </c>
      <c r="L107" s="190">
        <v>21</v>
      </c>
      <c r="M107" s="190">
        <f>G107*(1+L107/100)</f>
        <v>0</v>
      </c>
      <c r="N107" s="190">
        <v>0.13100000000000001</v>
      </c>
      <c r="O107" s="190">
        <f>ROUND(E107*N107,2)</f>
        <v>140.56</v>
      </c>
      <c r="P107" s="190">
        <v>0</v>
      </c>
      <c r="Q107" s="190">
        <f>ROUND(E107*P107,2)</f>
        <v>0</v>
      </c>
      <c r="R107" s="190"/>
      <c r="S107" s="190" t="s">
        <v>155</v>
      </c>
      <c r="T107" s="190">
        <v>0</v>
      </c>
      <c r="U107" s="191">
        <f>ROUND(E107*T107,2)</f>
        <v>0</v>
      </c>
      <c r="V107" s="190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  <c r="AG107" s="172" t="s">
        <v>261</v>
      </c>
      <c r="AH107" s="172"/>
      <c r="AI107" s="172"/>
      <c r="AJ107" s="172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  <c r="BB107" s="172"/>
      <c r="BC107" s="172"/>
      <c r="BD107" s="172"/>
      <c r="BE107" s="172"/>
      <c r="BF107" s="172"/>
      <c r="BG107" s="172"/>
      <c r="BH107" s="172"/>
    </row>
    <row r="108" spans="1:60" outlineLevel="1" x14ac:dyDescent="0.2">
      <c r="A108" s="173">
        <v>54</v>
      </c>
      <c r="B108" s="183" t="s">
        <v>332</v>
      </c>
      <c r="C108" s="201" t="s">
        <v>333</v>
      </c>
      <c r="D108" s="184" t="s">
        <v>212</v>
      </c>
      <c r="E108" s="186">
        <v>10</v>
      </c>
      <c r="F108" s="189"/>
      <c r="G108" s="190">
        <f>ROUND(E108*F108,2)</f>
        <v>0</v>
      </c>
      <c r="H108" s="189"/>
      <c r="I108" s="190">
        <f>ROUND(E108*H108,2)</f>
        <v>0</v>
      </c>
      <c r="J108" s="189"/>
      <c r="K108" s="190">
        <f>ROUND(E108*J108,2)</f>
        <v>0</v>
      </c>
      <c r="L108" s="190">
        <v>21</v>
      </c>
      <c r="M108" s="190">
        <f>G108*(1+L108/100)</f>
        <v>0</v>
      </c>
      <c r="N108" s="190">
        <v>0.13100000000000001</v>
      </c>
      <c r="O108" s="190">
        <f>ROUND(E108*N108,2)</f>
        <v>1.31</v>
      </c>
      <c r="P108" s="190">
        <v>0</v>
      </c>
      <c r="Q108" s="190">
        <f>ROUND(E108*P108,2)</f>
        <v>0</v>
      </c>
      <c r="R108" s="190" t="s">
        <v>260</v>
      </c>
      <c r="S108" s="190" t="s">
        <v>128</v>
      </c>
      <c r="T108" s="190">
        <v>0</v>
      </c>
      <c r="U108" s="191">
        <f>ROUND(E108*T108,2)</f>
        <v>0</v>
      </c>
      <c r="V108" s="190"/>
      <c r="W108" s="172"/>
      <c r="X108" s="172"/>
      <c r="Y108" s="172"/>
      <c r="Z108" s="172"/>
      <c r="AA108" s="172"/>
      <c r="AB108" s="172"/>
      <c r="AC108" s="172"/>
      <c r="AD108" s="172"/>
      <c r="AE108" s="172"/>
      <c r="AF108" s="172"/>
      <c r="AG108" s="172" t="s">
        <v>261</v>
      </c>
      <c r="AH108" s="172"/>
      <c r="AI108" s="172"/>
      <c r="AJ108" s="172"/>
      <c r="AK108" s="172"/>
      <c r="AL108" s="172"/>
      <c r="AM108" s="172"/>
      <c r="AN108" s="172"/>
      <c r="AO108" s="172"/>
      <c r="AP108" s="172"/>
      <c r="AQ108" s="172"/>
      <c r="AR108" s="172"/>
      <c r="AS108" s="172"/>
      <c r="AT108" s="172"/>
      <c r="AU108" s="172"/>
      <c r="AV108" s="172"/>
      <c r="AW108" s="172"/>
      <c r="AX108" s="172"/>
      <c r="AY108" s="172"/>
      <c r="AZ108" s="172"/>
      <c r="BA108" s="172"/>
      <c r="BB108" s="172"/>
      <c r="BC108" s="172"/>
      <c r="BD108" s="172"/>
      <c r="BE108" s="172"/>
      <c r="BF108" s="172"/>
      <c r="BG108" s="172"/>
      <c r="BH108" s="172"/>
    </row>
    <row r="109" spans="1:60" outlineLevel="1" x14ac:dyDescent="0.2">
      <c r="A109" s="173">
        <v>55</v>
      </c>
      <c r="B109" s="183" t="s">
        <v>334</v>
      </c>
      <c r="C109" s="201" t="s">
        <v>335</v>
      </c>
      <c r="D109" s="184" t="s">
        <v>212</v>
      </c>
      <c r="E109" s="186">
        <v>39</v>
      </c>
      <c r="F109" s="189"/>
      <c r="G109" s="190">
        <f>ROUND(E109*F109,2)</f>
        <v>0</v>
      </c>
      <c r="H109" s="189"/>
      <c r="I109" s="190">
        <f>ROUND(E109*H109,2)</f>
        <v>0</v>
      </c>
      <c r="J109" s="189"/>
      <c r="K109" s="190">
        <f>ROUND(E109*J109,2)</f>
        <v>0</v>
      </c>
      <c r="L109" s="190">
        <v>21</v>
      </c>
      <c r="M109" s="190">
        <f>G109*(1+L109/100)</f>
        <v>0</v>
      </c>
      <c r="N109" s="190">
        <v>0.13150000000000001</v>
      </c>
      <c r="O109" s="190">
        <f>ROUND(E109*N109,2)</f>
        <v>5.13</v>
      </c>
      <c r="P109" s="190">
        <v>0</v>
      </c>
      <c r="Q109" s="190">
        <f>ROUND(E109*P109,2)</f>
        <v>0</v>
      </c>
      <c r="R109" s="190"/>
      <c r="S109" s="190" t="s">
        <v>155</v>
      </c>
      <c r="T109" s="190">
        <v>0</v>
      </c>
      <c r="U109" s="191">
        <f>ROUND(E109*T109,2)</f>
        <v>0</v>
      </c>
      <c r="V109" s="190"/>
      <c r="W109" s="172"/>
      <c r="X109" s="172"/>
      <c r="Y109" s="172"/>
      <c r="Z109" s="172"/>
      <c r="AA109" s="172"/>
      <c r="AB109" s="172"/>
      <c r="AC109" s="172"/>
      <c r="AD109" s="172"/>
      <c r="AE109" s="172"/>
      <c r="AF109" s="172"/>
      <c r="AG109" s="172" t="s">
        <v>261</v>
      </c>
      <c r="AH109" s="172"/>
      <c r="AI109" s="172"/>
      <c r="AJ109" s="172"/>
      <c r="AK109" s="172"/>
      <c r="AL109" s="172"/>
      <c r="AM109" s="172"/>
      <c r="AN109" s="172"/>
      <c r="AO109" s="172"/>
      <c r="AP109" s="172"/>
      <c r="AQ109" s="172"/>
      <c r="AR109" s="172"/>
      <c r="AS109" s="172"/>
      <c r="AT109" s="172"/>
      <c r="AU109" s="172"/>
      <c r="AV109" s="172"/>
      <c r="AW109" s="172"/>
      <c r="AX109" s="172"/>
      <c r="AY109" s="172"/>
      <c r="AZ109" s="172"/>
      <c r="BA109" s="172"/>
      <c r="BB109" s="172"/>
      <c r="BC109" s="172"/>
      <c r="BD109" s="172"/>
      <c r="BE109" s="172"/>
      <c r="BF109" s="172"/>
      <c r="BG109" s="172"/>
      <c r="BH109" s="172"/>
    </row>
    <row r="110" spans="1:60" outlineLevel="1" x14ac:dyDescent="0.2">
      <c r="A110" s="173">
        <v>56</v>
      </c>
      <c r="B110" s="183" t="s">
        <v>336</v>
      </c>
      <c r="C110" s="201" t="s">
        <v>337</v>
      </c>
      <c r="D110" s="184" t="s">
        <v>212</v>
      </c>
      <c r="E110" s="186">
        <v>1234</v>
      </c>
      <c r="F110" s="189"/>
      <c r="G110" s="190">
        <f>ROUND(E110*F110,2)</f>
        <v>0</v>
      </c>
      <c r="H110" s="189"/>
      <c r="I110" s="190">
        <f>ROUND(E110*H110,2)</f>
        <v>0</v>
      </c>
      <c r="J110" s="189"/>
      <c r="K110" s="190">
        <f>ROUND(E110*J110,2)</f>
        <v>0</v>
      </c>
      <c r="L110" s="190">
        <v>21</v>
      </c>
      <c r="M110" s="190">
        <f>G110*(1+L110/100)</f>
        <v>0</v>
      </c>
      <c r="N110" s="190">
        <v>0.29810999999999999</v>
      </c>
      <c r="O110" s="190">
        <f>ROUND(E110*N110,2)</f>
        <v>367.87</v>
      </c>
      <c r="P110" s="190">
        <v>0</v>
      </c>
      <c r="Q110" s="190">
        <f>ROUND(E110*P110,2)</f>
        <v>0</v>
      </c>
      <c r="R110" s="190" t="s">
        <v>208</v>
      </c>
      <c r="S110" s="190" t="s">
        <v>128</v>
      </c>
      <c r="T110" s="190">
        <v>2.5999999999999999E-2</v>
      </c>
      <c r="U110" s="191">
        <f>ROUND(E110*T110,2)</f>
        <v>32.08</v>
      </c>
      <c r="V110" s="190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 t="s">
        <v>189</v>
      </c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</row>
    <row r="111" spans="1:60" outlineLevel="1" x14ac:dyDescent="0.2">
      <c r="A111" s="173"/>
      <c r="B111" s="183"/>
      <c r="C111" s="264" t="s">
        <v>338</v>
      </c>
      <c r="D111" s="265"/>
      <c r="E111" s="266"/>
      <c r="F111" s="267"/>
      <c r="G111" s="268"/>
      <c r="H111" s="190"/>
      <c r="I111" s="190"/>
      <c r="J111" s="190"/>
      <c r="K111" s="190"/>
      <c r="L111" s="190"/>
      <c r="M111" s="190"/>
      <c r="N111" s="190"/>
      <c r="O111" s="190"/>
      <c r="P111" s="190"/>
      <c r="Q111" s="190"/>
      <c r="R111" s="190"/>
      <c r="S111" s="190"/>
      <c r="T111" s="190"/>
      <c r="U111" s="191"/>
      <c r="V111" s="190"/>
      <c r="W111" s="172"/>
      <c r="X111" s="172"/>
      <c r="Y111" s="172"/>
      <c r="Z111" s="172"/>
      <c r="AA111" s="172"/>
      <c r="AB111" s="172"/>
      <c r="AC111" s="172"/>
      <c r="AD111" s="172"/>
      <c r="AE111" s="172"/>
      <c r="AF111" s="172"/>
      <c r="AG111" s="172" t="s">
        <v>130</v>
      </c>
      <c r="AH111" s="172"/>
      <c r="AI111" s="172"/>
      <c r="AJ111" s="172"/>
      <c r="AK111" s="172"/>
      <c r="AL111" s="172"/>
      <c r="AM111" s="172"/>
      <c r="AN111" s="172"/>
      <c r="AO111" s="172"/>
      <c r="AP111" s="172"/>
      <c r="AQ111" s="172"/>
      <c r="AR111" s="172"/>
      <c r="AS111" s="172"/>
      <c r="AT111" s="172"/>
      <c r="AU111" s="172"/>
      <c r="AV111" s="172"/>
      <c r="AW111" s="172"/>
      <c r="AX111" s="172"/>
      <c r="AY111" s="172"/>
      <c r="AZ111" s="172"/>
      <c r="BA111" s="180" t="str">
        <f>C111</f>
        <v>ŠDA 0/32</v>
      </c>
      <c r="BB111" s="172"/>
      <c r="BC111" s="172"/>
      <c r="BD111" s="172"/>
      <c r="BE111" s="172"/>
      <c r="BF111" s="172"/>
      <c r="BG111" s="172"/>
      <c r="BH111" s="172"/>
    </row>
    <row r="112" spans="1:60" outlineLevel="1" x14ac:dyDescent="0.2">
      <c r="A112" s="173"/>
      <c r="B112" s="183"/>
      <c r="C112" s="264" t="s">
        <v>339</v>
      </c>
      <c r="D112" s="265"/>
      <c r="E112" s="266"/>
      <c r="F112" s="267"/>
      <c r="G112" s="268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  <c r="S112" s="190"/>
      <c r="T112" s="190"/>
      <c r="U112" s="191"/>
      <c r="V112" s="190"/>
      <c r="W112" s="172"/>
      <c r="X112" s="172"/>
      <c r="Y112" s="172"/>
      <c r="Z112" s="172"/>
      <c r="AA112" s="172"/>
      <c r="AB112" s="172"/>
      <c r="AC112" s="172"/>
      <c r="AD112" s="172"/>
      <c r="AE112" s="172"/>
      <c r="AF112" s="172"/>
      <c r="AG112" s="172" t="s">
        <v>130</v>
      </c>
      <c r="AH112" s="172"/>
      <c r="AI112" s="172"/>
      <c r="AJ112" s="172"/>
      <c r="AK112" s="172"/>
      <c r="AL112" s="172"/>
      <c r="AM112" s="172"/>
      <c r="AN112" s="172"/>
      <c r="AO112" s="172"/>
      <c r="AP112" s="172"/>
      <c r="AQ112" s="172"/>
      <c r="AR112" s="172"/>
      <c r="AS112" s="172"/>
      <c r="AT112" s="172"/>
      <c r="AU112" s="172"/>
      <c r="AV112" s="172"/>
      <c r="AW112" s="172"/>
      <c r="AX112" s="172"/>
      <c r="AY112" s="172"/>
      <c r="AZ112" s="172"/>
      <c r="BA112" s="180" t="str">
        <f>C112</f>
        <v>1122x1,1</v>
      </c>
      <c r="BB112" s="172"/>
      <c r="BC112" s="172"/>
      <c r="BD112" s="172"/>
      <c r="BE112" s="172"/>
      <c r="BF112" s="172"/>
      <c r="BG112" s="172"/>
      <c r="BH112" s="172"/>
    </row>
    <row r="113" spans="1:60" outlineLevel="1" x14ac:dyDescent="0.2">
      <c r="A113" s="173">
        <v>57</v>
      </c>
      <c r="B113" s="183" t="s">
        <v>328</v>
      </c>
      <c r="C113" s="201" t="s">
        <v>329</v>
      </c>
      <c r="D113" s="184" t="s">
        <v>212</v>
      </c>
      <c r="E113" s="186">
        <v>20</v>
      </c>
      <c r="F113" s="189"/>
      <c r="G113" s="190">
        <f>ROUND(E113*F113,2)</f>
        <v>0</v>
      </c>
      <c r="H113" s="189"/>
      <c r="I113" s="190">
        <f>ROUND(E113*H113,2)</f>
        <v>0</v>
      </c>
      <c r="J113" s="189"/>
      <c r="K113" s="190">
        <f>ROUND(E113*J113,2)</f>
        <v>0</v>
      </c>
      <c r="L113" s="190">
        <v>21</v>
      </c>
      <c r="M113" s="190">
        <f>G113*(1+L113/100)</f>
        <v>0</v>
      </c>
      <c r="N113" s="190">
        <v>7.3899999999999993E-2</v>
      </c>
      <c r="O113" s="190">
        <f>ROUND(E113*N113,2)</f>
        <v>1.48</v>
      </c>
      <c r="P113" s="190">
        <v>0</v>
      </c>
      <c r="Q113" s="190">
        <f>ROUND(E113*P113,2)</f>
        <v>0</v>
      </c>
      <c r="R113" s="190" t="s">
        <v>208</v>
      </c>
      <c r="S113" s="190" t="s">
        <v>220</v>
      </c>
      <c r="T113" s="190">
        <v>0.45200000000000001</v>
      </c>
      <c r="U113" s="191">
        <f>ROUND(E113*T113,2)</f>
        <v>9.0399999999999991</v>
      </c>
      <c r="V113" s="190"/>
      <c r="W113" s="172"/>
      <c r="X113" s="172"/>
      <c r="Y113" s="172"/>
      <c r="Z113" s="172"/>
      <c r="AA113" s="172"/>
      <c r="AB113" s="172"/>
      <c r="AC113" s="172"/>
      <c r="AD113" s="172"/>
      <c r="AE113" s="172"/>
      <c r="AF113" s="172"/>
      <c r="AG113" s="172" t="s">
        <v>180</v>
      </c>
      <c r="AH113" s="172"/>
      <c r="AI113" s="172"/>
      <c r="AJ113" s="172"/>
      <c r="AK113" s="172"/>
      <c r="AL113" s="172"/>
      <c r="AM113" s="172"/>
      <c r="AN113" s="172"/>
      <c r="AO113" s="172"/>
      <c r="AP113" s="172"/>
      <c r="AQ113" s="172"/>
      <c r="AR113" s="172"/>
      <c r="AS113" s="172"/>
      <c r="AT113" s="172"/>
      <c r="AU113" s="172"/>
      <c r="AV113" s="172"/>
      <c r="AW113" s="172"/>
      <c r="AX113" s="172"/>
      <c r="AY113" s="172"/>
      <c r="AZ113" s="172"/>
      <c r="BA113" s="172"/>
      <c r="BB113" s="172"/>
      <c r="BC113" s="172"/>
      <c r="BD113" s="172"/>
      <c r="BE113" s="172"/>
      <c r="BF113" s="172"/>
      <c r="BG113" s="172"/>
      <c r="BH113" s="172"/>
    </row>
    <row r="114" spans="1:60" outlineLevel="1" x14ac:dyDescent="0.2">
      <c r="A114" s="173"/>
      <c r="B114" s="183"/>
      <c r="C114" s="264" t="s">
        <v>213</v>
      </c>
      <c r="D114" s="265"/>
      <c r="E114" s="266"/>
      <c r="F114" s="267"/>
      <c r="G114" s="268"/>
      <c r="H114" s="190"/>
      <c r="I114" s="190"/>
      <c r="J114" s="190"/>
      <c r="K114" s="190"/>
      <c r="L114" s="190"/>
      <c r="M114" s="190"/>
      <c r="N114" s="190"/>
      <c r="O114" s="190"/>
      <c r="P114" s="190"/>
      <c r="Q114" s="190"/>
      <c r="R114" s="190"/>
      <c r="S114" s="190"/>
      <c r="T114" s="190"/>
      <c r="U114" s="191"/>
      <c r="V114" s="190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2"/>
      <c r="AG114" s="172" t="s">
        <v>130</v>
      </c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2"/>
      <c r="AT114" s="172"/>
      <c r="AU114" s="172"/>
      <c r="AV114" s="172"/>
      <c r="AW114" s="172"/>
      <c r="AX114" s="172"/>
      <c r="AY114" s="172"/>
      <c r="AZ114" s="172"/>
      <c r="BA114" s="180" t="str">
        <f>C114</f>
        <v>Plocha z C.2. Situace</v>
      </c>
      <c r="BB114" s="172"/>
      <c r="BC114" s="172"/>
      <c r="BD114" s="172"/>
      <c r="BE114" s="172"/>
      <c r="BF114" s="172"/>
      <c r="BG114" s="172"/>
      <c r="BH114" s="172"/>
    </row>
    <row r="115" spans="1:60" outlineLevel="1" x14ac:dyDescent="0.2">
      <c r="A115" s="173"/>
      <c r="B115" s="183"/>
      <c r="C115" s="264" t="s">
        <v>340</v>
      </c>
      <c r="D115" s="265"/>
      <c r="E115" s="266"/>
      <c r="F115" s="267"/>
      <c r="G115" s="268"/>
      <c r="H115" s="190"/>
      <c r="I115" s="190"/>
      <c r="J115" s="190"/>
      <c r="K115" s="190"/>
      <c r="L115" s="190"/>
      <c r="M115" s="190"/>
      <c r="N115" s="190"/>
      <c r="O115" s="190"/>
      <c r="P115" s="190"/>
      <c r="Q115" s="190"/>
      <c r="R115" s="190"/>
      <c r="S115" s="190"/>
      <c r="T115" s="190"/>
      <c r="U115" s="191"/>
      <c r="V115" s="190"/>
      <c r="W115" s="172"/>
      <c r="X115" s="172"/>
      <c r="Y115" s="172"/>
      <c r="Z115" s="172"/>
      <c r="AA115" s="172"/>
      <c r="AB115" s="172"/>
      <c r="AC115" s="172"/>
      <c r="AD115" s="172"/>
      <c r="AE115" s="172"/>
      <c r="AF115" s="172"/>
      <c r="AG115" s="172" t="s">
        <v>130</v>
      </c>
      <c r="AH115" s="172"/>
      <c r="AI115" s="172"/>
      <c r="AJ115" s="172"/>
      <c r="AK115" s="172"/>
      <c r="AL115" s="172"/>
      <c r="AM115" s="172"/>
      <c r="AN115" s="172"/>
      <c r="AO115" s="172"/>
      <c r="AP115" s="172"/>
      <c r="AQ115" s="172"/>
      <c r="AR115" s="172"/>
      <c r="AS115" s="172"/>
      <c r="AT115" s="172"/>
      <c r="AU115" s="172"/>
      <c r="AV115" s="172"/>
      <c r="AW115" s="172"/>
      <c r="AX115" s="172"/>
      <c r="AY115" s="172"/>
      <c r="AZ115" s="172"/>
      <c r="BA115" s="180" t="str">
        <f>C115</f>
        <v>Předláždění</v>
      </c>
      <c r="BB115" s="172"/>
      <c r="BC115" s="172"/>
      <c r="BD115" s="172"/>
      <c r="BE115" s="172"/>
      <c r="BF115" s="172"/>
      <c r="BG115" s="172"/>
      <c r="BH115" s="172"/>
    </row>
    <row r="116" spans="1:60" outlineLevel="1" x14ac:dyDescent="0.2">
      <c r="A116" s="173">
        <v>58</v>
      </c>
      <c r="B116" s="183" t="s">
        <v>341</v>
      </c>
      <c r="C116" s="201" t="s">
        <v>342</v>
      </c>
      <c r="D116" s="184" t="s">
        <v>207</v>
      </c>
      <c r="E116" s="186">
        <v>1265</v>
      </c>
      <c r="F116" s="189"/>
      <c r="G116" s="190">
        <f>ROUND(E116*F116,2)</f>
        <v>0</v>
      </c>
      <c r="H116" s="189"/>
      <c r="I116" s="190">
        <f>ROUND(E116*H116,2)</f>
        <v>0</v>
      </c>
      <c r="J116" s="189"/>
      <c r="K116" s="190">
        <f>ROUND(E116*J116,2)</f>
        <v>0</v>
      </c>
      <c r="L116" s="190">
        <v>21</v>
      </c>
      <c r="M116" s="190">
        <f>G116*(1+L116/100)</f>
        <v>0</v>
      </c>
      <c r="N116" s="190">
        <v>0.14424000000000001</v>
      </c>
      <c r="O116" s="190">
        <f>ROUND(E116*N116,2)</f>
        <v>182.46</v>
      </c>
      <c r="P116" s="190">
        <v>0</v>
      </c>
      <c r="Q116" s="190">
        <f>ROUND(E116*P116,2)</f>
        <v>0</v>
      </c>
      <c r="R116" s="190"/>
      <c r="S116" s="190" t="s">
        <v>155</v>
      </c>
      <c r="T116" s="190">
        <v>0</v>
      </c>
      <c r="U116" s="191">
        <f>ROUND(E116*T116,2)</f>
        <v>0</v>
      </c>
      <c r="V116" s="190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 t="s">
        <v>189</v>
      </c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  <c r="AT116" s="172"/>
      <c r="AU116" s="172"/>
      <c r="AV116" s="172"/>
      <c r="AW116" s="172"/>
      <c r="AX116" s="172"/>
      <c r="AY116" s="172"/>
      <c r="AZ116" s="172"/>
      <c r="BA116" s="172"/>
      <c r="BB116" s="172"/>
      <c r="BC116" s="172"/>
      <c r="BD116" s="172"/>
      <c r="BE116" s="172"/>
      <c r="BF116" s="172"/>
      <c r="BG116" s="172"/>
      <c r="BH116" s="172"/>
    </row>
    <row r="117" spans="1:60" outlineLevel="1" x14ac:dyDescent="0.2">
      <c r="A117" s="173"/>
      <c r="B117" s="183"/>
      <c r="C117" s="264" t="s">
        <v>209</v>
      </c>
      <c r="D117" s="265"/>
      <c r="E117" s="266"/>
      <c r="F117" s="267"/>
      <c r="G117" s="268"/>
      <c r="H117" s="190"/>
      <c r="I117" s="190"/>
      <c r="J117" s="190"/>
      <c r="K117" s="190"/>
      <c r="L117" s="190"/>
      <c r="M117" s="190"/>
      <c r="N117" s="190"/>
      <c r="O117" s="190"/>
      <c r="P117" s="190"/>
      <c r="Q117" s="190"/>
      <c r="R117" s="190"/>
      <c r="S117" s="190"/>
      <c r="T117" s="190"/>
      <c r="U117" s="191"/>
      <c r="V117" s="190"/>
      <c r="W117" s="172"/>
      <c r="X117" s="172"/>
      <c r="Y117" s="172"/>
      <c r="Z117" s="172"/>
      <c r="AA117" s="172"/>
      <c r="AB117" s="172"/>
      <c r="AC117" s="172"/>
      <c r="AD117" s="172"/>
      <c r="AE117" s="172"/>
      <c r="AF117" s="172"/>
      <c r="AG117" s="172" t="s">
        <v>130</v>
      </c>
      <c r="AH117" s="172"/>
      <c r="AI117" s="172"/>
      <c r="AJ117" s="172"/>
      <c r="AK117" s="172"/>
      <c r="AL117" s="172"/>
      <c r="AM117" s="172"/>
      <c r="AN117" s="172"/>
      <c r="AO117" s="172"/>
      <c r="AP117" s="172"/>
      <c r="AQ117" s="172"/>
      <c r="AR117" s="172"/>
      <c r="AS117" s="172"/>
      <c r="AT117" s="172"/>
      <c r="AU117" s="172"/>
      <c r="AV117" s="172"/>
      <c r="AW117" s="172"/>
      <c r="AX117" s="172"/>
      <c r="AY117" s="172"/>
      <c r="AZ117" s="172"/>
      <c r="BA117" s="180" t="str">
        <f>C117</f>
        <v>Délka z C.2. Situace</v>
      </c>
      <c r="BB117" s="172"/>
      <c r="BC117" s="172"/>
      <c r="BD117" s="172"/>
      <c r="BE117" s="172"/>
      <c r="BF117" s="172"/>
      <c r="BG117" s="172"/>
      <c r="BH117" s="172"/>
    </row>
    <row r="118" spans="1:60" outlineLevel="1" x14ac:dyDescent="0.2">
      <c r="A118" s="173">
        <v>59</v>
      </c>
      <c r="B118" s="183" t="s">
        <v>343</v>
      </c>
      <c r="C118" s="201" t="s">
        <v>344</v>
      </c>
      <c r="D118" s="184" t="s">
        <v>187</v>
      </c>
      <c r="E118" s="186">
        <v>512</v>
      </c>
      <c r="F118" s="189"/>
      <c r="G118" s="190">
        <f t="shared" ref="G118:G126" si="7">ROUND(E118*F118,2)</f>
        <v>0</v>
      </c>
      <c r="H118" s="189"/>
      <c r="I118" s="190">
        <f t="shared" ref="I118:I126" si="8">ROUND(E118*H118,2)</f>
        <v>0</v>
      </c>
      <c r="J118" s="189"/>
      <c r="K118" s="190">
        <f t="shared" ref="K118:K126" si="9">ROUND(E118*J118,2)</f>
        <v>0</v>
      </c>
      <c r="L118" s="190">
        <v>21</v>
      </c>
      <c r="M118" s="190">
        <f t="shared" ref="M118:M126" si="10">G118*(1+L118/100)</f>
        <v>0</v>
      </c>
      <c r="N118" s="190">
        <v>8.2100000000000006E-2</v>
      </c>
      <c r="O118" s="190">
        <f t="shared" ref="O118:O126" si="11">ROUND(E118*N118,2)</f>
        <v>42.04</v>
      </c>
      <c r="P118" s="190">
        <v>0</v>
      </c>
      <c r="Q118" s="190">
        <f t="shared" ref="Q118:Q126" si="12">ROUND(E118*P118,2)</f>
        <v>0</v>
      </c>
      <c r="R118" s="190" t="s">
        <v>260</v>
      </c>
      <c r="S118" s="190" t="s">
        <v>128</v>
      </c>
      <c r="T118" s="190">
        <v>0</v>
      </c>
      <c r="U118" s="191">
        <f t="shared" ref="U118:U126" si="13">ROUND(E118*T118,2)</f>
        <v>0</v>
      </c>
      <c r="V118" s="190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 t="s">
        <v>261</v>
      </c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</row>
    <row r="119" spans="1:60" outlineLevel="1" x14ac:dyDescent="0.2">
      <c r="A119" s="173">
        <v>60</v>
      </c>
      <c r="B119" s="183" t="s">
        <v>345</v>
      </c>
      <c r="C119" s="201" t="s">
        <v>346</v>
      </c>
      <c r="D119" s="184" t="s">
        <v>187</v>
      </c>
      <c r="E119" s="186">
        <v>97</v>
      </c>
      <c r="F119" s="189"/>
      <c r="G119" s="190">
        <f t="shared" si="7"/>
        <v>0</v>
      </c>
      <c r="H119" s="189"/>
      <c r="I119" s="190">
        <f t="shared" si="8"/>
        <v>0</v>
      </c>
      <c r="J119" s="189"/>
      <c r="K119" s="190">
        <f t="shared" si="9"/>
        <v>0</v>
      </c>
      <c r="L119" s="190">
        <v>21</v>
      </c>
      <c r="M119" s="190">
        <f t="shared" si="10"/>
        <v>0</v>
      </c>
      <c r="N119" s="190">
        <v>4.8000000000000001E-2</v>
      </c>
      <c r="O119" s="190">
        <f t="shared" si="11"/>
        <v>4.66</v>
      </c>
      <c r="P119" s="190">
        <v>0</v>
      </c>
      <c r="Q119" s="190">
        <f t="shared" si="12"/>
        <v>0</v>
      </c>
      <c r="R119" s="190" t="s">
        <v>260</v>
      </c>
      <c r="S119" s="190" t="s">
        <v>128</v>
      </c>
      <c r="T119" s="190">
        <v>0</v>
      </c>
      <c r="U119" s="191">
        <f t="shared" si="13"/>
        <v>0</v>
      </c>
      <c r="V119" s="190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 t="s">
        <v>261</v>
      </c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72"/>
      <c r="BB119" s="172"/>
      <c r="BC119" s="172"/>
      <c r="BD119" s="172"/>
      <c r="BE119" s="172"/>
      <c r="BF119" s="172"/>
      <c r="BG119" s="172"/>
      <c r="BH119" s="172"/>
    </row>
    <row r="120" spans="1:60" outlineLevel="1" x14ac:dyDescent="0.2">
      <c r="A120" s="173">
        <v>61</v>
      </c>
      <c r="B120" s="183" t="s">
        <v>347</v>
      </c>
      <c r="C120" s="201" t="s">
        <v>348</v>
      </c>
      <c r="D120" s="184" t="s">
        <v>187</v>
      </c>
      <c r="E120" s="186">
        <v>13</v>
      </c>
      <c r="F120" s="189"/>
      <c r="G120" s="190">
        <f t="shared" si="7"/>
        <v>0</v>
      </c>
      <c r="H120" s="189"/>
      <c r="I120" s="190">
        <f t="shared" si="8"/>
        <v>0</v>
      </c>
      <c r="J120" s="189"/>
      <c r="K120" s="190">
        <f t="shared" si="9"/>
        <v>0</v>
      </c>
      <c r="L120" s="190">
        <v>21</v>
      </c>
      <c r="M120" s="190">
        <f t="shared" si="10"/>
        <v>0</v>
      </c>
      <c r="N120" s="190">
        <v>6.7000000000000004E-2</v>
      </c>
      <c r="O120" s="190">
        <f t="shared" si="11"/>
        <v>0.87</v>
      </c>
      <c r="P120" s="190">
        <v>0</v>
      </c>
      <c r="Q120" s="190">
        <f t="shared" si="12"/>
        <v>0</v>
      </c>
      <c r="R120" s="190" t="s">
        <v>260</v>
      </c>
      <c r="S120" s="190" t="s">
        <v>128</v>
      </c>
      <c r="T120" s="190">
        <v>0</v>
      </c>
      <c r="U120" s="191">
        <f t="shared" si="13"/>
        <v>0</v>
      </c>
      <c r="V120" s="190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172"/>
      <c r="AG120" s="172" t="s">
        <v>261</v>
      </c>
      <c r="AH120" s="172"/>
      <c r="AI120" s="172"/>
      <c r="AJ120" s="172"/>
      <c r="AK120" s="172"/>
      <c r="AL120" s="172"/>
      <c r="AM120" s="172"/>
      <c r="AN120" s="172"/>
      <c r="AO120" s="172"/>
      <c r="AP120" s="172"/>
      <c r="AQ120" s="172"/>
      <c r="AR120" s="172"/>
      <c r="AS120" s="172"/>
      <c r="AT120" s="172"/>
      <c r="AU120" s="172"/>
      <c r="AV120" s="172"/>
      <c r="AW120" s="172"/>
      <c r="AX120" s="172"/>
      <c r="AY120" s="172"/>
      <c r="AZ120" s="172"/>
      <c r="BA120" s="172"/>
      <c r="BB120" s="172"/>
      <c r="BC120" s="172"/>
      <c r="BD120" s="172"/>
      <c r="BE120" s="172"/>
      <c r="BF120" s="172"/>
      <c r="BG120" s="172"/>
      <c r="BH120" s="172"/>
    </row>
    <row r="121" spans="1:60" outlineLevel="1" x14ac:dyDescent="0.2">
      <c r="A121" s="173">
        <v>62</v>
      </c>
      <c r="B121" s="183" t="s">
        <v>349</v>
      </c>
      <c r="C121" s="201" t="s">
        <v>350</v>
      </c>
      <c r="D121" s="184" t="s">
        <v>187</v>
      </c>
      <c r="E121" s="186">
        <v>12</v>
      </c>
      <c r="F121" s="189"/>
      <c r="G121" s="190">
        <f t="shared" si="7"/>
        <v>0</v>
      </c>
      <c r="H121" s="189"/>
      <c r="I121" s="190">
        <f t="shared" si="8"/>
        <v>0</v>
      </c>
      <c r="J121" s="189"/>
      <c r="K121" s="190">
        <f t="shared" si="9"/>
        <v>0</v>
      </c>
      <c r="L121" s="190">
        <v>21</v>
      </c>
      <c r="M121" s="190">
        <f t="shared" si="10"/>
        <v>0</v>
      </c>
      <c r="N121" s="190">
        <v>6.4000000000000001E-2</v>
      </c>
      <c r="O121" s="190">
        <f t="shared" si="11"/>
        <v>0.77</v>
      </c>
      <c r="P121" s="190">
        <v>0</v>
      </c>
      <c r="Q121" s="190">
        <f t="shared" si="12"/>
        <v>0</v>
      </c>
      <c r="R121" s="190" t="s">
        <v>260</v>
      </c>
      <c r="S121" s="190" t="s">
        <v>128</v>
      </c>
      <c r="T121" s="190">
        <v>0</v>
      </c>
      <c r="U121" s="191">
        <f t="shared" si="13"/>
        <v>0</v>
      </c>
      <c r="V121" s="190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 t="s">
        <v>261</v>
      </c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</row>
    <row r="122" spans="1:60" outlineLevel="1" x14ac:dyDescent="0.2">
      <c r="A122" s="173">
        <v>63</v>
      </c>
      <c r="B122" s="183" t="s">
        <v>351</v>
      </c>
      <c r="C122" s="201" t="s">
        <v>352</v>
      </c>
      <c r="D122" s="184" t="s">
        <v>187</v>
      </c>
      <c r="E122" s="186">
        <v>602</v>
      </c>
      <c r="F122" s="189"/>
      <c r="G122" s="190">
        <f t="shared" si="7"/>
        <v>0</v>
      </c>
      <c r="H122" s="189"/>
      <c r="I122" s="190">
        <f t="shared" si="8"/>
        <v>0</v>
      </c>
      <c r="J122" s="189"/>
      <c r="K122" s="190">
        <f t="shared" si="9"/>
        <v>0</v>
      </c>
      <c r="L122" s="190">
        <v>21</v>
      </c>
      <c r="M122" s="190">
        <f t="shared" si="10"/>
        <v>0</v>
      </c>
      <c r="N122" s="190">
        <v>5.0999999999999997E-2</v>
      </c>
      <c r="O122" s="190">
        <f t="shared" si="11"/>
        <v>30.7</v>
      </c>
      <c r="P122" s="190">
        <v>0</v>
      </c>
      <c r="Q122" s="190">
        <f t="shared" si="12"/>
        <v>0</v>
      </c>
      <c r="R122" s="190" t="s">
        <v>260</v>
      </c>
      <c r="S122" s="190" t="s">
        <v>128</v>
      </c>
      <c r="T122" s="190">
        <v>0</v>
      </c>
      <c r="U122" s="191">
        <f t="shared" si="13"/>
        <v>0</v>
      </c>
      <c r="V122" s="190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172"/>
      <c r="AG122" s="172" t="s">
        <v>261</v>
      </c>
      <c r="AH122" s="172"/>
      <c r="AI122" s="172"/>
      <c r="AJ122" s="172"/>
      <c r="AK122" s="172"/>
      <c r="AL122" s="172"/>
      <c r="AM122" s="172"/>
      <c r="AN122" s="172"/>
      <c r="AO122" s="172"/>
      <c r="AP122" s="172"/>
      <c r="AQ122" s="172"/>
      <c r="AR122" s="172"/>
      <c r="AS122" s="172"/>
      <c r="AT122" s="172"/>
      <c r="AU122" s="172"/>
      <c r="AV122" s="172"/>
      <c r="AW122" s="172"/>
      <c r="AX122" s="172"/>
      <c r="AY122" s="172"/>
      <c r="AZ122" s="172"/>
      <c r="BA122" s="172"/>
      <c r="BB122" s="172"/>
      <c r="BC122" s="172"/>
      <c r="BD122" s="172"/>
      <c r="BE122" s="172"/>
      <c r="BF122" s="172"/>
      <c r="BG122" s="172"/>
      <c r="BH122" s="172"/>
    </row>
    <row r="123" spans="1:60" outlineLevel="1" x14ac:dyDescent="0.2">
      <c r="A123" s="173">
        <v>64</v>
      </c>
      <c r="B123" s="183" t="s">
        <v>353</v>
      </c>
      <c r="C123" s="201" t="s">
        <v>354</v>
      </c>
      <c r="D123" s="184" t="s">
        <v>187</v>
      </c>
      <c r="E123" s="186">
        <v>26</v>
      </c>
      <c r="F123" s="189"/>
      <c r="G123" s="190">
        <f t="shared" si="7"/>
        <v>0</v>
      </c>
      <c r="H123" s="189"/>
      <c r="I123" s="190">
        <f t="shared" si="8"/>
        <v>0</v>
      </c>
      <c r="J123" s="189"/>
      <c r="K123" s="190">
        <f t="shared" si="9"/>
        <v>0</v>
      </c>
      <c r="L123" s="190">
        <v>21</v>
      </c>
      <c r="M123" s="190">
        <f t="shared" si="10"/>
        <v>0</v>
      </c>
      <c r="N123" s="190">
        <v>8.2100000000000006E-2</v>
      </c>
      <c r="O123" s="190">
        <f t="shared" si="11"/>
        <v>2.13</v>
      </c>
      <c r="P123" s="190">
        <v>0</v>
      </c>
      <c r="Q123" s="190">
        <f t="shared" si="12"/>
        <v>0</v>
      </c>
      <c r="R123" s="190"/>
      <c r="S123" s="190" t="s">
        <v>155</v>
      </c>
      <c r="T123" s="190">
        <v>0</v>
      </c>
      <c r="U123" s="191">
        <f t="shared" si="13"/>
        <v>0</v>
      </c>
      <c r="V123" s="190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172"/>
      <c r="AG123" s="172" t="s">
        <v>355</v>
      </c>
      <c r="AH123" s="172"/>
      <c r="AI123" s="172"/>
      <c r="AJ123" s="172"/>
      <c r="AK123" s="172"/>
      <c r="AL123" s="172"/>
      <c r="AM123" s="172"/>
      <c r="AN123" s="172"/>
      <c r="AO123" s="172"/>
      <c r="AP123" s="172"/>
      <c r="AQ123" s="172"/>
      <c r="AR123" s="172"/>
      <c r="AS123" s="172"/>
      <c r="AT123" s="172"/>
      <c r="AU123" s="172"/>
      <c r="AV123" s="172"/>
      <c r="AW123" s="172"/>
      <c r="AX123" s="172"/>
      <c r="AY123" s="172"/>
      <c r="AZ123" s="172"/>
      <c r="BA123" s="172"/>
      <c r="BB123" s="172"/>
      <c r="BC123" s="172"/>
      <c r="BD123" s="172"/>
      <c r="BE123" s="172"/>
      <c r="BF123" s="172"/>
      <c r="BG123" s="172"/>
      <c r="BH123" s="172"/>
    </row>
    <row r="124" spans="1:60" outlineLevel="1" x14ac:dyDescent="0.2">
      <c r="A124" s="173">
        <v>65</v>
      </c>
      <c r="B124" s="183" t="s">
        <v>356</v>
      </c>
      <c r="C124" s="201" t="s">
        <v>357</v>
      </c>
      <c r="D124" s="184" t="s">
        <v>187</v>
      </c>
      <c r="E124" s="186">
        <v>1</v>
      </c>
      <c r="F124" s="189"/>
      <c r="G124" s="190">
        <f t="shared" si="7"/>
        <v>0</v>
      </c>
      <c r="H124" s="189"/>
      <c r="I124" s="190">
        <f t="shared" si="8"/>
        <v>0</v>
      </c>
      <c r="J124" s="189"/>
      <c r="K124" s="190">
        <f t="shared" si="9"/>
        <v>0</v>
      </c>
      <c r="L124" s="190">
        <v>21</v>
      </c>
      <c r="M124" s="190">
        <f t="shared" si="10"/>
        <v>0</v>
      </c>
      <c r="N124" s="190">
        <v>6.7000000000000004E-2</v>
      </c>
      <c r="O124" s="190">
        <f t="shared" si="11"/>
        <v>7.0000000000000007E-2</v>
      </c>
      <c r="P124" s="190">
        <v>0</v>
      </c>
      <c r="Q124" s="190">
        <f t="shared" si="12"/>
        <v>0</v>
      </c>
      <c r="R124" s="190"/>
      <c r="S124" s="190" t="s">
        <v>155</v>
      </c>
      <c r="T124" s="190">
        <v>0</v>
      </c>
      <c r="U124" s="191">
        <f t="shared" si="13"/>
        <v>0</v>
      </c>
      <c r="V124" s="190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 t="s">
        <v>355</v>
      </c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72"/>
      <c r="BB124" s="172"/>
      <c r="BC124" s="172"/>
      <c r="BD124" s="172"/>
      <c r="BE124" s="172"/>
      <c r="BF124" s="172"/>
      <c r="BG124" s="172"/>
      <c r="BH124" s="172"/>
    </row>
    <row r="125" spans="1:60" outlineLevel="1" x14ac:dyDescent="0.2">
      <c r="A125" s="173">
        <v>66</v>
      </c>
      <c r="B125" s="183" t="s">
        <v>358</v>
      </c>
      <c r="C125" s="201" t="s">
        <v>359</v>
      </c>
      <c r="D125" s="184" t="s">
        <v>187</v>
      </c>
      <c r="E125" s="186">
        <v>2</v>
      </c>
      <c r="F125" s="189"/>
      <c r="G125" s="190">
        <f t="shared" si="7"/>
        <v>0</v>
      </c>
      <c r="H125" s="189"/>
      <c r="I125" s="190">
        <f t="shared" si="8"/>
        <v>0</v>
      </c>
      <c r="J125" s="189"/>
      <c r="K125" s="190">
        <f t="shared" si="9"/>
        <v>0</v>
      </c>
      <c r="L125" s="190">
        <v>21</v>
      </c>
      <c r="M125" s="190">
        <f t="shared" si="10"/>
        <v>0</v>
      </c>
      <c r="N125" s="190">
        <v>6.4000000000000001E-2</v>
      </c>
      <c r="O125" s="190">
        <f t="shared" si="11"/>
        <v>0.13</v>
      </c>
      <c r="P125" s="190">
        <v>0</v>
      </c>
      <c r="Q125" s="190">
        <f t="shared" si="12"/>
        <v>0</v>
      </c>
      <c r="R125" s="190"/>
      <c r="S125" s="190" t="s">
        <v>155</v>
      </c>
      <c r="T125" s="190">
        <v>0</v>
      </c>
      <c r="U125" s="191">
        <f t="shared" si="13"/>
        <v>0</v>
      </c>
      <c r="V125" s="190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 t="s">
        <v>261</v>
      </c>
      <c r="AH125" s="172"/>
      <c r="AI125" s="172"/>
      <c r="AJ125" s="172"/>
      <c r="AK125" s="172"/>
      <c r="AL125" s="172"/>
      <c r="AM125" s="172"/>
      <c r="AN125" s="172"/>
      <c r="AO125" s="172"/>
      <c r="AP125" s="172"/>
      <c r="AQ125" s="172"/>
      <c r="AR125" s="172"/>
      <c r="AS125" s="172"/>
      <c r="AT125" s="172"/>
      <c r="AU125" s="172"/>
      <c r="AV125" s="172"/>
      <c r="AW125" s="172"/>
      <c r="AX125" s="172"/>
      <c r="AY125" s="172"/>
      <c r="AZ125" s="172"/>
      <c r="BA125" s="172"/>
      <c r="BB125" s="172"/>
      <c r="BC125" s="172"/>
      <c r="BD125" s="172"/>
      <c r="BE125" s="172"/>
      <c r="BF125" s="172"/>
      <c r="BG125" s="172"/>
      <c r="BH125" s="172"/>
    </row>
    <row r="126" spans="1:60" outlineLevel="1" x14ac:dyDescent="0.2">
      <c r="A126" s="173">
        <v>67</v>
      </c>
      <c r="B126" s="183" t="s">
        <v>360</v>
      </c>
      <c r="C126" s="201" t="s">
        <v>361</v>
      </c>
      <c r="D126" s="184" t="s">
        <v>207</v>
      </c>
      <c r="E126" s="186">
        <v>602</v>
      </c>
      <c r="F126" s="189"/>
      <c r="G126" s="190">
        <f t="shared" si="7"/>
        <v>0</v>
      </c>
      <c r="H126" s="189"/>
      <c r="I126" s="190">
        <f t="shared" si="8"/>
        <v>0</v>
      </c>
      <c r="J126" s="189"/>
      <c r="K126" s="190">
        <f t="shared" si="9"/>
        <v>0</v>
      </c>
      <c r="L126" s="190">
        <v>21</v>
      </c>
      <c r="M126" s="190">
        <f t="shared" si="10"/>
        <v>0</v>
      </c>
      <c r="N126" s="190">
        <v>0.13306000000000001</v>
      </c>
      <c r="O126" s="190">
        <f t="shared" si="11"/>
        <v>80.099999999999994</v>
      </c>
      <c r="P126" s="190">
        <v>0</v>
      </c>
      <c r="Q126" s="190">
        <f t="shared" si="12"/>
        <v>0</v>
      </c>
      <c r="R126" s="190"/>
      <c r="S126" s="190" t="s">
        <v>155</v>
      </c>
      <c r="T126" s="190">
        <v>0</v>
      </c>
      <c r="U126" s="191">
        <f t="shared" si="13"/>
        <v>0</v>
      </c>
      <c r="V126" s="190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 t="s">
        <v>189</v>
      </c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</row>
    <row r="127" spans="1:60" outlineLevel="1" x14ac:dyDescent="0.2">
      <c r="A127" s="173"/>
      <c r="B127" s="183"/>
      <c r="C127" s="264" t="s">
        <v>209</v>
      </c>
      <c r="D127" s="265"/>
      <c r="E127" s="266"/>
      <c r="F127" s="267"/>
      <c r="G127" s="268"/>
      <c r="H127" s="190"/>
      <c r="I127" s="190"/>
      <c r="J127" s="190"/>
      <c r="K127" s="190"/>
      <c r="L127" s="190"/>
      <c r="M127" s="190"/>
      <c r="N127" s="190"/>
      <c r="O127" s="190"/>
      <c r="P127" s="190"/>
      <c r="Q127" s="190"/>
      <c r="R127" s="190"/>
      <c r="S127" s="190"/>
      <c r="T127" s="190"/>
      <c r="U127" s="191"/>
      <c r="V127" s="190"/>
      <c r="W127" s="172"/>
      <c r="X127" s="172"/>
      <c r="Y127" s="172"/>
      <c r="Z127" s="172"/>
      <c r="AA127" s="172"/>
      <c r="AB127" s="172"/>
      <c r="AC127" s="172"/>
      <c r="AD127" s="172"/>
      <c r="AE127" s="172"/>
      <c r="AF127" s="172"/>
      <c r="AG127" s="172" t="s">
        <v>130</v>
      </c>
      <c r="AH127" s="172"/>
      <c r="AI127" s="172"/>
      <c r="AJ127" s="172"/>
      <c r="AK127" s="172"/>
      <c r="AL127" s="172"/>
      <c r="AM127" s="172"/>
      <c r="AN127" s="172"/>
      <c r="AO127" s="172"/>
      <c r="AP127" s="172"/>
      <c r="AQ127" s="172"/>
      <c r="AR127" s="172"/>
      <c r="AS127" s="172"/>
      <c r="AT127" s="172"/>
      <c r="AU127" s="172"/>
      <c r="AV127" s="172"/>
      <c r="AW127" s="172"/>
      <c r="AX127" s="172"/>
      <c r="AY127" s="172"/>
      <c r="AZ127" s="172"/>
      <c r="BA127" s="180" t="str">
        <f>C127</f>
        <v>Délka z C.2. Situace</v>
      </c>
      <c r="BB127" s="172"/>
      <c r="BC127" s="172"/>
      <c r="BD127" s="172"/>
      <c r="BE127" s="172"/>
      <c r="BF127" s="172"/>
      <c r="BG127" s="172"/>
      <c r="BH127" s="172"/>
    </row>
    <row r="128" spans="1:60" outlineLevel="1" x14ac:dyDescent="0.2">
      <c r="A128" s="173">
        <v>68</v>
      </c>
      <c r="B128" s="183" t="s">
        <v>362</v>
      </c>
      <c r="C128" s="201" t="s">
        <v>363</v>
      </c>
      <c r="D128" s="184" t="s">
        <v>187</v>
      </c>
      <c r="E128" s="186">
        <v>1204</v>
      </c>
      <c r="F128" s="189"/>
      <c r="G128" s="190">
        <f t="shared" ref="G128:G134" si="14">ROUND(E128*F128,2)</f>
        <v>0</v>
      </c>
      <c r="H128" s="189"/>
      <c r="I128" s="190">
        <f t="shared" ref="I128:I134" si="15">ROUND(E128*H128,2)</f>
        <v>0</v>
      </c>
      <c r="J128" s="189"/>
      <c r="K128" s="190">
        <f t="shared" ref="K128:K134" si="16">ROUND(E128*J128,2)</f>
        <v>0</v>
      </c>
      <c r="L128" s="190">
        <v>21</v>
      </c>
      <c r="M128" s="190">
        <f t="shared" ref="M128:M134" si="17">G128*(1+L128/100)</f>
        <v>0</v>
      </c>
      <c r="N128" s="190">
        <v>2.7E-2</v>
      </c>
      <c r="O128" s="190">
        <f t="shared" ref="O128:O134" si="18">ROUND(E128*N128,2)</f>
        <v>32.51</v>
      </c>
      <c r="P128" s="190">
        <v>0</v>
      </c>
      <c r="Q128" s="190">
        <f t="shared" ref="Q128:Q134" si="19">ROUND(E128*P128,2)</f>
        <v>0</v>
      </c>
      <c r="R128" s="190"/>
      <c r="S128" s="190" t="s">
        <v>155</v>
      </c>
      <c r="T128" s="190">
        <v>0</v>
      </c>
      <c r="U128" s="191">
        <f t="shared" ref="U128:U134" si="20">ROUND(E128*T128,2)</f>
        <v>0</v>
      </c>
      <c r="V128" s="190"/>
      <c r="W128" s="172"/>
      <c r="X128" s="172"/>
      <c r="Y128" s="172"/>
      <c r="Z128" s="172"/>
      <c r="AA128" s="172"/>
      <c r="AB128" s="172"/>
      <c r="AC128" s="172"/>
      <c r="AD128" s="172"/>
      <c r="AE128" s="172"/>
      <c r="AF128" s="172"/>
      <c r="AG128" s="172" t="s">
        <v>261</v>
      </c>
      <c r="AH128" s="172"/>
      <c r="AI128" s="172"/>
      <c r="AJ128" s="172"/>
      <c r="AK128" s="172"/>
      <c r="AL128" s="172"/>
      <c r="AM128" s="172"/>
      <c r="AN128" s="172"/>
      <c r="AO128" s="172"/>
      <c r="AP128" s="172"/>
      <c r="AQ128" s="172"/>
      <c r="AR128" s="172"/>
      <c r="AS128" s="172"/>
      <c r="AT128" s="172"/>
      <c r="AU128" s="172"/>
      <c r="AV128" s="172"/>
      <c r="AW128" s="172"/>
      <c r="AX128" s="172"/>
      <c r="AY128" s="172"/>
      <c r="AZ128" s="172"/>
      <c r="BA128" s="172"/>
      <c r="BB128" s="172"/>
      <c r="BC128" s="172"/>
      <c r="BD128" s="172"/>
      <c r="BE128" s="172"/>
      <c r="BF128" s="172"/>
      <c r="BG128" s="172"/>
      <c r="BH128" s="172"/>
    </row>
    <row r="129" spans="1:60" outlineLevel="1" x14ac:dyDescent="0.2">
      <c r="A129" s="173">
        <v>69</v>
      </c>
      <c r="B129" s="183" t="s">
        <v>364</v>
      </c>
      <c r="C129" s="201" t="s">
        <v>365</v>
      </c>
      <c r="D129" s="184" t="s">
        <v>187</v>
      </c>
      <c r="E129" s="186">
        <v>10</v>
      </c>
      <c r="F129" s="189"/>
      <c r="G129" s="190">
        <f t="shared" si="14"/>
        <v>0</v>
      </c>
      <c r="H129" s="189"/>
      <c r="I129" s="190">
        <f t="shared" si="15"/>
        <v>0</v>
      </c>
      <c r="J129" s="189"/>
      <c r="K129" s="190">
        <f t="shared" si="16"/>
        <v>0</v>
      </c>
      <c r="L129" s="190">
        <v>21</v>
      </c>
      <c r="M129" s="190">
        <f t="shared" si="17"/>
        <v>0</v>
      </c>
      <c r="N129" s="190">
        <v>0.10249</v>
      </c>
      <c r="O129" s="190">
        <f t="shared" si="18"/>
        <v>1.02</v>
      </c>
      <c r="P129" s="190">
        <v>0</v>
      </c>
      <c r="Q129" s="190">
        <f t="shared" si="19"/>
        <v>0</v>
      </c>
      <c r="R129" s="190"/>
      <c r="S129" s="190" t="s">
        <v>155</v>
      </c>
      <c r="T129" s="190">
        <v>0</v>
      </c>
      <c r="U129" s="191">
        <f t="shared" si="20"/>
        <v>0</v>
      </c>
      <c r="V129" s="190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2"/>
      <c r="AG129" s="172" t="s">
        <v>189</v>
      </c>
      <c r="AH129" s="172"/>
      <c r="AI129" s="172"/>
      <c r="AJ129" s="172"/>
      <c r="AK129" s="172"/>
      <c r="AL129" s="172"/>
      <c r="AM129" s="172"/>
      <c r="AN129" s="172"/>
      <c r="AO129" s="172"/>
      <c r="AP129" s="172"/>
      <c r="AQ129" s="172"/>
      <c r="AR129" s="172"/>
      <c r="AS129" s="172"/>
      <c r="AT129" s="172"/>
      <c r="AU129" s="172"/>
      <c r="AV129" s="172"/>
      <c r="AW129" s="172"/>
      <c r="AX129" s="172"/>
      <c r="AY129" s="172"/>
      <c r="AZ129" s="172"/>
      <c r="BA129" s="172"/>
      <c r="BB129" s="172"/>
      <c r="BC129" s="172"/>
      <c r="BD129" s="172"/>
      <c r="BE129" s="172"/>
      <c r="BF129" s="172"/>
      <c r="BG129" s="172"/>
      <c r="BH129" s="172"/>
    </row>
    <row r="130" spans="1:60" outlineLevel="1" x14ac:dyDescent="0.2">
      <c r="A130" s="173">
        <v>70</v>
      </c>
      <c r="B130" s="183" t="s">
        <v>366</v>
      </c>
      <c r="C130" s="201" t="s">
        <v>367</v>
      </c>
      <c r="D130" s="184" t="s">
        <v>187</v>
      </c>
      <c r="E130" s="186">
        <v>2</v>
      </c>
      <c r="F130" s="189"/>
      <c r="G130" s="190">
        <f t="shared" si="14"/>
        <v>0</v>
      </c>
      <c r="H130" s="189"/>
      <c r="I130" s="190">
        <f t="shared" si="15"/>
        <v>0</v>
      </c>
      <c r="J130" s="189"/>
      <c r="K130" s="190">
        <f t="shared" si="16"/>
        <v>0</v>
      </c>
      <c r="L130" s="190">
        <v>21</v>
      </c>
      <c r="M130" s="190">
        <f t="shared" si="17"/>
        <v>0</v>
      </c>
      <c r="N130" s="190">
        <v>5.3449999999999998E-2</v>
      </c>
      <c r="O130" s="190">
        <f t="shared" si="18"/>
        <v>0.11</v>
      </c>
      <c r="P130" s="190">
        <v>0</v>
      </c>
      <c r="Q130" s="190">
        <f t="shared" si="19"/>
        <v>0</v>
      </c>
      <c r="R130" s="190"/>
      <c r="S130" s="190" t="s">
        <v>155</v>
      </c>
      <c r="T130" s="190">
        <v>0</v>
      </c>
      <c r="U130" s="191">
        <f t="shared" si="20"/>
        <v>0</v>
      </c>
      <c r="V130" s="190"/>
      <c r="W130" s="172"/>
      <c r="X130" s="172"/>
      <c r="Y130" s="172"/>
      <c r="Z130" s="172"/>
      <c r="AA130" s="172"/>
      <c r="AB130" s="172"/>
      <c r="AC130" s="172"/>
      <c r="AD130" s="172"/>
      <c r="AE130" s="172"/>
      <c r="AF130" s="172"/>
      <c r="AG130" s="172" t="s">
        <v>189</v>
      </c>
      <c r="AH130" s="172"/>
      <c r="AI130" s="172"/>
      <c r="AJ130" s="172"/>
      <c r="AK130" s="172"/>
      <c r="AL130" s="172"/>
      <c r="AM130" s="172"/>
      <c r="AN130" s="172"/>
      <c r="AO130" s="172"/>
      <c r="AP130" s="172"/>
      <c r="AQ130" s="172"/>
      <c r="AR130" s="172"/>
      <c r="AS130" s="172"/>
      <c r="AT130" s="172"/>
      <c r="AU130" s="172"/>
      <c r="AV130" s="172"/>
      <c r="AW130" s="172"/>
      <c r="AX130" s="172"/>
      <c r="AY130" s="172"/>
      <c r="AZ130" s="172"/>
      <c r="BA130" s="172"/>
      <c r="BB130" s="172"/>
      <c r="BC130" s="172"/>
      <c r="BD130" s="172"/>
      <c r="BE130" s="172"/>
      <c r="BF130" s="172"/>
      <c r="BG130" s="172"/>
      <c r="BH130" s="172"/>
    </row>
    <row r="131" spans="1:60" outlineLevel="1" x14ac:dyDescent="0.2">
      <c r="A131" s="173">
        <v>71</v>
      </c>
      <c r="B131" s="183" t="s">
        <v>368</v>
      </c>
      <c r="C131" s="201" t="s">
        <v>369</v>
      </c>
      <c r="D131" s="184" t="s">
        <v>187</v>
      </c>
      <c r="E131" s="186">
        <v>3</v>
      </c>
      <c r="F131" s="189"/>
      <c r="G131" s="190">
        <f t="shared" si="14"/>
        <v>0</v>
      </c>
      <c r="H131" s="189"/>
      <c r="I131" s="190">
        <f t="shared" si="15"/>
        <v>0</v>
      </c>
      <c r="J131" s="189"/>
      <c r="K131" s="190">
        <f t="shared" si="16"/>
        <v>0</v>
      </c>
      <c r="L131" s="190">
        <v>21</v>
      </c>
      <c r="M131" s="190">
        <f t="shared" si="17"/>
        <v>0</v>
      </c>
      <c r="N131" s="190">
        <v>6.9830000000000003E-2</v>
      </c>
      <c r="O131" s="190">
        <f t="shared" si="18"/>
        <v>0.21</v>
      </c>
      <c r="P131" s="190">
        <v>0</v>
      </c>
      <c r="Q131" s="190">
        <f t="shared" si="19"/>
        <v>0</v>
      </c>
      <c r="R131" s="190"/>
      <c r="S131" s="190" t="s">
        <v>155</v>
      </c>
      <c r="T131" s="190">
        <v>0</v>
      </c>
      <c r="U131" s="191">
        <f t="shared" si="20"/>
        <v>0</v>
      </c>
      <c r="V131" s="190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 t="s">
        <v>189</v>
      </c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72"/>
      <c r="BB131" s="172"/>
      <c r="BC131" s="172"/>
      <c r="BD131" s="172"/>
      <c r="BE131" s="172"/>
      <c r="BF131" s="172"/>
      <c r="BG131" s="172"/>
      <c r="BH131" s="172"/>
    </row>
    <row r="132" spans="1:60" outlineLevel="1" x14ac:dyDescent="0.2">
      <c r="A132" s="173">
        <v>72</v>
      </c>
      <c r="B132" s="183" t="s">
        <v>370</v>
      </c>
      <c r="C132" s="201" t="s">
        <v>371</v>
      </c>
      <c r="D132" s="184" t="s">
        <v>187</v>
      </c>
      <c r="E132" s="186">
        <v>6</v>
      </c>
      <c r="F132" s="189"/>
      <c r="G132" s="190">
        <f t="shared" si="14"/>
        <v>0</v>
      </c>
      <c r="H132" s="189"/>
      <c r="I132" s="190">
        <f t="shared" si="15"/>
        <v>0</v>
      </c>
      <c r="J132" s="189"/>
      <c r="K132" s="190">
        <f t="shared" si="16"/>
        <v>0</v>
      </c>
      <c r="L132" s="190">
        <v>21</v>
      </c>
      <c r="M132" s="190">
        <f t="shared" si="17"/>
        <v>0</v>
      </c>
      <c r="N132" s="190">
        <v>1.42E-3</v>
      </c>
      <c r="O132" s="190">
        <f t="shared" si="18"/>
        <v>0.01</v>
      </c>
      <c r="P132" s="190">
        <v>0</v>
      </c>
      <c r="Q132" s="190">
        <f t="shared" si="19"/>
        <v>0</v>
      </c>
      <c r="R132" s="190"/>
      <c r="S132" s="190" t="s">
        <v>155</v>
      </c>
      <c r="T132" s="190">
        <v>0.02</v>
      </c>
      <c r="U132" s="191">
        <f t="shared" si="20"/>
        <v>0.12</v>
      </c>
      <c r="V132" s="190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 t="s">
        <v>189</v>
      </c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  <c r="AT132" s="172"/>
      <c r="AU132" s="172"/>
      <c r="AV132" s="172"/>
      <c r="AW132" s="172"/>
      <c r="AX132" s="172"/>
      <c r="AY132" s="172"/>
      <c r="AZ132" s="172"/>
      <c r="BA132" s="172"/>
      <c r="BB132" s="172"/>
      <c r="BC132" s="172"/>
      <c r="BD132" s="172"/>
      <c r="BE132" s="172"/>
      <c r="BF132" s="172"/>
      <c r="BG132" s="172"/>
      <c r="BH132" s="172"/>
    </row>
    <row r="133" spans="1:60" ht="22.5" outlineLevel="1" x14ac:dyDescent="0.2">
      <c r="A133" s="173">
        <v>73</v>
      </c>
      <c r="B133" s="183" t="s">
        <v>372</v>
      </c>
      <c r="C133" s="201" t="s">
        <v>373</v>
      </c>
      <c r="D133" s="184" t="s">
        <v>187</v>
      </c>
      <c r="E133" s="186">
        <v>25</v>
      </c>
      <c r="F133" s="189"/>
      <c r="G133" s="190">
        <f t="shared" si="14"/>
        <v>0</v>
      </c>
      <c r="H133" s="189"/>
      <c r="I133" s="190">
        <f t="shared" si="15"/>
        <v>0</v>
      </c>
      <c r="J133" s="189"/>
      <c r="K133" s="190">
        <f t="shared" si="16"/>
        <v>0</v>
      </c>
      <c r="L133" s="190">
        <v>21</v>
      </c>
      <c r="M133" s="190">
        <f t="shared" si="17"/>
        <v>0</v>
      </c>
      <c r="N133" s="190">
        <v>3.0500000000000002E-3</v>
      </c>
      <c r="O133" s="190">
        <f t="shared" si="18"/>
        <v>0.08</v>
      </c>
      <c r="P133" s="190">
        <v>0</v>
      </c>
      <c r="Q133" s="190">
        <f t="shared" si="19"/>
        <v>0</v>
      </c>
      <c r="R133" s="190"/>
      <c r="S133" s="190" t="s">
        <v>155</v>
      </c>
      <c r="T133" s="190">
        <v>0.05</v>
      </c>
      <c r="U133" s="191">
        <f t="shared" si="20"/>
        <v>1.25</v>
      </c>
      <c r="V133" s="190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2"/>
      <c r="AG133" s="172" t="s">
        <v>189</v>
      </c>
      <c r="AH133" s="172"/>
      <c r="AI133" s="172"/>
      <c r="AJ133" s="172"/>
      <c r="AK133" s="172"/>
      <c r="AL133" s="172"/>
      <c r="AM133" s="172"/>
      <c r="AN133" s="172"/>
      <c r="AO133" s="172"/>
      <c r="AP133" s="172"/>
      <c r="AQ133" s="172"/>
      <c r="AR133" s="172"/>
      <c r="AS133" s="172"/>
      <c r="AT133" s="172"/>
      <c r="AU133" s="172"/>
      <c r="AV133" s="172"/>
      <c r="AW133" s="172"/>
      <c r="AX133" s="172"/>
      <c r="AY133" s="172"/>
      <c r="AZ133" s="172"/>
      <c r="BA133" s="172"/>
      <c r="BB133" s="172"/>
      <c r="BC133" s="172"/>
      <c r="BD133" s="172"/>
      <c r="BE133" s="172"/>
      <c r="BF133" s="172"/>
      <c r="BG133" s="172"/>
      <c r="BH133" s="172"/>
    </row>
    <row r="134" spans="1:60" outlineLevel="1" x14ac:dyDescent="0.2">
      <c r="A134" s="173">
        <v>74</v>
      </c>
      <c r="B134" s="183" t="s">
        <v>374</v>
      </c>
      <c r="C134" s="201" t="s">
        <v>375</v>
      </c>
      <c r="D134" s="184" t="s">
        <v>187</v>
      </c>
      <c r="E134" s="186">
        <v>25</v>
      </c>
      <c r="F134" s="189"/>
      <c r="G134" s="190">
        <f t="shared" si="14"/>
        <v>0</v>
      </c>
      <c r="H134" s="189"/>
      <c r="I134" s="190">
        <f t="shared" si="15"/>
        <v>0</v>
      </c>
      <c r="J134" s="189"/>
      <c r="K134" s="190">
        <f t="shared" si="16"/>
        <v>0</v>
      </c>
      <c r="L134" s="190">
        <v>21</v>
      </c>
      <c r="M134" s="190">
        <f t="shared" si="17"/>
        <v>0</v>
      </c>
      <c r="N134" s="190">
        <v>2.1000000000000001E-4</v>
      </c>
      <c r="O134" s="190">
        <f t="shared" si="18"/>
        <v>0.01</v>
      </c>
      <c r="P134" s="190">
        <v>0</v>
      </c>
      <c r="Q134" s="190">
        <f t="shared" si="19"/>
        <v>0</v>
      </c>
      <c r="R134" s="190"/>
      <c r="S134" s="190" t="s">
        <v>155</v>
      </c>
      <c r="T134" s="190">
        <v>0.05</v>
      </c>
      <c r="U134" s="191">
        <f t="shared" si="20"/>
        <v>1.25</v>
      </c>
      <c r="V134" s="190"/>
      <c r="W134" s="172"/>
      <c r="X134" s="172"/>
      <c r="Y134" s="172"/>
      <c r="Z134" s="172"/>
      <c r="AA134" s="172"/>
      <c r="AB134" s="172"/>
      <c r="AC134" s="172"/>
      <c r="AD134" s="172"/>
      <c r="AE134" s="172"/>
      <c r="AF134" s="172"/>
      <c r="AG134" s="172" t="s">
        <v>189</v>
      </c>
      <c r="AH134" s="172"/>
      <c r="AI134" s="172"/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2"/>
      <c r="AY134" s="172"/>
      <c r="AZ134" s="172"/>
      <c r="BA134" s="172"/>
      <c r="BB134" s="172"/>
      <c r="BC134" s="172"/>
      <c r="BD134" s="172"/>
      <c r="BE134" s="172"/>
      <c r="BF134" s="172"/>
      <c r="BG134" s="172"/>
      <c r="BH134" s="172"/>
    </row>
    <row r="135" spans="1:60" x14ac:dyDescent="0.2">
      <c r="A135" s="205" t="s">
        <v>122</v>
      </c>
      <c r="B135" s="206" t="s">
        <v>78</v>
      </c>
      <c r="C135" s="211" t="s">
        <v>79</v>
      </c>
      <c r="D135" s="207"/>
      <c r="E135" s="208"/>
      <c r="F135" s="209"/>
      <c r="G135" s="209">
        <f>SUMIF(AG136:AG159,"&lt;&gt;NOR",G136:G159)</f>
        <v>0</v>
      </c>
      <c r="H135" s="209"/>
      <c r="I135" s="209">
        <f>SUM(I136:I159)</f>
        <v>0</v>
      </c>
      <c r="J135" s="209"/>
      <c r="K135" s="209">
        <f>SUM(K136:K159)</f>
        <v>0</v>
      </c>
      <c r="L135" s="209"/>
      <c r="M135" s="209">
        <f>SUM(M136:M159)</f>
        <v>0</v>
      </c>
      <c r="N135" s="209"/>
      <c r="O135" s="209">
        <f>SUM(O136:O159)</f>
        <v>17.87</v>
      </c>
      <c r="P135" s="209"/>
      <c r="Q135" s="209">
        <f>SUM(Q136:Q159)</f>
        <v>0</v>
      </c>
      <c r="R135" s="209"/>
      <c r="S135" s="209"/>
      <c r="T135" s="209"/>
      <c r="U135" s="210">
        <f>SUM(U136:U159)</f>
        <v>123.88</v>
      </c>
      <c r="V135" s="209"/>
      <c r="AG135" t="s">
        <v>123</v>
      </c>
    </row>
    <row r="136" spans="1:60" outlineLevel="1" x14ac:dyDescent="0.2">
      <c r="A136" s="173">
        <v>75</v>
      </c>
      <c r="B136" s="183" t="s">
        <v>376</v>
      </c>
      <c r="C136" s="201" t="s">
        <v>377</v>
      </c>
      <c r="D136" s="184" t="s">
        <v>187</v>
      </c>
      <c r="E136" s="186">
        <v>7</v>
      </c>
      <c r="F136" s="189"/>
      <c r="G136" s="190">
        <f>ROUND(E136*F136,2)</f>
        <v>0</v>
      </c>
      <c r="H136" s="189"/>
      <c r="I136" s="190">
        <f>ROUND(E136*H136,2)</f>
        <v>0</v>
      </c>
      <c r="J136" s="189"/>
      <c r="K136" s="190">
        <f>ROUND(E136*J136,2)</f>
        <v>0</v>
      </c>
      <c r="L136" s="190">
        <v>21</v>
      </c>
      <c r="M136" s="190">
        <f>G136*(1+L136/100)</f>
        <v>0</v>
      </c>
      <c r="N136" s="190">
        <v>0.43093999999999999</v>
      </c>
      <c r="O136" s="190">
        <f>ROUND(E136*N136,2)</f>
        <v>3.02</v>
      </c>
      <c r="P136" s="190">
        <v>0</v>
      </c>
      <c r="Q136" s="190">
        <f>ROUND(E136*P136,2)</f>
        <v>0</v>
      </c>
      <c r="R136" s="190" t="s">
        <v>208</v>
      </c>
      <c r="S136" s="190" t="s">
        <v>128</v>
      </c>
      <c r="T136" s="190">
        <v>3.8170000000000002</v>
      </c>
      <c r="U136" s="191">
        <f>ROUND(E136*T136,2)</f>
        <v>26.72</v>
      </c>
      <c r="V136" s="190"/>
      <c r="W136" s="172"/>
      <c r="X136" s="172"/>
      <c r="Y136" s="172"/>
      <c r="Z136" s="172"/>
      <c r="AA136" s="172"/>
      <c r="AB136" s="172"/>
      <c r="AC136" s="172"/>
      <c r="AD136" s="172"/>
      <c r="AE136" s="172"/>
      <c r="AF136" s="172"/>
      <c r="AG136" s="172" t="s">
        <v>189</v>
      </c>
      <c r="AH136" s="172"/>
      <c r="AI136" s="172"/>
      <c r="AJ136" s="172"/>
      <c r="AK136" s="172"/>
      <c r="AL136" s="172"/>
      <c r="AM136" s="172"/>
      <c r="AN136" s="172"/>
      <c r="AO136" s="172"/>
      <c r="AP136" s="172"/>
      <c r="AQ136" s="172"/>
      <c r="AR136" s="172"/>
      <c r="AS136" s="172"/>
      <c r="AT136" s="172"/>
      <c r="AU136" s="172"/>
      <c r="AV136" s="172"/>
      <c r="AW136" s="172"/>
      <c r="AX136" s="172"/>
      <c r="AY136" s="172"/>
      <c r="AZ136" s="172"/>
      <c r="BA136" s="172"/>
      <c r="BB136" s="172"/>
      <c r="BC136" s="172"/>
      <c r="BD136" s="172"/>
      <c r="BE136" s="172"/>
      <c r="BF136" s="172"/>
      <c r="BG136" s="172"/>
      <c r="BH136" s="172"/>
    </row>
    <row r="137" spans="1:60" outlineLevel="1" x14ac:dyDescent="0.2">
      <c r="A137" s="173"/>
      <c r="B137" s="183"/>
      <c r="C137" s="264" t="s">
        <v>378</v>
      </c>
      <c r="D137" s="265"/>
      <c r="E137" s="266"/>
      <c r="F137" s="267"/>
      <c r="G137" s="268"/>
      <c r="H137" s="190"/>
      <c r="I137" s="190"/>
      <c r="J137" s="190"/>
      <c r="K137" s="190"/>
      <c r="L137" s="190"/>
      <c r="M137" s="190"/>
      <c r="N137" s="190"/>
      <c r="O137" s="190"/>
      <c r="P137" s="190"/>
      <c r="Q137" s="190"/>
      <c r="R137" s="190"/>
      <c r="S137" s="190"/>
      <c r="T137" s="190"/>
      <c r="U137" s="191"/>
      <c r="V137" s="190"/>
      <c r="W137" s="172"/>
      <c r="X137" s="172"/>
      <c r="Y137" s="172"/>
      <c r="Z137" s="172"/>
      <c r="AA137" s="172"/>
      <c r="AB137" s="172"/>
      <c r="AC137" s="172"/>
      <c r="AD137" s="172"/>
      <c r="AE137" s="172"/>
      <c r="AF137" s="172"/>
      <c r="AG137" s="172" t="s">
        <v>130</v>
      </c>
      <c r="AH137" s="172"/>
      <c r="AI137" s="172"/>
      <c r="AJ137" s="172"/>
      <c r="AK137" s="172"/>
      <c r="AL137" s="172"/>
      <c r="AM137" s="172"/>
      <c r="AN137" s="172"/>
      <c r="AO137" s="172"/>
      <c r="AP137" s="172"/>
      <c r="AQ137" s="172"/>
      <c r="AR137" s="172"/>
      <c r="AS137" s="172"/>
      <c r="AT137" s="172"/>
      <c r="AU137" s="172"/>
      <c r="AV137" s="172"/>
      <c r="AW137" s="172"/>
      <c r="AX137" s="172"/>
      <c r="AY137" s="172"/>
      <c r="AZ137" s="172"/>
      <c r="BA137" s="180" t="str">
        <f>C137</f>
        <v>Počet z C.2. Situace</v>
      </c>
      <c r="BB137" s="172"/>
      <c r="BC137" s="172"/>
      <c r="BD137" s="172"/>
      <c r="BE137" s="172"/>
      <c r="BF137" s="172"/>
      <c r="BG137" s="172"/>
      <c r="BH137" s="172"/>
    </row>
    <row r="138" spans="1:60" outlineLevel="1" x14ac:dyDescent="0.2">
      <c r="A138" s="173">
        <v>76</v>
      </c>
      <c r="B138" s="183" t="s">
        <v>379</v>
      </c>
      <c r="C138" s="201" t="s">
        <v>380</v>
      </c>
      <c r="D138" s="184" t="s">
        <v>187</v>
      </c>
      <c r="E138" s="186">
        <v>15</v>
      </c>
      <c r="F138" s="189"/>
      <c r="G138" s="190">
        <f>ROUND(E138*F138,2)</f>
        <v>0</v>
      </c>
      <c r="H138" s="189"/>
      <c r="I138" s="190">
        <f>ROUND(E138*H138,2)</f>
        <v>0</v>
      </c>
      <c r="J138" s="189"/>
      <c r="K138" s="190">
        <f>ROUND(E138*J138,2)</f>
        <v>0</v>
      </c>
      <c r="L138" s="190">
        <v>21</v>
      </c>
      <c r="M138" s="190">
        <f>G138*(1+L138/100)</f>
        <v>0</v>
      </c>
      <c r="N138" s="190">
        <v>0.31590000000000001</v>
      </c>
      <c r="O138" s="190">
        <f>ROUND(E138*N138,2)</f>
        <v>4.74</v>
      </c>
      <c r="P138" s="190">
        <v>0</v>
      </c>
      <c r="Q138" s="190">
        <f>ROUND(E138*P138,2)</f>
        <v>0</v>
      </c>
      <c r="R138" s="190" t="s">
        <v>208</v>
      </c>
      <c r="S138" s="190" t="s">
        <v>128</v>
      </c>
      <c r="T138" s="190">
        <v>1.5509999999999999</v>
      </c>
      <c r="U138" s="191">
        <f>ROUND(E138*T138,2)</f>
        <v>23.27</v>
      </c>
      <c r="V138" s="190"/>
      <c r="W138" s="172"/>
      <c r="X138" s="172"/>
      <c r="Y138" s="172"/>
      <c r="Z138" s="172"/>
      <c r="AA138" s="172"/>
      <c r="AB138" s="172"/>
      <c r="AC138" s="172"/>
      <c r="AD138" s="172"/>
      <c r="AE138" s="172"/>
      <c r="AF138" s="172"/>
      <c r="AG138" s="172" t="s">
        <v>189</v>
      </c>
      <c r="AH138" s="172"/>
      <c r="AI138" s="172"/>
      <c r="AJ138" s="172"/>
      <c r="AK138" s="172"/>
      <c r="AL138" s="172"/>
      <c r="AM138" s="172"/>
      <c r="AN138" s="172"/>
      <c r="AO138" s="172"/>
      <c r="AP138" s="172"/>
      <c r="AQ138" s="172"/>
      <c r="AR138" s="172"/>
      <c r="AS138" s="172"/>
      <c r="AT138" s="172"/>
      <c r="AU138" s="172"/>
      <c r="AV138" s="172"/>
      <c r="AW138" s="172"/>
      <c r="AX138" s="172"/>
      <c r="AY138" s="172"/>
      <c r="AZ138" s="172"/>
      <c r="BA138" s="172"/>
      <c r="BB138" s="172"/>
      <c r="BC138" s="172"/>
      <c r="BD138" s="172"/>
      <c r="BE138" s="172"/>
      <c r="BF138" s="172"/>
      <c r="BG138" s="172"/>
      <c r="BH138" s="172"/>
    </row>
    <row r="139" spans="1:60" outlineLevel="1" x14ac:dyDescent="0.2">
      <c r="A139" s="173"/>
      <c r="B139" s="183"/>
      <c r="C139" s="264" t="s">
        <v>378</v>
      </c>
      <c r="D139" s="265"/>
      <c r="E139" s="266"/>
      <c r="F139" s="267"/>
      <c r="G139" s="268"/>
      <c r="H139" s="190"/>
      <c r="I139" s="190"/>
      <c r="J139" s="190"/>
      <c r="K139" s="190"/>
      <c r="L139" s="190"/>
      <c r="M139" s="190"/>
      <c r="N139" s="190"/>
      <c r="O139" s="190"/>
      <c r="P139" s="190"/>
      <c r="Q139" s="190"/>
      <c r="R139" s="190"/>
      <c r="S139" s="190"/>
      <c r="T139" s="190"/>
      <c r="U139" s="191"/>
      <c r="V139" s="190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 t="s">
        <v>130</v>
      </c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80" t="str">
        <f>C139</f>
        <v>Počet z C.2. Situace</v>
      </c>
      <c r="BB139" s="172"/>
      <c r="BC139" s="172"/>
      <c r="BD139" s="172"/>
      <c r="BE139" s="172"/>
      <c r="BF139" s="172"/>
      <c r="BG139" s="172"/>
      <c r="BH139" s="172"/>
    </row>
    <row r="140" spans="1:60" outlineLevel="1" x14ac:dyDescent="0.2">
      <c r="A140" s="173">
        <v>77</v>
      </c>
      <c r="B140" s="183" t="s">
        <v>381</v>
      </c>
      <c r="C140" s="201" t="s">
        <v>382</v>
      </c>
      <c r="D140" s="184" t="s">
        <v>187</v>
      </c>
      <c r="E140" s="186">
        <v>1</v>
      </c>
      <c r="F140" s="189"/>
      <c r="G140" s="190">
        <f>ROUND(E140*F140,2)</f>
        <v>0</v>
      </c>
      <c r="H140" s="189"/>
      <c r="I140" s="190">
        <f>ROUND(E140*H140,2)</f>
        <v>0</v>
      </c>
      <c r="J140" s="189"/>
      <c r="K140" s="190">
        <f>ROUND(E140*J140,2)</f>
        <v>0</v>
      </c>
      <c r="L140" s="190">
        <v>21</v>
      </c>
      <c r="M140" s="190">
        <f>G140*(1+L140/100)</f>
        <v>0</v>
      </c>
      <c r="N140" s="190">
        <v>0.43381999999999998</v>
      </c>
      <c r="O140" s="190">
        <f>ROUND(E140*N140,2)</f>
        <v>0.43</v>
      </c>
      <c r="P140" s="190">
        <v>0</v>
      </c>
      <c r="Q140" s="190">
        <f>ROUND(E140*P140,2)</f>
        <v>0</v>
      </c>
      <c r="R140" s="190" t="s">
        <v>208</v>
      </c>
      <c r="S140" s="190" t="s">
        <v>128</v>
      </c>
      <c r="T140" s="190">
        <v>3.839</v>
      </c>
      <c r="U140" s="191">
        <f>ROUND(E140*T140,2)</f>
        <v>3.84</v>
      </c>
      <c r="V140" s="190"/>
      <c r="W140" s="172"/>
      <c r="X140" s="172"/>
      <c r="Y140" s="172"/>
      <c r="Z140" s="172"/>
      <c r="AA140" s="172"/>
      <c r="AB140" s="172"/>
      <c r="AC140" s="172"/>
      <c r="AD140" s="172"/>
      <c r="AE140" s="172"/>
      <c r="AF140" s="172"/>
      <c r="AG140" s="172" t="s">
        <v>189</v>
      </c>
      <c r="AH140" s="172"/>
      <c r="AI140" s="172"/>
      <c r="AJ140" s="172"/>
      <c r="AK140" s="172"/>
      <c r="AL140" s="172"/>
      <c r="AM140" s="172"/>
      <c r="AN140" s="172"/>
      <c r="AO140" s="172"/>
      <c r="AP140" s="172"/>
      <c r="AQ140" s="172"/>
      <c r="AR140" s="172"/>
      <c r="AS140" s="172"/>
      <c r="AT140" s="172"/>
      <c r="AU140" s="172"/>
      <c r="AV140" s="172"/>
      <c r="AW140" s="172"/>
      <c r="AX140" s="172"/>
      <c r="AY140" s="172"/>
      <c r="AZ140" s="172"/>
      <c r="BA140" s="172"/>
      <c r="BB140" s="172"/>
      <c r="BC140" s="172"/>
      <c r="BD140" s="172"/>
      <c r="BE140" s="172"/>
      <c r="BF140" s="172"/>
      <c r="BG140" s="172"/>
      <c r="BH140" s="172"/>
    </row>
    <row r="141" spans="1:60" outlineLevel="1" x14ac:dyDescent="0.2">
      <c r="A141" s="173"/>
      <c r="B141" s="183"/>
      <c r="C141" s="264" t="s">
        <v>378</v>
      </c>
      <c r="D141" s="265"/>
      <c r="E141" s="266"/>
      <c r="F141" s="267"/>
      <c r="G141" s="268"/>
      <c r="H141" s="190"/>
      <c r="I141" s="190"/>
      <c r="J141" s="190"/>
      <c r="K141" s="190"/>
      <c r="L141" s="190"/>
      <c r="M141" s="190"/>
      <c r="N141" s="190"/>
      <c r="O141" s="190"/>
      <c r="P141" s="190"/>
      <c r="Q141" s="190"/>
      <c r="R141" s="190"/>
      <c r="S141" s="190"/>
      <c r="T141" s="190"/>
      <c r="U141" s="191"/>
      <c r="V141" s="190"/>
      <c r="W141" s="172"/>
      <c r="X141" s="172"/>
      <c r="Y141" s="172"/>
      <c r="Z141" s="172"/>
      <c r="AA141" s="172"/>
      <c r="AB141" s="172"/>
      <c r="AC141" s="172"/>
      <c r="AD141" s="172"/>
      <c r="AE141" s="172"/>
      <c r="AF141" s="172"/>
      <c r="AG141" s="172" t="s">
        <v>130</v>
      </c>
      <c r="AH141" s="172"/>
      <c r="AI141" s="172"/>
      <c r="AJ141" s="172"/>
      <c r="AK141" s="172"/>
      <c r="AL141" s="172"/>
      <c r="AM141" s="172"/>
      <c r="AN141" s="172"/>
      <c r="AO141" s="172"/>
      <c r="AP141" s="172"/>
      <c r="AQ141" s="172"/>
      <c r="AR141" s="172"/>
      <c r="AS141" s="172"/>
      <c r="AT141" s="172"/>
      <c r="AU141" s="172"/>
      <c r="AV141" s="172"/>
      <c r="AW141" s="172"/>
      <c r="AX141" s="172"/>
      <c r="AY141" s="172"/>
      <c r="AZ141" s="172"/>
      <c r="BA141" s="180" t="str">
        <f>C141</f>
        <v>Počet z C.2. Situace</v>
      </c>
      <c r="BB141" s="172"/>
      <c r="BC141" s="172"/>
      <c r="BD141" s="172"/>
      <c r="BE141" s="172"/>
      <c r="BF141" s="172"/>
      <c r="BG141" s="172"/>
      <c r="BH141" s="172"/>
    </row>
    <row r="142" spans="1:60" outlineLevel="1" x14ac:dyDescent="0.2">
      <c r="A142" s="173">
        <v>78</v>
      </c>
      <c r="B142" s="183" t="s">
        <v>383</v>
      </c>
      <c r="C142" s="201" t="s">
        <v>384</v>
      </c>
      <c r="D142" s="184" t="s">
        <v>187</v>
      </c>
      <c r="E142" s="186">
        <v>9</v>
      </c>
      <c r="F142" s="189"/>
      <c r="G142" s="190">
        <f>ROUND(E142*F142,2)</f>
        <v>0</v>
      </c>
      <c r="H142" s="189"/>
      <c r="I142" s="190">
        <f>ROUND(E142*H142,2)</f>
        <v>0</v>
      </c>
      <c r="J142" s="189"/>
      <c r="K142" s="190">
        <f>ROUND(E142*J142,2)</f>
        <v>0</v>
      </c>
      <c r="L142" s="190">
        <v>21</v>
      </c>
      <c r="M142" s="190">
        <f>G142*(1+L142/100)</f>
        <v>0</v>
      </c>
      <c r="N142" s="190">
        <v>0.14494000000000001</v>
      </c>
      <c r="O142" s="190">
        <f>ROUND(E142*N142,2)</f>
        <v>1.3</v>
      </c>
      <c r="P142" s="190">
        <v>0</v>
      </c>
      <c r="Q142" s="190">
        <f>ROUND(E142*P142,2)</f>
        <v>0</v>
      </c>
      <c r="R142" s="190" t="s">
        <v>385</v>
      </c>
      <c r="S142" s="190" t="s">
        <v>128</v>
      </c>
      <c r="T142" s="190">
        <v>5.024</v>
      </c>
      <c r="U142" s="191">
        <f>ROUND(E142*T142,2)</f>
        <v>45.22</v>
      </c>
      <c r="V142" s="190"/>
      <c r="W142" s="172"/>
      <c r="X142" s="172"/>
      <c r="Y142" s="172"/>
      <c r="Z142" s="172"/>
      <c r="AA142" s="172"/>
      <c r="AB142" s="172"/>
      <c r="AC142" s="172"/>
      <c r="AD142" s="172"/>
      <c r="AE142" s="172"/>
      <c r="AF142" s="172"/>
      <c r="AG142" s="172" t="s">
        <v>189</v>
      </c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2"/>
      <c r="AT142" s="172"/>
      <c r="AU142" s="172"/>
      <c r="AV142" s="172"/>
      <c r="AW142" s="172"/>
      <c r="AX142" s="172"/>
      <c r="AY142" s="172"/>
      <c r="AZ142" s="172"/>
      <c r="BA142" s="172"/>
      <c r="BB142" s="172"/>
      <c r="BC142" s="172"/>
      <c r="BD142" s="172"/>
      <c r="BE142" s="172"/>
      <c r="BF142" s="172"/>
      <c r="BG142" s="172"/>
      <c r="BH142" s="172"/>
    </row>
    <row r="143" spans="1:60" outlineLevel="1" x14ac:dyDescent="0.2">
      <c r="A143" s="173"/>
      <c r="B143" s="183"/>
      <c r="C143" s="264" t="s">
        <v>378</v>
      </c>
      <c r="D143" s="265"/>
      <c r="E143" s="266"/>
      <c r="F143" s="267"/>
      <c r="G143" s="268"/>
      <c r="H143" s="190"/>
      <c r="I143" s="190"/>
      <c r="J143" s="190"/>
      <c r="K143" s="190"/>
      <c r="L143" s="190"/>
      <c r="M143" s="190"/>
      <c r="N143" s="190"/>
      <c r="O143" s="190"/>
      <c r="P143" s="190"/>
      <c r="Q143" s="190"/>
      <c r="R143" s="190"/>
      <c r="S143" s="190"/>
      <c r="T143" s="190"/>
      <c r="U143" s="191"/>
      <c r="V143" s="190"/>
      <c r="W143" s="172"/>
      <c r="X143" s="172"/>
      <c r="Y143" s="172"/>
      <c r="Z143" s="172"/>
      <c r="AA143" s="172"/>
      <c r="AB143" s="172"/>
      <c r="AC143" s="172"/>
      <c r="AD143" s="172"/>
      <c r="AE143" s="172"/>
      <c r="AF143" s="172"/>
      <c r="AG143" s="172" t="s">
        <v>130</v>
      </c>
      <c r="AH143" s="172"/>
      <c r="AI143" s="172"/>
      <c r="AJ143" s="172"/>
      <c r="AK143" s="172"/>
      <c r="AL143" s="172"/>
      <c r="AM143" s="172"/>
      <c r="AN143" s="172"/>
      <c r="AO143" s="172"/>
      <c r="AP143" s="172"/>
      <c r="AQ143" s="172"/>
      <c r="AR143" s="172"/>
      <c r="AS143" s="172"/>
      <c r="AT143" s="172"/>
      <c r="AU143" s="172"/>
      <c r="AV143" s="172"/>
      <c r="AW143" s="172"/>
      <c r="AX143" s="172"/>
      <c r="AY143" s="172"/>
      <c r="AZ143" s="172"/>
      <c r="BA143" s="180" t="str">
        <f>C143</f>
        <v>Počet z C.2. Situace</v>
      </c>
      <c r="BB143" s="172"/>
      <c r="BC143" s="172"/>
      <c r="BD143" s="172"/>
      <c r="BE143" s="172"/>
      <c r="BF143" s="172"/>
      <c r="BG143" s="172"/>
      <c r="BH143" s="172"/>
    </row>
    <row r="144" spans="1:60" ht="22.5" outlineLevel="1" x14ac:dyDescent="0.2">
      <c r="A144" s="173">
        <v>79</v>
      </c>
      <c r="B144" s="183" t="s">
        <v>386</v>
      </c>
      <c r="C144" s="201" t="s">
        <v>387</v>
      </c>
      <c r="D144" s="184" t="s">
        <v>187</v>
      </c>
      <c r="E144" s="186">
        <v>9.09</v>
      </c>
      <c r="F144" s="189"/>
      <c r="G144" s="190">
        <f t="shared" ref="G144:G159" si="21">ROUND(E144*F144,2)</f>
        <v>0</v>
      </c>
      <c r="H144" s="189"/>
      <c r="I144" s="190">
        <f t="shared" ref="I144:I159" si="22">ROUND(E144*H144,2)</f>
        <v>0</v>
      </c>
      <c r="J144" s="189"/>
      <c r="K144" s="190">
        <f t="shared" ref="K144:K159" si="23">ROUND(E144*J144,2)</f>
        <v>0</v>
      </c>
      <c r="L144" s="190">
        <v>21</v>
      </c>
      <c r="M144" s="190">
        <f t="shared" ref="M144:M159" si="24">G144*(1+L144/100)</f>
        <v>0</v>
      </c>
      <c r="N144" s="190">
        <v>7.1999999999999995E-2</v>
      </c>
      <c r="O144" s="190">
        <f t="shared" ref="O144:O159" si="25">ROUND(E144*N144,2)</f>
        <v>0.65</v>
      </c>
      <c r="P144" s="190">
        <v>0</v>
      </c>
      <c r="Q144" s="190">
        <f t="shared" ref="Q144:Q159" si="26">ROUND(E144*P144,2)</f>
        <v>0</v>
      </c>
      <c r="R144" s="190" t="s">
        <v>260</v>
      </c>
      <c r="S144" s="190" t="s">
        <v>128</v>
      </c>
      <c r="T144" s="190">
        <v>0</v>
      </c>
      <c r="U144" s="191">
        <f t="shared" ref="U144:U159" si="27">ROUND(E144*T144,2)</f>
        <v>0</v>
      </c>
      <c r="V144" s="190"/>
      <c r="W144" s="172"/>
      <c r="X144" s="172"/>
      <c r="Y144" s="172"/>
      <c r="Z144" s="172"/>
      <c r="AA144" s="172"/>
      <c r="AB144" s="172"/>
      <c r="AC144" s="172"/>
      <c r="AD144" s="172"/>
      <c r="AE144" s="172"/>
      <c r="AF144" s="172"/>
      <c r="AG144" s="172" t="s">
        <v>261</v>
      </c>
      <c r="AH144" s="172"/>
      <c r="AI144" s="172"/>
      <c r="AJ144" s="172"/>
      <c r="AK144" s="172"/>
      <c r="AL144" s="172"/>
      <c r="AM144" s="172"/>
      <c r="AN144" s="172"/>
      <c r="AO144" s="172"/>
      <c r="AP144" s="172"/>
      <c r="AQ144" s="172"/>
      <c r="AR144" s="172"/>
      <c r="AS144" s="172"/>
      <c r="AT144" s="172"/>
      <c r="AU144" s="172"/>
      <c r="AV144" s="172"/>
      <c r="AW144" s="172"/>
      <c r="AX144" s="172"/>
      <c r="AY144" s="172"/>
      <c r="AZ144" s="172"/>
      <c r="BA144" s="172"/>
      <c r="BB144" s="172"/>
      <c r="BC144" s="172"/>
      <c r="BD144" s="172"/>
      <c r="BE144" s="172"/>
      <c r="BF144" s="172"/>
      <c r="BG144" s="172"/>
      <c r="BH144" s="172"/>
    </row>
    <row r="145" spans="1:60" ht="22.5" outlineLevel="1" x14ac:dyDescent="0.2">
      <c r="A145" s="173">
        <v>80</v>
      </c>
      <c r="B145" s="183" t="s">
        <v>388</v>
      </c>
      <c r="C145" s="201" t="s">
        <v>389</v>
      </c>
      <c r="D145" s="184" t="s">
        <v>187</v>
      </c>
      <c r="E145" s="186">
        <v>9.09</v>
      </c>
      <c r="F145" s="189"/>
      <c r="G145" s="190">
        <f t="shared" si="21"/>
        <v>0</v>
      </c>
      <c r="H145" s="189"/>
      <c r="I145" s="190">
        <f t="shared" si="22"/>
        <v>0</v>
      </c>
      <c r="J145" s="189"/>
      <c r="K145" s="190">
        <f t="shared" si="23"/>
        <v>0</v>
      </c>
      <c r="L145" s="190">
        <v>21</v>
      </c>
      <c r="M145" s="190">
        <f t="shared" si="24"/>
        <v>0</v>
      </c>
      <c r="N145" s="190">
        <v>0.08</v>
      </c>
      <c r="O145" s="190">
        <f t="shared" si="25"/>
        <v>0.73</v>
      </c>
      <c r="P145" s="190">
        <v>0</v>
      </c>
      <c r="Q145" s="190">
        <f t="shared" si="26"/>
        <v>0</v>
      </c>
      <c r="R145" s="190" t="s">
        <v>260</v>
      </c>
      <c r="S145" s="190" t="s">
        <v>128</v>
      </c>
      <c r="T145" s="190">
        <v>0</v>
      </c>
      <c r="U145" s="191">
        <f t="shared" si="27"/>
        <v>0</v>
      </c>
      <c r="V145" s="190"/>
      <c r="W145" s="172"/>
      <c r="X145" s="172"/>
      <c r="Y145" s="172"/>
      <c r="Z145" s="172"/>
      <c r="AA145" s="172"/>
      <c r="AB145" s="172"/>
      <c r="AC145" s="172"/>
      <c r="AD145" s="172"/>
      <c r="AE145" s="172"/>
      <c r="AF145" s="172"/>
      <c r="AG145" s="172" t="s">
        <v>261</v>
      </c>
      <c r="AH145" s="172"/>
      <c r="AI145" s="172"/>
      <c r="AJ145" s="172"/>
      <c r="AK145" s="172"/>
      <c r="AL145" s="172"/>
      <c r="AM145" s="172"/>
      <c r="AN145" s="172"/>
      <c r="AO145" s="172"/>
      <c r="AP145" s="172"/>
      <c r="AQ145" s="172"/>
      <c r="AR145" s="172"/>
      <c r="AS145" s="172"/>
      <c r="AT145" s="172"/>
      <c r="AU145" s="172"/>
      <c r="AV145" s="172"/>
      <c r="AW145" s="172"/>
      <c r="AX145" s="172"/>
      <c r="AY145" s="172"/>
      <c r="AZ145" s="172"/>
      <c r="BA145" s="172"/>
      <c r="BB145" s="172"/>
      <c r="BC145" s="172"/>
      <c r="BD145" s="172"/>
      <c r="BE145" s="172"/>
      <c r="BF145" s="172"/>
      <c r="BG145" s="172"/>
      <c r="BH145" s="172"/>
    </row>
    <row r="146" spans="1:60" outlineLevel="1" x14ac:dyDescent="0.2">
      <c r="A146" s="173">
        <v>81</v>
      </c>
      <c r="B146" s="183" t="s">
        <v>390</v>
      </c>
      <c r="C146" s="201" t="s">
        <v>391</v>
      </c>
      <c r="D146" s="184" t="s">
        <v>187</v>
      </c>
      <c r="E146" s="186">
        <v>9.09</v>
      </c>
      <c r="F146" s="189"/>
      <c r="G146" s="190">
        <f t="shared" si="21"/>
        <v>0</v>
      </c>
      <c r="H146" s="189"/>
      <c r="I146" s="190">
        <f t="shared" si="22"/>
        <v>0</v>
      </c>
      <c r="J146" s="189"/>
      <c r="K146" s="190">
        <f t="shared" si="23"/>
        <v>0</v>
      </c>
      <c r="L146" s="190">
        <v>21</v>
      </c>
      <c r="M146" s="190">
        <f t="shared" si="24"/>
        <v>0</v>
      </c>
      <c r="N146" s="190">
        <v>0.04</v>
      </c>
      <c r="O146" s="190">
        <f t="shared" si="25"/>
        <v>0.36</v>
      </c>
      <c r="P146" s="190">
        <v>0</v>
      </c>
      <c r="Q146" s="190">
        <f t="shared" si="26"/>
        <v>0</v>
      </c>
      <c r="R146" s="190" t="s">
        <v>260</v>
      </c>
      <c r="S146" s="190" t="s">
        <v>128</v>
      </c>
      <c r="T146" s="190">
        <v>0</v>
      </c>
      <c r="U146" s="191">
        <f t="shared" si="27"/>
        <v>0</v>
      </c>
      <c r="V146" s="190"/>
      <c r="W146" s="172"/>
      <c r="X146" s="172"/>
      <c r="Y146" s="172"/>
      <c r="Z146" s="172"/>
      <c r="AA146" s="172"/>
      <c r="AB146" s="172"/>
      <c r="AC146" s="172"/>
      <c r="AD146" s="172"/>
      <c r="AE146" s="172"/>
      <c r="AF146" s="172"/>
      <c r="AG146" s="172" t="s">
        <v>261</v>
      </c>
      <c r="AH146" s="172"/>
      <c r="AI146" s="172"/>
      <c r="AJ146" s="172"/>
      <c r="AK146" s="172"/>
      <c r="AL146" s="172"/>
      <c r="AM146" s="172"/>
      <c r="AN146" s="172"/>
      <c r="AO146" s="172"/>
      <c r="AP146" s="172"/>
      <c r="AQ146" s="172"/>
      <c r="AR146" s="172"/>
      <c r="AS146" s="172"/>
      <c r="AT146" s="172"/>
      <c r="AU146" s="172"/>
      <c r="AV146" s="172"/>
      <c r="AW146" s="172"/>
      <c r="AX146" s="172"/>
      <c r="AY146" s="172"/>
      <c r="AZ146" s="172"/>
      <c r="BA146" s="172"/>
      <c r="BB146" s="172"/>
      <c r="BC146" s="172"/>
      <c r="BD146" s="172"/>
      <c r="BE146" s="172"/>
      <c r="BF146" s="172"/>
      <c r="BG146" s="172"/>
      <c r="BH146" s="172"/>
    </row>
    <row r="147" spans="1:60" outlineLevel="1" x14ac:dyDescent="0.2">
      <c r="A147" s="173">
        <v>82</v>
      </c>
      <c r="B147" s="183" t="s">
        <v>392</v>
      </c>
      <c r="C147" s="201" t="s">
        <v>393</v>
      </c>
      <c r="D147" s="184" t="s">
        <v>187</v>
      </c>
      <c r="E147" s="186">
        <v>9.09</v>
      </c>
      <c r="F147" s="189"/>
      <c r="G147" s="190">
        <f t="shared" si="21"/>
        <v>0</v>
      </c>
      <c r="H147" s="189"/>
      <c r="I147" s="190">
        <f t="shared" si="22"/>
        <v>0</v>
      </c>
      <c r="J147" s="189"/>
      <c r="K147" s="190">
        <f t="shared" si="23"/>
        <v>0</v>
      </c>
      <c r="L147" s="190">
        <v>21</v>
      </c>
      <c r="M147" s="190">
        <f t="shared" si="24"/>
        <v>0</v>
      </c>
      <c r="N147" s="190">
        <v>5.7000000000000002E-2</v>
      </c>
      <c r="O147" s="190">
        <f t="shared" si="25"/>
        <v>0.52</v>
      </c>
      <c r="P147" s="190">
        <v>0</v>
      </c>
      <c r="Q147" s="190">
        <f t="shared" si="26"/>
        <v>0</v>
      </c>
      <c r="R147" s="190" t="s">
        <v>260</v>
      </c>
      <c r="S147" s="190" t="s">
        <v>128</v>
      </c>
      <c r="T147" s="190">
        <v>0</v>
      </c>
      <c r="U147" s="191">
        <f t="shared" si="27"/>
        <v>0</v>
      </c>
      <c r="V147" s="190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72" t="s">
        <v>261</v>
      </c>
      <c r="AH147" s="172"/>
      <c r="AI147" s="172"/>
      <c r="AJ147" s="172"/>
      <c r="AK147" s="172"/>
      <c r="AL147" s="172"/>
      <c r="AM147" s="172"/>
      <c r="AN147" s="172"/>
      <c r="AO147" s="172"/>
      <c r="AP147" s="172"/>
      <c r="AQ147" s="172"/>
      <c r="AR147" s="172"/>
      <c r="AS147" s="172"/>
      <c r="AT147" s="172"/>
      <c r="AU147" s="172"/>
      <c r="AV147" s="172"/>
      <c r="AW147" s="172"/>
      <c r="AX147" s="172"/>
      <c r="AY147" s="172"/>
      <c r="AZ147" s="172"/>
      <c r="BA147" s="172"/>
      <c r="BB147" s="172"/>
      <c r="BC147" s="172"/>
      <c r="BD147" s="172"/>
      <c r="BE147" s="172"/>
      <c r="BF147" s="172"/>
      <c r="BG147" s="172"/>
      <c r="BH147" s="172"/>
    </row>
    <row r="148" spans="1:60" outlineLevel="1" x14ac:dyDescent="0.2">
      <c r="A148" s="173">
        <v>83</v>
      </c>
      <c r="B148" s="183" t="s">
        <v>394</v>
      </c>
      <c r="C148" s="201" t="s">
        <v>395</v>
      </c>
      <c r="D148" s="184" t="s">
        <v>187</v>
      </c>
      <c r="E148" s="186">
        <v>9</v>
      </c>
      <c r="F148" s="189"/>
      <c r="G148" s="190">
        <f t="shared" si="21"/>
        <v>0</v>
      </c>
      <c r="H148" s="189"/>
      <c r="I148" s="190">
        <f t="shared" si="22"/>
        <v>0</v>
      </c>
      <c r="J148" s="189"/>
      <c r="K148" s="190">
        <f t="shared" si="23"/>
        <v>0</v>
      </c>
      <c r="L148" s="190">
        <v>21</v>
      </c>
      <c r="M148" s="190">
        <f t="shared" si="24"/>
        <v>0</v>
      </c>
      <c r="N148" s="190">
        <v>4.6800000000000001E-3</v>
      </c>
      <c r="O148" s="190">
        <f t="shared" si="25"/>
        <v>0.04</v>
      </c>
      <c r="P148" s="190">
        <v>0</v>
      </c>
      <c r="Q148" s="190">
        <f t="shared" si="26"/>
        <v>0</v>
      </c>
      <c r="R148" s="190" t="s">
        <v>385</v>
      </c>
      <c r="S148" s="190" t="s">
        <v>128</v>
      </c>
      <c r="T148" s="190">
        <v>0.68</v>
      </c>
      <c r="U148" s="191">
        <f t="shared" si="27"/>
        <v>6.12</v>
      </c>
      <c r="V148" s="190"/>
      <c r="W148" s="172"/>
      <c r="X148" s="172"/>
      <c r="Y148" s="172"/>
      <c r="Z148" s="172"/>
      <c r="AA148" s="172"/>
      <c r="AB148" s="172"/>
      <c r="AC148" s="172"/>
      <c r="AD148" s="172"/>
      <c r="AE148" s="172"/>
      <c r="AF148" s="172"/>
      <c r="AG148" s="172" t="s">
        <v>189</v>
      </c>
      <c r="AH148" s="172"/>
      <c r="AI148" s="172"/>
      <c r="AJ148" s="172"/>
      <c r="AK148" s="172"/>
      <c r="AL148" s="172"/>
      <c r="AM148" s="172"/>
      <c r="AN148" s="172"/>
      <c r="AO148" s="172"/>
      <c r="AP148" s="172"/>
      <c r="AQ148" s="172"/>
      <c r="AR148" s="172"/>
      <c r="AS148" s="172"/>
      <c r="AT148" s="172"/>
      <c r="AU148" s="172"/>
      <c r="AV148" s="172"/>
      <c r="AW148" s="172"/>
      <c r="AX148" s="172"/>
      <c r="AY148" s="172"/>
      <c r="AZ148" s="172"/>
      <c r="BA148" s="172"/>
      <c r="BB148" s="172"/>
      <c r="BC148" s="172"/>
      <c r="BD148" s="172"/>
      <c r="BE148" s="172"/>
      <c r="BF148" s="172"/>
      <c r="BG148" s="172"/>
      <c r="BH148" s="172"/>
    </row>
    <row r="149" spans="1:60" outlineLevel="1" x14ac:dyDescent="0.2">
      <c r="A149" s="173">
        <v>84</v>
      </c>
      <c r="B149" s="183" t="s">
        <v>396</v>
      </c>
      <c r="C149" s="201" t="s">
        <v>397</v>
      </c>
      <c r="D149" s="184" t="s">
        <v>187</v>
      </c>
      <c r="E149" s="186">
        <v>9</v>
      </c>
      <c r="F149" s="189"/>
      <c r="G149" s="190">
        <f t="shared" si="21"/>
        <v>0</v>
      </c>
      <c r="H149" s="189"/>
      <c r="I149" s="190">
        <f t="shared" si="22"/>
        <v>0</v>
      </c>
      <c r="J149" s="189"/>
      <c r="K149" s="190">
        <f t="shared" si="23"/>
        <v>0</v>
      </c>
      <c r="L149" s="190">
        <v>21</v>
      </c>
      <c r="M149" s="190">
        <f t="shared" si="24"/>
        <v>0</v>
      </c>
      <c r="N149" s="190">
        <v>5.8000000000000003E-2</v>
      </c>
      <c r="O149" s="190">
        <f t="shared" si="25"/>
        <v>0.52</v>
      </c>
      <c r="P149" s="190">
        <v>0</v>
      </c>
      <c r="Q149" s="190">
        <f t="shared" si="26"/>
        <v>0</v>
      </c>
      <c r="R149" s="190" t="s">
        <v>260</v>
      </c>
      <c r="S149" s="190" t="s">
        <v>128</v>
      </c>
      <c r="T149" s="190">
        <v>0</v>
      </c>
      <c r="U149" s="191">
        <f t="shared" si="27"/>
        <v>0</v>
      </c>
      <c r="V149" s="190"/>
      <c r="W149" s="172"/>
      <c r="X149" s="172"/>
      <c r="Y149" s="172"/>
      <c r="Z149" s="172"/>
      <c r="AA149" s="172"/>
      <c r="AB149" s="172"/>
      <c r="AC149" s="172"/>
      <c r="AD149" s="172"/>
      <c r="AE149" s="172"/>
      <c r="AF149" s="172"/>
      <c r="AG149" s="172" t="s">
        <v>261</v>
      </c>
      <c r="AH149" s="172"/>
      <c r="AI149" s="172"/>
      <c r="AJ149" s="172"/>
      <c r="AK149" s="172"/>
      <c r="AL149" s="172"/>
      <c r="AM149" s="172"/>
      <c r="AN149" s="172"/>
      <c r="AO149" s="172"/>
      <c r="AP149" s="172"/>
      <c r="AQ149" s="172"/>
      <c r="AR149" s="172"/>
      <c r="AS149" s="172"/>
      <c r="AT149" s="172"/>
      <c r="AU149" s="172"/>
      <c r="AV149" s="172"/>
      <c r="AW149" s="172"/>
      <c r="AX149" s="172"/>
      <c r="AY149" s="172"/>
      <c r="AZ149" s="172"/>
      <c r="BA149" s="172"/>
      <c r="BB149" s="172"/>
      <c r="BC149" s="172"/>
      <c r="BD149" s="172"/>
      <c r="BE149" s="172"/>
      <c r="BF149" s="172"/>
      <c r="BG149" s="172"/>
      <c r="BH149" s="172"/>
    </row>
    <row r="150" spans="1:60" outlineLevel="1" x14ac:dyDescent="0.2">
      <c r="A150" s="173">
        <v>85</v>
      </c>
      <c r="B150" s="183" t="s">
        <v>398</v>
      </c>
      <c r="C150" s="201" t="s">
        <v>399</v>
      </c>
      <c r="D150" s="184" t="s">
        <v>187</v>
      </c>
      <c r="E150" s="186">
        <v>9</v>
      </c>
      <c r="F150" s="189"/>
      <c r="G150" s="190">
        <f t="shared" si="21"/>
        <v>0</v>
      </c>
      <c r="H150" s="189"/>
      <c r="I150" s="190">
        <f t="shared" si="22"/>
        <v>0</v>
      </c>
      <c r="J150" s="189"/>
      <c r="K150" s="190">
        <f t="shared" si="23"/>
        <v>0</v>
      </c>
      <c r="L150" s="190">
        <v>21</v>
      </c>
      <c r="M150" s="190">
        <f t="shared" si="24"/>
        <v>0</v>
      </c>
      <c r="N150" s="190">
        <v>6.0000000000000001E-3</v>
      </c>
      <c r="O150" s="190">
        <f t="shared" si="25"/>
        <v>0.05</v>
      </c>
      <c r="P150" s="190">
        <v>0</v>
      </c>
      <c r="Q150" s="190">
        <f t="shared" si="26"/>
        <v>0</v>
      </c>
      <c r="R150" s="190" t="s">
        <v>260</v>
      </c>
      <c r="S150" s="190" t="s">
        <v>128</v>
      </c>
      <c r="T150" s="190">
        <v>0</v>
      </c>
      <c r="U150" s="191">
        <f t="shared" si="27"/>
        <v>0</v>
      </c>
      <c r="V150" s="190"/>
      <c r="W150" s="172"/>
      <c r="X150" s="172"/>
      <c r="Y150" s="172"/>
      <c r="Z150" s="172"/>
      <c r="AA150" s="172"/>
      <c r="AB150" s="172"/>
      <c r="AC150" s="172"/>
      <c r="AD150" s="172"/>
      <c r="AE150" s="172"/>
      <c r="AF150" s="172"/>
      <c r="AG150" s="172" t="s">
        <v>261</v>
      </c>
      <c r="AH150" s="172"/>
      <c r="AI150" s="172"/>
      <c r="AJ150" s="172"/>
      <c r="AK150" s="172"/>
      <c r="AL150" s="172"/>
      <c r="AM150" s="172"/>
      <c r="AN150" s="172"/>
      <c r="AO150" s="172"/>
      <c r="AP150" s="172"/>
      <c r="AQ150" s="172"/>
      <c r="AR150" s="172"/>
      <c r="AS150" s="172"/>
      <c r="AT150" s="172"/>
      <c r="AU150" s="172"/>
      <c r="AV150" s="172"/>
      <c r="AW150" s="172"/>
      <c r="AX150" s="172"/>
      <c r="AY150" s="172"/>
      <c r="AZ150" s="172"/>
      <c r="BA150" s="172"/>
      <c r="BB150" s="172"/>
      <c r="BC150" s="172"/>
      <c r="BD150" s="172"/>
      <c r="BE150" s="172"/>
      <c r="BF150" s="172"/>
      <c r="BG150" s="172"/>
      <c r="BH150" s="172"/>
    </row>
    <row r="151" spans="1:60" outlineLevel="1" x14ac:dyDescent="0.2">
      <c r="A151" s="173">
        <v>86</v>
      </c>
      <c r="B151" s="183" t="s">
        <v>400</v>
      </c>
      <c r="C151" s="201" t="s">
        <v>401</v>
      </c>
      <c r="D151" s="184" t="s">
        <v>187</v>
      </c>
      <c r="E151" s="186">
        <v>9.09</v>
      </c>
      <c r="F151" s="189"/>
      <c r="G151" s="190">
        <f t="shared" si="21"/>
        <v>0</v>
      </c>
      <c r="H151" s="189"/>
      <c r="I151" s="190">
        <f t="shared" si="22"/>
        <v>0</v>
      </c>
      <c r="J151" s="189"/>
      <c r="K151" s="190">
        <f t="shared" si="23"/>
        <v>0</v>
      </c>
      <c r="L151" s="190">
        <v>21</v>
      </c>
      <c r="M151" s="190">
        <f t="shared" si="24"/>
        <v>0</v>
      </c>
      <c r="N151" s="190">
        <v>6.4000000000000001E-2</v>
      </c>
      <c r="O151" s="190">
        <f t="shared" si="25"/>
        <v>0.57999999999999996</v>
      </c>
      <c r="P151" s="190">
        <v>0</v>
      </c>
      <c r="Q151" s="190">
        <f t="shared" si="26"/>
        <v>0</v>
      </c>
      <c r="R151" s="190" t="s">
        <v>260</v>
      </c>
      <c r="S151" s="190" t="s">
        <v>128</v>
      </c>
      <c r="T151" s="190">
        <v>0</v>
      </c>
      <c r="U151" s="191">
        <f t="shared" si="27"/>
        <v>0</v>
      </c>
      <c r="V151" s="190"/>
      <c r="W151" s="172"/>
      <c r="X151" s="172"/>
      <c r="Y151" s="172"/>
      <c r="Z151" s="172"/>
      <c r="AA151" s="172"/>
      <c r="AB151" s="172"/>
      <c r="AC151" s="172"/>
      <c r="AD151" s="172"/>
      <c r="AE151" s="172"/>
      <c r="AF151" s="172"/>
      <c r="AG151" s="172" t="s">
        <v>261</v>
      </c>
      <c r="AH151" s="172"/>
      <c r="AI151" s="172"/>
      <c r="AJ151" s="172"/>
      <c r="AK151" s="172"/>
      <c r="AL151" s="172"/>
      <c r="AM151" s="172"/>
      <c r="AN151" s="172"/>
      <c r="AO151" s="172"/>
      <c r="AP151" s="172"/>
      <c r="AQ151" s="172"/>
      <c r="AR151" s="172"/>
      <c r="AS151" s="172"/>
      <c r="AT151" s="172"/>
      <c r="AU151" s="172"/>
      <c r="AV151" s="172"/>
      <c r="AW151" s="172"/>
      <c r="AX151" s="172"/>
      <c r="AY151" s="172"/>
      <c r="AZ151" s="172"/>
      <c r="BA151" s="172"/>
      <c r="BB151" s="172"/>
      <c r="BC151" s="172"/>
      <c r="BD151" s="172"/>
      <c r="BE151" s="172"/>
      <c r="BF151" s="172"/>
      <c r="BG151" s="172"/>
      <c r="BH151" s="172"/>
    </row>
    <row r="152" spans="1:60" ht="22.5" outlineLevel="1" x14ac:dyDescent="0.2">
      <c r="A152" s="173">
        <v>87</v>
      </c>
      <c r="B152" s="183" t="s">
        <v>402</v>
      </c>
      <c r="C152" s="201" t="s">
        <v>403</v>
      </c>
      <c r="D152" s="184" t="s">
        <v>187</v>
      </c>
      <c r="E152" s="186">
        <v>9</v>
      </c>
      <c r="F152" s="189"/>
      <c r="G152" s="190">
        <f t="shared" si="21"/>
        <v>0</v>
      </c>
      <c r="H152" s="189"/>
      <c r="I152" s="190">
        <f t="shared" si="22"/>
        <v>0</v>
      </c>
      <c r="J152" s="189"/>
      <c r="K152" s="190">
        <f t="shared" si="23"/>
        <v>0</v>
      </c>
      <c r="L152" s="190">
        <v>21</v>
      </c>
      <c r="M152" s="190">
        <f t="shared" si="24"/>
        <v>0</v>
      </c>
      <c r="N152" s="190">
        <v>6.6E-3</v>
      </c>
      <c r="O152" s="190">
        <f t="shared" si="25"/>
        <v>0.06</v>
      </c>
      <c r="P152" s="190">
        <v>0</v>
      </c>
      <c r="Q152" s="190">
        <f t="shared" si="26"/>
        <v>0</v>
      </c>
      <c r="R152" s="190" t="s">
        <v>385</v>
      </c>
      <c r="S152" s="190" t="s">
        <v>128</v>
      </c>
      <c r="T152" s="190">
        <v>0.28000000000000003</v>
      </c>
      <c r="U152" s="191">
        <f t="shared" si="27"/>
        <v>2.52</v>
      </c>
      <c r="V152" s="190"/>
      <c r="W152" s="172"/>
      <c r="X152" s="172"/>
      <c r="Y152" s="172"/>
      <c r="Z152" s="172"/>
      <c r="AA152" s="172"/>
      <c r="AB152" s="172"/>
      <c r="AC152" s="172"/>
      <c r="AD152" s="172"/>
      <c r="AE152" s="172"/>
      <c r="AF152" s="172"/>
      <c r="AG152" s="172" t="s">
        <v>189</v>
      </c>
      <c r="AH152" s="172"/>
      <c r="AI152" s="172"/>
      <c r="AJ152" s="172"/>
      <c r="AK152" s="172"/>
      <c r="AL152" s="172"/>
      <c r="AM152" s="172"/>
      <c r="AN152" s="172"/>
      <c r="AO152" s="172"/>
      <c r="AP152" s="172"/>
      <c r="AQ152" s="172"/>
      <c r="AR152" s="172"/>
      <c r="AS152" s="172"/>
      <c r="AT152" s="172"/>
      <c r="AU152" s="172"/>
      <c r="AV152" s="172"/>
      <c r="AW152" s="172"/>
      <c r="AX152" s="172"/>
      <c r="AY152" s="172"/>
      <c r="AZ152" s="172"/>
      <c r="BA152" s="172"/>
      <c r="BB152" s="172"/>
      <c r="BC152" s="172"/>
      <c r="BD152" s="172"/>
      <c r="BE152" s="172"/>
      <c r="BF152" s="172"/>
      <c r="BG152" s="172"/>
      <c r="BH152" s="172"/>
    </row>
    <row r="153" spans="1:60" outlineLevel="1" x14ac:dyDescent="0.2">
      <c r="A153" s="173">
        <v>88</v>
      </c>
      <c r="B153" s="183" t="s">
        <v>404</v>
      </c>
      <c r="C153" s="201" t="s">
        <v>405</v>
      </c>
      <c r="D153" s="184" t="s">
        <v>187</v>
      </c>
      <c r="E153" s="186">
        <v>9.09</v>
      </c>
      <c r="F153" s="189"/>
      <c r="G153" s="190">
        <f t="shared" si="21"/>
        <v>0</v>
      </c>
      <c r="H153" s="189"/>
      <c r="I153" s="190">
        <f t="shared" si="22"/>
        <v>0</v>
      </c>
      <c r="J153" s="189"/>
      <c r="K153" s="190">
        <f t="shared" si="23"/>
        <v>0</v>
      </c>
      <c r="L153" s="190">
        <v>21</v>
      </c>
      <c r="M153" s="190">
        <f t="shared" si="24"/>
        <v>0</v>
      </c>
      <c r="N153" s="190">
        <v>2.7E-2</v>
      </c>
      <c r="O153" s="190">
        <f t="shared" si="25"/>
        <v>0.25</v>
      </c>
      <c r="P153" s="190">
        <v>0</v>
      </c>
      <c r="Q153" s="190">
        <f t="shared" si="26"/>
        <v>0</v>
      </c>
      <c r="R153" s="190" t="s">
        <v>260</v>
      </c>
      <c r="S153" s="190" t="s">
        <v>128</v>
      </c>
      <c r="T153" s="190">
        <v>0</v>
      </c>
      <c r="U153" s="191">
        <f t="shared" si="27"/>
        <v>0</v>
      </c>
      <c r="V153" s="190"/>
      <c r="W153" s="172"/>
      <c r="X153" s="172"/>
      <c r="Y153" s="172"/>
      <c r="Z153" s="172"/>
      <c r="AA153" s="172"/>
      <c r="AB153" s="172"/>
      <c r="AC153" s="172"/>
      <c r="AD153" s="172"/>
      <c r="AE153" s="172"/>
      <c r="AF153" s="172"/>
      <c r="AG153" s="172" t="s">
        <v>261</v>
      </c>
      <c r="AH153" s="172"/>
      <c r="AI153" s="172"/>
      <c r="AJ153" s="172"/>
      <c r="AK153" s="172"/>
      <c r="AL153" s="172"/>
      <c r="AM153" s="172"/>
      <c r="AN153" s="172"/>
      <c r="AO153" s="172"/>
      <c r="AP153" s="172"/>
      <c r="AQ153" s="172"/>
      <c r="AR153" s="172"/>
      <c r="AS153" s="172"/>
      <c r="AT153" s="172"/>
      <c r="AU153" s="172"/>
      <c r="AV153" s="172"/>
      <c r="AW153" s="172"/>
      <c r="AX153" s="172"/>
      <c r="AY153" s="172"/>
      <c r="AZ153" s="172"/>
      <c r="BA153" s="172"/>
      <c r="BB153" s="172"/>
      <c r="BC153" s="172"/>
      <c r="BD153" s="172"/>
      <c r="BE153" s="172"/>
      <c r="BF153" s="172"/>
      <c r="BG153" s="172"/>
      <c r="BH153" s="172"/>
    </row>
    <row r="154" spans="1:60" outlineLevel="1" x14ac:dyDescent="0.2">
      <c r="A154" s="173">
        <v>89</v>
      </c>
      <c r="B154" s="183" t="s">
        <v>406</v>
      </c>
      <c r="C154" s="201" t="s">
        <v>407</v>
      </c>
      <c r="D154" s="184" t="s">
        <v>233</v>
      </c>
      <c r="E154" s="186">
        <v>1.8</v>
      </c>
      <c r="F154" s="189"/>
      <c r="G154" s="190">
        <f t="shared" si="21"/>
        <v>0</v>
      </c>
      <c r="H154" s="189"/>
      <c r="I154" s="190">
        <f t="shared" si="22"/>
        <v>0</v>
      </c>
      <c r="J154" s="189"/>
      <c r="K154" s="190">
        <f t="shared" si="23"/>
        <v>0</v>
      </c>
      <c r="L154" s="190">
        <v>21</v>
      </c>
      <c r="M154" s="190">
        <f t="shared" si="24"/>
        <v>0</v>
      </c>
      <c r="N154" s="190">
        <v>2.5</v>
      </c>
      <c r="O154" s="190">
        <f t="shared" si="25"/>
        <v>4.5</v>
      </c>
      <c r="P154" s="190">
        <v>0</v>
      </c>
      <c r="Q154" s="190">
        <f t="shared" si="26"/>
        <v>0</v>
      </c>
      <c r="R154" s="190" t="s">
        <v>385</v>
      </c>
      <c r="S154" s="190" t="s">
        <v>128</v>
      </c>
      <c r="T154" s="190">
        <v>1.4490000000000001</v>
      </c>
      <c r="U154" s="191">
        <f t="shared" si="27"/>
        <v>2.61</v>
      </c>
      <c r="V154" s="190"/>
      <c r="W154" s="172"/>
      <c r="X154" s="172"/>
      <c r="Y154" s="172"/>
      <c r="Z154" s="172"/>
      <c r="AA154" s="172"/>
      <c r="AB154" s="172"/>
      <c r="AC154" s="172"/>
      <c r="AD154" s="172"/>
      <c r="AE154" s="172"/>
      <c r="AF154" s="172"/>
      <c r="AG154" s="172" t="s">
        <v>189</v>
      </c>
      <c r="AH154" s="172"/>
      <c r="AI154" s="172"/>
      <c r="AJ154" s="172"/>
      <c r="AK154" s="172"/>
      <c r="AL154" s="172"/>
      <c r="AM154" s="172"/>
      <c r="AN154" s="172"/>
      <c r="AO154" s="172"/>
      <c r="AP154" s="172"/>
      <c r="AQ154" s="172"/>
      <c r="AR154" s="172"/>
      <c r="AS154" s="172"/>
      <c r="AT154" s="172"/>
      <c r="AU154" s="172"/>
      <c r="AV154" s="172"/>
      <c r="AW154" s="172"/>
      <c r="AX154" s="172"/>
      <c r="AY154" s="172"/>
      <c r="AZ154" s="172"/>
      <c r="BA154" s="172"/>
      <c r="BB154" s="172"/>
      <c r="BC154" s="172"/>
      <c r="BD154" s="172"/>
      <c r="BE154" s="172"/>
      <c r="BF154" s="172"/>
      <c r="BG154" s="172"/>
      <c r="BH154" s="172"/>
    </row>
    <row r="155" spans="1:60" outlineLevel="1" x14ac:dyDescent="0.2">
      <c r="A155" s="173">
        <v>90</v>
      </c>
      <c r="B155" s="183" t="s">
        <v>408</v>
      </c>
      <c r="C155" s="201" t="s">
        <v>409</v>
      </c>
      <c r="D155" s="184" t="s">
        <v>187</v>
      </c>
      <c r="E155" s="186">
        <v>4</v>
      </c>
      <c r="F155" s="189"/>
      <c r="G155" s="190">
        <f t="shared" si="21"/>
        <v>0</v>
      </c>
      <c r="H155" s="189"/>
      <c r="I155" s="190">
        <f t="shared" si="22"/>
        <v>0</v>
      </c>
      <c r="J155" s="189"/>
      <c r="K155" s="190">
        <f t="shared" si="23"/>
        <v>0</v>
      </c>
      <c r="L155" s="190">
        <v>21</v>
      </c>
      <c r="M155" s="190">
        <f t="shared" si="24"/>
        <v>0</v>
      </c>
      <c r="N155" s="190">
        <v>2.4000000000000001E-4</v>
      </c>
      <c r="O155" s="190">
        <f t="shared" si="25"/>
        <v>0</v>
      </c>
      <c r="P155" s="190">
        <v>0</v>
      </c>
      <c r="Q155" s="190">
        <f t="shared" si="26"/>
        <v>0</v>
      </c>
      <c r="R155" s="190" t="s">
        <v>385</v>
      </c>
      <c r="S155" s="190" t="s">
        <v>128</v>
      </c>
      <c r="T155" s="190">
        <v>2.0099999999999998</v>
      </c>
      <c r="U155" s="191">
        <f t="shared" si="27"/>
        <v>8.0399999999999991</v>
      </c>
      <c r="V155" s="190"/>
      <c r="W155" s="172"/>
      <c r="X155" s="172"/>
      <c r="Y155" s="172"/>
      <c r="Z155" s="172"/>
      <c r="AA155" s="172"/>
      <c r="AB155" s="172"/>
      <c r="AC155" s="172"/>
      <c r="AD155" s="172"/>
      <c r="AE155" s="172"/>
      <c r="AF155" s="172"/>
      <c r="AG155" s="172" t="s">
        <v>189</v>
      </c>
      <c r="AH155" s="172"/>
      <c r="AI155" s="172"/>
      <c r="AJ155" s="172"/>
      <c r="AK155" s="172"/>
      <c r="AL155" s="172"/>
      <c r="AM155" s="172"/>
      <c r="AN155" s="172"/>
      <c r="AO155" s="172"/>
      <c r="AP155" s="172"/>
      <c r="AQ155" s="172"/>
      <c r="AR155" s="172"/>
      <c r="AS155" s="172"/>
      <c r="AT155" s="172"/>
      <c r="AU155" s="172"/>
      <c r="AV155" s="172"/>
      <c r="AW155" s="172"/>
      <c r="AX155" s="172"/>
      <c r="AY155" s="172"/>
      <c r="AZ155" s="172"/>
      <c r="BA155" s="172"/>
      <c r="BB155" s="172"/>
      <c r="BC155" s="172"/>
      <c r="BD155" s="172"/>
      <c r="BE155" s="172"/>
      <c r="BF155" s="172"/>
      <c r="BG155" s="172"/>
      <c r="BH155" s="172"/>
    </row>
    <row r="156" spans="1:60" outlineLevel="1" x14ac:dyDescent="0.2">
      <c r="A156" s="173">
        <v>91</v>
      </c>
      <c r="B156" s="183" t="s">
        <v>410</v>
      </c>
      <c r="C156" s="201" t="s">
        <v>411</v>
      </c>
      <c r="D156" s="184" t="s">
        <v>207</v>
      </c>
      <c r="E156" s="186">
        <v>20</v>
      </c>
      <c r="F156" s="189"/>
      <c r="G156" s="190">
        <f t="shared" si="21"/>
        <v>0</v>
      </c>
      <c r="H156" s="189"/>
      <c r="I156" s="190">
        <f t="shared" si="22"/>
        <v>0</v>
      </c>
      <c r="J156" s="189"/>
      <c r="K156" s="190">
        <f t="shared" si="23"/>
        <v>0</v>
      </c>
      <c r="L156" s="190">
        <v>21</v>
      </c>
      <c r="M156" s="190">
        <f t="shared" si="24"/>
        <v>0</v>
      </c>
      <c r="N156" s="190">
        <v>0</v>
      </c>
      <c r="O156" s="190">
        <f t="shared" si="25"/>
        <v>0</v>
      </c>
      <c r="P156" s="190">
        <v>0</v>
      </c>
      <c r="Q156" s="190">
        <f t="shared" si="26"/>
        <v>0</v>
      </c>
      <c r="R156" s="190" t="s">
        <v>385</v>
      </c>
      <c r="S156" s="190" t="s">
        <v>128</v>
      </c>
      <c r="T156" s="190">
        <v>6.6000000000000003E-2</v>
      </c>
      <c r="U156" s="191">
        <f t="shared" si="27"/>
        <v>1.32</v>
      </c>
      <c r="V156" s="190"/>
      <c r="W156" s="172"/>
      <c r="X156" s="172"/>
      <c r="Y156" s="172"/>
      <c r="Z156" s="172"/>
      <c r="AA156" s="172"/>
      <c r="AB156" s="172"/>
      <c r="AC156" s="172"/>
      <c r="AD156" s="172"/>
      <c r="AE156" s="172"/>
      <c r="AF156" s="172"/>
      <c r="AG156" s="172" t="s">
        <v>189</v>
      </c>
      <c r="AH156" s="172"/>
      <c r="AI156" s="172"/>
      <c r="AJ156" s="172"/>
      <c r="AK156" s="172"/>
      <c r="AL156" s="172"/>
      <c r="AM156" s="172"/>
      <c r="AN156" s="172"/>
      <c r="AO156" s="172"/>
      <c r="AP156" s="172"/>
      <c r="AQ156" s="172"/>
      <c r="AR156" s="172"/>
      <c r="AS156" s="172"/>
      <c r="AT156" s="172"/>
      <c r="AU156" s="172"/>
      <c r="AV156" s="172"/>
      <c r="AW156" s="172"/>
      <c r="AX156" s="172"/>
      <c r="AY156" s="172"/>
      <c r="AZ156" s="172"/>
      <c r="BA156" s="172"/>
      <c r="BB156" s="172"/>
      <c r="BC156" s="172"/>
      <c r="BD156" s="172"/>
      <c r="BE156" s="172"/>
      <c r="BF156" s="172"/>
      <c r="BG156" s="172"/>
      <c r="BH156" s="172"/>
    </row>
    <row r="157" spans="1:60" outlineLevel="1" x14ac:dyDescent="0.2">
      <c r="A157" s="173">
        <v>92</v>
      </c>
      <c r="B157" s="183" t="s">
        <v>412</v>
      </c>
      <c r="C157" s="201" t="s">
        <v>413</v>
      </c>
      <c r="D157" s="184" t="s">
        <v>187</v>
      </c>
      <c r="E157" s="186">
        <v>20</v>
      </c>
      <c r="F157" s="189"/>
      <c r="G157" s="190">
        <f t="shared" si="21"/>
        <v>0</v>
      </c>
      <c r="H157" s="189"/>
      <c r="I157" s="190">
        <f t="shared" si="22"/>
        <v>0</v>
      </c>
      <c r="J157" s="189"/>
      <c r="K157" s="190">
        <f t="shared" si="23"/>
        <v>0</v>
      </c>
      <c r="L157" s="190">
        <v>21</v>
      </c>
      <c r="M157" s="190">
        <f t="shared" si="24"/>
        <v>0</v>
      </c>
      <c r="N157" s="190">
        <v>5.1000000000000004E-3</v>
      </c>
      <c r="O157" s="190">
        <f t="shared" si="25"/>
        <v>0.1</v>
      </c>
      <c r="P157" s="190">
        <v>0</v>
      </c>
      <c r="Q157" s="190">
        <f t="shared" si="26"/>
        <v>0</v>
      </c>
      <c r="R157" s="190"/>
      <c r="S157" s="190" t="s">
        <v>155</v>
      </c>
      <c r="T157" s="190">
        <v>0</v>
      </c>
      <c r="U157" s="191">
        <f t="shared" si="27"/>
        <v>0</v>
      </c>
      <c r="V157" s="190"/>
      <c r="W157" s="172"/>
      <c r="X157" s="172"/>
      <c r="Y157" s="172"/>
      <c r="Z157" s="172"/>
      <c r="AA157" s="172"/>
      <c r="AB157" s="172"/>
      <c r="AC157" s="172"/>
      <c r="AD157" s="172"/>
      <c r="AE157" s="172"/>
      <c r="AF157" s="172"/>
      <c r="AG157" s="172" t="s">
        <v>261</v>
      </c>
      <c r="AH157" s="172"/>
      <c r="AI157" s="172"/>
      <c r="AJ157" s="172"/>
      <c r="AK157" s="172"/>
      <c r="AL157" s="172"/>
      <c r="AM157" s="172"/>
      <c r="AN157" s="172"/>
      <c r="AO157" s="172"/>
      <c r="AP157" s="172"/>
      <c r="AQ157" s="172"/>
      <c r="AR157" s="172"/>
      <c r="AS157" s="172"/>
      <c r="AT157" s="172"/>
      <c r="AU157" s="172"/>
      <c r="AV157" s="172"/>
      <c r="AW157" s="172"/>
      <c r="AX157" s="172"/>
      <c r="AY157" s="172"/>
      <c r="AZ157" s="172"/>
      <c r="BA157" s="172"/>
      <c r="BB157" s="172"/>
      <c r="BC157" s="172"/>
      <c r="BD157" s="172"/>
      <c r="BE157" s="172"/>
      <c r="BF157" s="172"/>
      <c r="BG157" s="172"/>
      <c r="BH157" s="172"/>
    </row>
    <row r="158" spans="1:60" ht="22.5" outlineLevel="1" x14ac:dyDescent="0.2">
      <c r="A158" s="173">
        <v>93</v>
      </c>
      <c r="B158" s="183" t="s">
        <v>414</v>
      </c>
      <c r="C158" s="201" t="s">
        <v>415</v>
      </c>
      <c r="D158" s="184" t="s">
        <v>187</v>
      </c>
      <c r="E158" s="186">
        <v>24</v>
      </c>
      <c r="F158" s="189"/>
      <c r="G158" s="190">
        <f t="shared" si="21"/>
        <v>0</v>
      </c>
      <c r="H158" s="189"/>
      <c r="I158" s="190">
        <f t="shared" si="22"/>
        <v>0</v>
      </c>
      <c r="J158" s="189"/>
      <c r="K158" s="190">
        <f t="shared" si="23"/>
        <v>0</v>
      </c>
      <c r="L158" s="190">
        <v>21</v>
      </c>
      <c r="M158" s="190">
        <f t="shared" si="24"/>
        <v>0</v>
      </c>
      <c r="N158" s="190">
        <v>1.0000000000000001E-5</v>
      </c>
      <c r="O158" s="190">
        <f t="shared" si="25"/>
        <v>0</v>
      </c>
      <c r="P158" s="190">
        <v>0</v>
      </c>
      <c r="Q158" s="190">
        <f t="shared" si="26"/>
        <v>0</v>
      </c>
      <c r="R158" s="190" t="s">
        <v>385</v>
      </c>
      <c r="S158" s="190" t="s">
        <v>128</v>
      </c>
      <c r="T158" s="190">
        <v>0.17599999999999999</v>
      </c>
      <c r="U158" s="191">
        <f t="shared" si="27"/>
        <v>4.22</v>
      </c>
      <c r="V158" s="190"/>
      <c r="W158" s="172"/>
      <c r="X158" s="172"/>
      <c r="Y158" s="172"/>
      <c r="Z158" s="172"/>
      <c r="AA158" s="172"/>
      <c r="AB158" s="172"/>
      <c r="AC158" s="172"/>
      <c r="AD158" s="172"/>
      <c r="AE158" s="172"/>
      <c r="AF158" s="172"/>
      <c r="AG158" s="172" t="s">
        <v>189</v>
      </c>
      <c r="AH158" s="172"/>
      <c r="AI158" s="172"/>
      <c r="AJ158" s="172"/>
      <c r="AK158" s="172"/>
      <c r="AL158" s="172"/>
      <c r="AM158" s="172"/>
      <c r="AN158" s="172"/>
      <c r="AO158" s="172"/>
      <c r="AP158" s="172"/>
      <c r="AQ158" s="172"/>
      <c r="AR158" s="172"/>
      <c r="AS158" s="172"/>
      <c r="AT158" s="172"/>
      <c r="AU158" s="172"/>
      <c r="AV158" s="172"/>
      <c r="AW158" s="172"/>
      <c r="AX158" s="172"/>
      <c r="AY158" s="172"/>
      <c r="AZ158" s="172"/>
      <c r="BA158" s="172"/>
      <c r="BB158" s="172"/>
      <c r="BC158" s="172"/>
      <c r="BD158" s="172"/>
      <c r="BE158" s="172"/>
      <c r="BF158" s="172"/>
      <c r="BG158" s="172"/>
      <c r="BH158" s="172"/>
    </row>
    <row r="159" spans="1:60" outlineLevel="1" x14ac:dyDescent="0.2">
      <c r="A159" s="173">
        <v>94</v>
      </c>
      <c r="B159" s="183" t="s">
        <v>416</v>
      </c>
      <c r="C159" s="201" t="s">
        <v>417</v>
      </c>
      <c r="D159" s="184" t="s">
        <v>187</v>
      </c>
      <c r="E159" s="186">
        <v>24</v>
      </c>
      <c r="F159" s="189"/>
      <c r="G159" s="190">
        <f t="shared" si="21"/>
        <v>0</v>
      </c>
      <c r="H159" s="189"/>
      <c r="I159" s="190">
        <f t="shared" si="22"/>
        <v>0</v>
      </c>
      <c r="J159" s="189"/>
      <c r="K159" s="190">
        <f t="shared" si="23"/>
        <v>0</v>
      </c>
      <c r="L159" s="190">
        <v>21</v>
      </c>
      <c r="M159" s="190">
        <f t="shared" si="24"/>
        <v>0</v>
      </c>
      <c r="N159" s="190">
        <v>6.6E-4</v>
      </c>
      <c r="O159" s="190">
        <f t="shared" si="25"/>
        <v>0.02</v>
      </c>
      <c r="P159" s="190">
        <v>0</v>
      </c>
      <c r="Q159" s="190">
        <f t="shared" si="26"/>
        <v>0</v>
      </c>
      <c r="R159" s="190" t="s">
        <v>260</v>
      </c>
      <c r="S159" s="190" t="s">
        <v>128</v>
      </c>
      <c r="T159" s="190">
        <v>0</v>
      </c>
      <c r="U159" s="191">
        <f t="shared" si="27"/>
        <v>0</v>
      </c>
      <c r="V159" s="190"/>
      <c r="W159" s="172"/>
      <c r="X159" s="172"/>
      <c r="Y159" s="172"/>
      <c r="Z159" s="172"/>
      <c r="AA159" s="172"/>
      <c r="AB159" s="172"/>
      <c r="AC159" s="172"/>
      <c r="AD159" s="172"/>
      <c r="AE159" s="172"/>
      <c r="AF159" s="172"/>
      <c r="AG159" s="172" t="s">
        <v>261</v>
      </c>
      <c r="AH159" s="172"/>
      <c r="AI159" s="172"/>
      <c r="AJ159" s="172"/>
      <c r="AK159" s="172"/>
      <c r="AL159" s="172"/>
      <c r="AM159" s="172"/>
      <c r="AN159" s="172"/>
      <c r="AO159" s="172"/>
      <c r="AP159" s="172"/>
      <c r="AQ159" s="172"/>
      <c r="AR159" s="172"/>
      <c r="AS159" s="172"/>
      <c r="AT159" s="172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2"/>
      <c r="BF159" s="172"/>
      <c r="BG159" s="172"/>
      <c r="BH159" s="172"/>
    </row>
    <row r="160" spans="1:60" x14ac:dyDescent="0.2">
      <c r="A160" s="205" t="s">
        <v>122</v>
      </c>
      <c r="B160" s="206" t="s">
        <v>80</v>
      </c>
      <c r="C160" s="211" t="s">
        <v>81</v>
      </c>
      <c r="D160" s="207"/>
      <c r="E160" s="208"/>
      <c r="F160" s="209"/>
      <c r="G160" s="209">
        <f>SUMIF(AG161:AG187,"&lt;&gt;NOR",G161:G187)</f>
        <v>0</v>
      </c>
      <c r="H160" s="209"/>
      <c r="I160" s="209">
        <f>SUM(I161:I187)</f>
        <v>0</v>
      </c>
      <c r="J160" s="209"/>
      <c r="K160" s="209">
        <f>SUM(K161:K187)</f>
        <v>0</v>
      </c>
      <c r="L160" s="209"/>
      <c r="M160" s="209">
        <f>SUM(M161:M187)</f>
        <v>0</v>
      </c>
      <c r="N160" s="209"/>
      <c r="O160" s="209">
        <f>SUM(O161:O187)</f>
        <v>1.35</v>
      </c>
      <c r="P160" s="209"/>
      <c r="Q160" s="209">
        <f>SUM(Q161:Q187)</f>
        <v>0.16</v>
      </c>
      <c r="R160" s="209"/>
      <c r="S160" s="209"/>
      <c r="T160" s="209"/>
      <c r="U160" s="210">
        <f>SUM(U161:U187)</f>
        <v>16.149999999999999</v>
      </c>
      <c r="V160" s="209"/>
      <c r="AG160" t="s">
        <v>123</v>
      </c>
    </row>
    <row r="161" spans="1:60" outlineLevel="1" x14ac:dyDescent="0.2">
      <c r="A161" s="173">
        <v>95</v>
      </c>
      <c r="B161" s="183" t="s">
        <v>418</v>
      </c>
      <c r="C161" s="201" t="s">
        <v>419</v>
      </c>
      <c r="D161" s="184" t="s">
        <v>187</v>
      </c>
      <c r="E161" s="186">
        <v>2</v>
      </c>
      <c r="F161" s="189"/>
      <c r="G161" s="190">
        <f>ROUND(E161*F161,2)</f>
        <v>0</v>
      </c>
      <c r="H161" s="189"/>
      <c r="I161" s="190">
        <f>ROUND(E161*H161,2)</f>
        <v>0</v>
      </c>
      <c r="J161" s="189"/>
      <c r="K161" s="190">
        <f>ROUND(E161*J161,2)</f>
        <v>0</v>
      </c>
      <c r="L161" s="190">
        <v>21</v>
      </c>
      <c r="M161" s="190">
        <f>G161*(1+L161/100)</f>
        <v>0</v>
      </c>
      <c r="N161" s="190">
        <v>0</v>
      </c>
      <c r="O161" s="190">
        <f>ROUND(E161*N161,2)</f>
        <v>0</v>
      </c>
      <c r="P161" s="190">
        <v>8.2000000000000003E-2</v>
      </c>
      <c r="Q161" s="190">
        <f>ROUND(E161*P161,2)</f>
        <v>0.16</v>
      </c>
      <c r="R161" s="190" t="s">
        <v>208</v>
      </c>
      <c r="S161" s="190" t="s">
        <v>128</v>
      </c>
      <c r="T161" s="190">
        <v>0.58799999999999997</v>
      </c>
      <c r="U161" s="191">
        <f>ROUND(E161*T161,2)</f>
        <v>1.18</v>
      </c>
      <c r="V161" s="190"/>
      <c r="W161" s="172"/>
      <c r="X161" s="172"/>
      <c r="Y161" s="172"/>
      <c r="Z161" s="172"/>
      <c r="AA161" s="172"/>
      <c r="AB161" s="172"/>
      <c r="AC161" s="172"/>
      <c r="AD161" s="172"/>
      <c r="AE161" s="172"/>
      <c r="AF161" s="172"/>
      <c r="AG161" s="172" t="s">
        <v>189</v>
      </c>
      <c r="AH161" s="172"/>
      <c r="AI161" s="172"/>
      <c r="AJ161" s="172"/>
      <c r="AK161" s="172"/>
      <c r="AL161" s="172"/>
      <c r="AM161" s="172"/>
      <c r="AN161" s="172"/>
      <c r="AO161" s="172"/>
      <c r="AP161" s="172"/>
      <c r="AQ161" s="172"/>
      <c r="AR161" s="172"/>
      <c r="AS161" s="172"/>
      <c r="AT161" s="172"/>
      <c r="AU161" s="172"/>
      <c r="AV161" s="172"/>
      <c r="AW161" s="172"/>
      <c r="AX161" s="172"/>
      <c r="AY161" s="172"/>
      <c r="AZ161" s="172"/>
      <c r="BA161" s="172"/>
      <c r="BB161" s="172"/>
      <c r="BC161" s="172"/>
      <c r="BD161" s="172"/>
      <c r="BE161" s="172"/>
      <c r="BF161" s="172"/>
      <c r="BG161" s="172"/>
      <c r="BH161" s="172"/>
    </row>
    <row r="162" spans="1:60" outlineLevel="1" x14ac:dyDescent="0.2">
      <c r="A162" s="173"/>
      <c r="B162" s="183"/>
      <c r="C162" s="264" t="s">
        <v>295</v>
      </c>
      <c r="D162" s="265"/>
      <c r="E162" s="266"/>
      <c r="F162" s="267"/>
      <c r="G162" s="268"/>
      <c r="H162" s="190"/>
      <c r="I162" s="190"/>
      <c r="J162" s="190"/>
      <c r="K162" s="190"/>
      <c r="L162" s="190"/>
      <c r="M162" s="190"/>
      <c r="N162" s="190"/>
      <c r="O162" s="190"/>
      <c r="P162" s="190"/>
      <c r="Q162" s="190"/>
      <c r="R162" s="190"/>
      <c r="S162" s="190"/>
      <c r="T162" s="190"/>
      <c r="U162" s="191"/>
      <c r="V162" s="190"/>
      <c r="W162" s="172"/>
      <c r="X162" s="172"/>
      <c r="Y162" s="172"/>
      <c r="Z162" s="172"/>
      <c r="AA162" s="172"/>
      <c r="AB162" s="172"/>
      <c r="AC162" s="172"/>
      <c r="AD162" s="172"/>
      <c r="AE162" s="172"/>
      <c r="AF162" s="172"/>
      <c r="AG162" s="172" t="s">
        <v>130</v>
      </c>
      <c r="AH162" s="172"/>
      <c r="AI162" s="172"/>
      <c r="AJ162" s="172"/>
      <c r="AK162" s="172"/>
      <c r="AL162" s="172"/>
      <c r="AM162" s="172"/>
      <c r="AN162" s="172"/>
      <c r="AO162" s="172"/>
      <c r="AP162" s="172"/>
      <c r="AQ162" s="172"/>
      <c r="AR162" s="172"/>
      <c r="AS162" s="172"/>
      <c r="AT162" s="172"/>
      <c r="AU162" s="172"/>
      <c r="AV162" s="172"/>
      <c r="AW162" s="172"/>
      <c r="AX162" s="172"/>
      <c r="AY162" s="172"/>
      <c r="AZ162" s="172"/>
      <c r="BA162" s="180" t="str">
        <f>C162</f>
        <v>Bude užito zpětně na stavbě</v>
      </c>
      <c r="BB162" s="172"/>
      <c r="BC162" s="172"/>
      <c r="BD162" s="172"/>
      <c r="BE162" s="172"/>
      <c r="BF162" s="172"/>
      <c r="BG162" s="172"/>
      <c r="BH162" s="172"/>
    </row>
    <row r="163" spans="1:60" outlineLevel="1" x14ac:dyDescent="0.2">
      <c r="A163" s="173">
        <v>96</v>
      </c>
      <c r="B163" s="183" t="s">
        <v>420</v>
      </c>
      <c r="C163" s="201" t="s">
        <v>421</v>
      </c>
      <c r="D163" s="184" t="s">
        <v>187</v>
      </c>
      <c r="E163" s="186">
        <v>5</v>
      </c>
      <c r="F163" s="189"/>
      <c r="G163" s="190">
        <f>ROUND(E163*F163,2)</f>
        <v>0</v>
      </c>
      <c r="H163" s="189"/>
      <c r="I163" s="190">
        <f>ROUND(E163*H163,2)</f>
        <v>0</v>
      </c>
      <c r="J163" s="189"/>
      <c r="K163" s="190">
        <f>ROUND(E163*J163,2)</f>
        <v>0</v>
      </c>
      <c r="L163" s="190">
        <v>21</v>
      </c>
      <c r="M163" s="190">
        <f>G163*(1+L163/100)</f>
        <v>0</v>
      </c>
      <c r="N163" s="190">
        <v>0.25</v>
      </c>
      <c r="O163" s="190">
        <f>ROUND(E163*N163,2)</f>
        <v>1.25</v>
      </c>
      <c r="P163" s="190">
        <v>0</v>
      </c>
      <c r="Q163" s="190">
        <f>ROUND(E163*P163,2)</f>
        <v>0</v>
      </c>
      <c r="R163" s="190" t="s">
        <v>208</v>
      </c>
      <c r="S163" s="190" t="s">
        <v>128</v>
      </c>
      <c r="T163" s="190">
        <v>0.81799999999999995</v>
      </c>
      <c r="U163" s="191">
        <f>ROUND(E163*T163,2)</f>
        <v>4.09</v>
      </c>
      <c r="V163" s="190"/>
      <c r="W163" s="172"/>
      <c r="X163" s="172"/>
      <c r="Y163" s="172"/>
      <c r="Z163" s="172"/>
      <c r="AA163" s="172"/>
      <c r="AB163" s="172"/>
      <c r="AC163" s="172"/>
      <c r="AD163" s="172"/>
      <c r="AE163" s="172"/>
      <c r="AF163" s="172"/>
      <c r="AG163" s="172" t="s">
        <v>189</v>
      </c>
      <c r="AH163" s="172"/>
      <c r="AI163" s="172"/>
      <c r="AJ163" s="172"/>
      <c r="AK163" s="172"/>
      <c r="AL163" s="172"/>
      <c r="AM163" s="172"/>
      <c r="AN163" s="172"/>
      <c r="AO163" s="172"/>
      <c r="AP163" s="172"/>
      <c r="AQ163" s="172"/>
      <c r="AR163" s="172"/>
      <c r="AS163" s="172"/>
      <c r="AT163" s="172"/>
      <c r="AU163" s="172"/>
      <c r="AV163" s="172"/>
      <c r="AW163" s="172"/>
      <c r="AX163" s="172"/>
      <c r="AY163" s="172"/>
      <c r="AZ163" s="172"/>
      <c r="BA163" s="172"/>
      <c r="BB163" s="172"/>
      <c r="BC163" s="172"/>
      <c r="BD163" s="172"/>
      <c r="BE163" s="172"/>
      <c r="BF163" s="172"/>
      <c r="BG163" s="172"/>
      <c r="BH163" s="172"/>
    </row>
    <row r="164" spans="1:60" outlineLevel="1" x14ac:dyDescent="0.2">
      <c r="A164" s="173"/>
      <c r="B164" s="183"/>
      <c r="C164" s="264" t="s">
        <v>378</v>
      </c>
      <c r="D164" s="265"/>
      <c r="E164" s="266"/>
      <c r="F164" s="267"/>
      <c r="G164" s="268"/>
      <c r="H164" s="190"/>
      <c r="I164" s="190"/>
      <c r="J164" s="190"/>
      <c r="K164" s="190"/>
      <c r="L164" s="190"/>
      <c r="M164" s="190"/>
      <c r="N164" s="190"/>
      <c r="O164" s="190"/>
      <c r="P164" s="190"/>
      <c r="Q164" s="190"/>
      <c r="R164" s="190"/>
      <c r="S164" s="190"/>
      <c r="T164" s="190"/>
      <c r="U164" s="191"/>
      <c r="V164" s="190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 t="s">
        <v>130</v>
      </c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80" t="str">
        <f>C164</f>
        <v>Počet z C.2. Situace</v>
      </c>
      <c r="BB164" s="172"/>
      <c r="BC164" s="172"/>
      <c r="BD164" s="172"/>
      <c r="BE164" s="172"/>
      <c r="BF164" s="172"/>
      <c r="BG164" s="172"/>
      <c r="BH164" s="172"/>
    </row>
    <row r="165" spans="1:60" outlineLevel="1" x14ac:dyDescent="0.2">
      <c r="A165" s="173"/>
      <c r="B165" s="183"/>
      <c r="C165" s="264" t="s">
        <v>422</v>
      </c>
      <c r="D165" s="265"/>
      <c r="E165" s="266"/>
      <c r="F165" s="267"/>
      <c r="G165" s="268"/>
      <c r="H165" s="190"/>
      <c r="I165" s="190"/>
      <c r="J165" s="190"/>
      <c r="K165" s="190"/>
      <c r="L165" s="190"/>
      <c r="M165" s="190"/>
      <c r="N165" s="190"/>
      <c r="O165" s="190"/>
      <c r="P165" s="190"/>
      <c r="Q165" s="190"/>
      <c r="R165" s="190"/>
      <c r="S165" s="190"/>
      <c r="T165" s="190"/>
      <c r="U165" s="191"/>
      <c r="V165" s="190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 t="s">
        <v>130</v>
      </c>
      <c r="AH165" s="172"/>
      <c r="AI165" s="172"/>
      <c r="AJ165" s="172"/>
      <c r="AK165" s="172"/>
      <c r="AL165" s="172"/>
      <c r="AM165" s="172"/>
      <c r="AN165" s="172"/>
      <c r="AO165" s="172"/>
      <c r="AP165" s="172"/>
      <c r="AQ165" s="172"/>
      <c r="AR165" s="172"/>
      <c r="AS165" s="172"/>
      <c r="AT165" s="172"/>
      <c r="AU165" s="172"/>
      <c r="AV165" s="172"/>
      <c r="AW165" s="172"/>
      <c r="AX165" s="172"/>
      <c r="AY165" s="172"/>
      <c r="AZ165" s="172"/>
      <c r="BA165" s="180" t="str">
        <f>C165</f>
        <v>Nová-3</v>
      </c>
      <c r="BB165" s="172"/>
      <c r="BC165" s="172"/>
      <c r="BD165" s="172"/>
      <c r="BE165" s="172"/>
      <c r="BF165" s="172"/>
      <c r="BG165" s="172"/>
      <c r="BH165" s="172"/>
    </row>
    <row r="166" spans="1:60" outlineLevel="1" x14ac:dyDescent="0.2">
      <c r="A166" s="173"/>
      <c r="B166" s="183"/>
      <c r="C166" s="264" t="s">
        <v>423</v>
      </c>
      <c r="D166" s="265"/>
      <c r="E166" s="266"/>
      <c r="F166" s="267"/>
      <c r="G166" s="268"/>
      <c r="H166" s="190"/>
      <c r="I166" s="190"/>
      <c r="J166" s="190"/>
      <c r="K166" s="190"/>
      <c r="L166" s="190"/>
      <c r="M166" s="190"/>
      <c r="N166" s="190"/>
      <c r="O166" s="190"/>
      <c r="P166" s="190"/>
      <c r="Q166" s="190"/>
      <c r="R166" s="190"/>
      <c r="S166" s="190"/>
      <c r="T166" s="190"/>
      <c r="U166" s="191"/>
      <c r="V166" s="190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72" t="s">
        <v>130</v>
      </c>
      <c r="AH166" s="172"/>
      <c r="AI166" s="172"/>
      <c r="AJ166" s="172"/>
      <c r="AK166" s="172"/>
      <c r="AL166" s="172"/>
      <c r="AM166" s="172"/>
      <c r="AN166" s="172"/>
      <c r="AO166" s="172"/>
      <c r="AP166" s="172"/>
      <c r="AQ166" s="172"/>
      <c r="AR166" s="172"/>
      <c r="AS166" s="172"/>
      <c r="AT166" s="172"/>
      <c r="AU166" s="172"/>
      <c r="AV166" s="172"/>
      <c r="AW166" s="172"/>
      <c r="AX166" s="172"/>
      <c r="AY166" s="172"/>
      <c r="AZ166" s="172"/>
      <c r="BA166" s="180" t="str">
        <f>C166</f>
        <v>Přeložka-1</v>
      </c>
      <c r="BB166" s="172"/>
      <c r="BC166" s="172"/>
      <c r="BD166" s="172"/>
      <c r="BE166" s="172"/>
      <c r="BF166" s="172"/>
      <c r="BG166" s="172"/>
      <c r="BH166" s="172"/>
    </row>
    <row r="167" spans="1:60" outlineLevel="1" x14ac:dyDescent="0.2">
      <c r="A167" s="173"/>
      <c r="B167" s="183"/>
      <c r="C167" s="264" t="s">
        <v>424</v>
      </c>
      <c r="D167" s="265"/>
      <c r="E167" s="266"/>
      <c r="F167" s="267"/>
      <c r="G167" s="268"/>
      <c r="H167" s="190"/>
      <c r="I167" s="190"/>
      <c r="J167" s="190"/>
      <c r="K167" s="190"/>
      <c r="L167" s="190"/>
      <c r="M167" s="190"/>
      <c r="N167" s="190"/>
      <c r="O167" s="190"/>
      <c r="P167" s="190"/>
      <c r="Q167" s="190"/>
      <c r="R167" s="190"/>
      <c r="S167" s="190"/>
      <c r="T167" s="190"/>
      <c r="U167" s="191"/>
      <c r="V167" s="190"/>
      <c r="W167" s="172"/>
      <c r="X167" s="172"/>
      <c r="Y167" s="172"/>
      <c r="Z167" s="172"/>
      <c r="AA167" s="172"/>
      <c r="AB167" s="172"/>
      <c r="AC167" s="172"/>
      <c r="AD167" s="172"/>
      <c r="AE167" s="172"/>
      <c r="AF167" s="172"/>
      <c r="AG167" s="172" t="s">
        <v>130</v>
      </c>
      <c r="AH167" s="172"/>
      <c r="AI167" s="172"/>
      <c r="AJ167" s="172"/>
      <c r="AK167" s="172"/>
      <c r="AL167" s="172"/>
      <c r="AM167" s="172"/>
      <c r="AN167" s="172"/>
      <c r="AO167" s="172"/>
      <c r="AP167" s="172"/>
      <c r="AQ167" s="172"/>
      <c r="AR167" s="172"/>
      <c r="AS167" s="172"/>
      <c r="AT167" s="172"/>
      <c r="AU167" s="172"/>
      <c r="AV167" s="172"/>
      <c r="AW167" s="172"/>
      <c r="AX167" s="172"/>
      <c r="AY167" s="172"/>
      <c r="AZ167" s="172"/>
      <c r="BA167" s="180" t="str">
        <f>C167</f>
        <v>Ochranný sloupek-1</v>
      </c>
      <c r="BB167" s="172"/>
      <c r="BC167" s="172"/>
      <c r="BD167" s="172"/>
      <c r="BE167" s="172"/>
      <c r="BF167" s="172"/>
      <c r="BG167" s="172"/>
      <c r="BH167" s="172"/>
    </row>
    <row r="168" spans="1:60" outlineLevel="1" x14ac:dyDescent="0.2">
      <c r="A168" s="173">
        <v>97</v>
      </c>
      <c r="B168" s="183" t="s">
        <v>425</v>
      </c>
      <c r="C168" s="201" t="s">
        <v>426</v>
      </c>
      <c r="D168" s="184" t="s">
        <v>187</v>
      </c>
      <c r="E168" s="186">
        <v>2</v>
      </c>
      <c r="F168" s="189"/>
      <c r="G168" s="190">
        <f>ROUND(E168*F168,2)</f>
        <v>0</v>
      </c>
      <c r="H168" s="189"/>
      <c r="I168" s="190">
        <f>ROUND(E168*H168,2)</f>
        <v>0</v>
      </c>
      <c r="J168" s="189"/>
      <c r="K168" s="190">
        <f>ROUND(E168*J168,2)</f>
        <v>0</v>
      </c>
      <c r="L168" s="190">
        <v>21</v>
      </c>
      <c r="M168" s="190">
        <f>G168*(1+L168/100)</f>
        <v>0</v>
      </c>
      <c r="N168" s="190">
        <v>5.1000000000000004E-3</v>
      </c>
      <c r="O168" s="190">
        <f>ROUND(E168*N168,2)</f>
        <v>0.01</v>
      </c>
      <c r="P168" s="190">
        <v>0</v>
      </c>
      <c r="Q168" s="190">
        <f>ROUND(E168*P168,2)</f>
        <v>0</v>
      </c>
      <c r="R168" s="190" t="s">
        <v>260</v>
      </c>
      <c r="S168" s="190" t="s">
        <v>128</v>
      </c>
      <c r="T168" s="190">
        <v>0</v>
      </c>
      <c r="U168" s="191">
        <f>ROUND(E168*T168,2)</f>
        <v>0</v>
      </c>
      <c r="V168" s="190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72" t="s">
        <v>261</v>
      </c>
      <c r="AH168" s="172"/>
      <c r="AI168" s="172"/>
      <c r="AJ168" s="172"/>
      <c r="AK168" s="172"/>
      <c r="AL168" s="172"/>
      <c r="AM168" s="172"/>
      <c r="AN168" s="172"/>
      <c r="AO168" s="172"/>
      <c r="AP168" s="172"/>
      <c r="AQ168" s="172"/>
      <c r="AR168" s="172"/>
      <c r="AS168" s="172"/>
      <c r="AT168" s="172"/>
      <c r="AU168" s="172"/>
      <c r="AV168" s="172"/>
      <c r="AW168" s="172"/>
      <c r="AX168" s="172"/>
      <c r="AY168" s="172"/>
      <c r="AZ168" s="172"/>
      <c r="BA168" s="172"/>
      <c r="BB168" s="172"/>
      <c r="BC168" s="172"/>
      <c r="BD168" s="172"/>
      <c r="BE168" s="172"/>
      <c r="BF168" s="172"/>
      <c r="BG168" s="172"/>
      <c r="BH168" s="172"/>
    </row>
    <row r="169" spans="1:60" outlineLevel="1" x14ac:dyDescent="0.2">
      <c r="A169" s="173">
        <v>98</v>
      </c>
      <c r="B169" s="183" t="s">
        <v>427</v>
      </c>
      <c r="C169" s="201" t="s">
        <v>428</v>
      </c>
      <c r="D169" s="184" t="s">
        <v>187</v>
      </c>
      <c r="E169" s="186">
        <v>2</v>
      </c>
      <c r="F169" s="189"/>
      <c r="G169" s="190">
        <f>ROUND(E169*F169,2)</f>
        <v>0</v>
      </c>
      <c r="H169" s="189"/>
      <c r="I169" s="190">
        <f>ROUND(E169*H169,2)</f>
        <v>0</v>
      </c>
      <c r="J169" s="189"/>
      <c r="K169" s="190">
        <f>ROUND(E169*J169,2)</f>
        <v>0</v>
      </c>
      <c r="L169" s="190">
        <v>21</v>
      </c>
      <c r="M169" s="190">
        <f>G169*(1+L169/100)</f>
        <v>0</v>
      </c>
      <c r="N169" s="190">
        <v>5.1000000000000004E-3</v>
      </c>
      <c r="O169" s="190">
        <f>ROUND(E169*N169,2)</f>
        <v>0.01</v>
      </c>
      <c r="P169" s="190">
        <v>0</v>
      </c>
      <c r="Q169" s="190">
        <f>ROUND(E169*P169,2)</f>
        <v>0</v>
      </c>
      <c r="R169" s="190" t="s">
        <v>260</v>
      </c>
      <c r="S169" s="190" t="s">
        <v>128</v>
      </c>
      <c r="T169" s="190">
        <v>0</v>
      </c>
      <c r="U169" s="191">
        <f>ROUND(E169*T169,2)</f>
        <v>0</v>
      </c>
      <c r="V169" s="190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 t="s">
        <v>261</v>
      </c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72"/>
      <c r="BB169" s="172"/>
      <c r="BC169" s="172"/>
      <c r="BD169" s="172"/>
      <c r="BE169" s="172"/>
      <c r="BF169" s="172"/>
      <c r="BG169" s="172"/>
      <c r="BH169" s="172"/>
    </row>
    <row r="170" spans="1:60" outlineLevel="1" x14ac:dyDescent="0.2">
      <c r="A170" s="173"/>
      <c r="B170" s="183"/>
      <c r="C170" s="264" t="s">
        <v>429</v>
      </c>
      <c r="D170" s="265"/>
      <c r="E170" s="266"/>
      <c r="F170" s="267"/>
      <c r="G170" s="268"/>
      <c r="H170" s="190"/>
      <c r="I170" s="190"/>
      <c r="J170" s="190"/>
      <c r="K170" s="190"/>
      <c r="L170" s="190"/>
      <c r="M170" s="190"/>
      <c r="N170" s="190"/>
      <c r="O170" s="190"/>
      <c r="P170" s="190"/>
      <c r="Q170" s="190"/>
      <c r="R170" s="190"/>
      <c r="S170" s="190"/>
      <c r="T170" s="190"/>
      <c r="U170" s="191"/>
      <c r="V170" s="190"/>
      <c r="W170" s="172"/>
      <c r="X170" s="172"/>
      <c r="Y170" s="172"/>
      <c r="Z170" s="172"/>
      <c r="AA170" s="172"/>
      <c r="AB170" s="172"/>
      <c r="AC170" s="172"/>
      <c r="AD170" s="172"/>
      <c r="AE170" s="172"/>
      <c r="AF170" s="172"/>
      <c r="AG170" s="172" t="s">
        <v>130</v>
      </c>
      <c r="AH170" s="172"/>
      <c r="AI170" s="172"/>
      <c r="AJ170" s="172"/>
      <c r="AK170" s="172"/>
      <c r="AL170" s="172"/>
      <c r="AM170" s="172"/>
      <c r="AN170" s="172"/>
      <c r="AO170" s="172"/>
      <c r="AP170" s="172"/>
      <c r="AQ170" s="172"/>
      <c r="AR170" s="172"/>
      <c r="AS170" s="172"/>
      <c r="AT170" s="172"/>
      <c r="AU170" s="172"/>
      <c r="AV170" s="172"/>
      <c r="AW170" s="172"/>
      <c r="AX170" s="172"/>
      <c r="AY170" s="172"/>
      <c r="AZ170" s="172"/>
      <c r="BA170" s="180" t="str">
        <f>C170</f>
        <v>Osazena na slouoy VO</v>
      </c>
      <c r="BB170" s="172"/>
      <c r="BC170" s="172"/>
      <c r="BD170" s="172"/>
      <c r="BE170" s="172"/>
      <c r="BF170" s="172"/>
      <c r="BG170" s="172"/>
      <c r="BH170" s="172"/>
    </row>
    <row r="171" spans="1:60" outlineLevel="1" x14ac:dyDescent="0.2">
      <c r="A171" s="173">
        <v>99</v>
      </c>
      <c r="B171" s="183" t="s">
        <v>430</v>
      </c>
      <c r="C171" s="201" t="s">
        <v>431</v>
      </c>
      <c r="D171" s="184" t="s">
        <v>187</v>
      </c>
      <c r="E171" s="186">
        <v>2</v>
      </c>
      <c r="F171" s="189"/>
      <c r="G171" s="190">
        <f>ROUND(E171*F171,2)</f>
        <v>0</v>
      </c>
      <c r="H171" s="189"/>
      <c r="I171" s="190">
        <f>ROUND(E171*H171,2)</f>
        <v>0</v>
      </c>
      <c r="J171" s="189"/>
      <c r="K171" s="190">
        <f>ROUND(E171*J171,2)</f>
        <v>0</v>
      </c>
      <c r="L171" s="190">
        <v>21</v>
      </c>
      <c r="M171" s="190">
        <f>G171*(1+L171/100)</f>
        <v>0</v>
      </c>
      <c r="N171" s="190">
        <v>0</v>
      </c>
      <c r="O171" s="190">
        <f>ROUND(E171*N171,2)</f>
        <v>0</v>
      </c>
      <c r="P171" s="190">
        <v>0</v>
      </c>
      <c r="Q171" s="190">
        <f>ROUND(E171*P171,2)</f>
        <v>0</v>
      </c>
      <c r="R171" s="190"/>
      <c r="S171" s="190" t="s">
        <v>155</v>
      </c>
      <c r="T171" s="190">
        <v>0</v>
      </c>
      <c r="U171" s="191">
        <f>ROUND(E171*T171,2)</f>
        <v>0</v>
      </c>
      <c r="V171" s="190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72" t="s">
        <v>261</v>
      </c>
      <c r="AH171" s="172"/>
      <c r="AI171" s="172"/>
      <c r="AJ171" s="172"/>
      <c r="AK171" s="172"/>
      <c r="AL171" s="172"/>
      <c r="AM171" s="172"/>
      <c r="AN171" s="172"/>
      <c r="AO171" s="172"/>
      <c r="AP171" s="172"/>
      <c r="AQ171" s="172"/>
      <c r="AR171" s="172"/>
      <c r="AS171" s="172"/>
      <c r="AT171" s="172"/>
      <c r="AU171" s="172"/>
      <c r="AV171" s="172"/>
      <c r="AW171" s="172"/>
      <c r="AX171" s="172"/>
      <c r="AY171" s="172"/>
      <c r="AZ171" s="172"/>
      <c r="BA171" s="172"/>
      <c r="BB171" s="172"/>
      <c r="BC171" s="172"/>
      <c r="BD171" s="172"/>
      <c r="BE171" s="172"/>
      <c r="BF171" s="172"/>
      <c r="BG171" s="172"/>
      <c r="BH171" s="172"/>
    </row>
    <row r="172" spans="1:60" outlineLevel="1" x14ac:dyDescent="0.2">
      <c r="A172" s="173">
        <v>100</v>
      </c>
      <c r="B172" s="183" t="s">
        <v>432</v>
      </c>
      <c r="C172" s="201" t="s">
        <v>433</v>
      </c>
      <c r="D172" s="184" t="s">
        <v>187</v>
      </c>
      <c r="E172" s="186">
        <v>3</v>
      </c>
      <c r="F172" s="189"/>
      <c r="G172" s="190">
        <f>ROUND(E172*F172,2)</f>
        <v>0</v>
      </c>
      <c r="H172" s="189"/>
      <c r="I172" s="190">
        <f>ROUND(E172*H172,2)</f>
        <v>0</v>
      </c>
      <c r="J172" s="189"/>
      <c r="K172" s="190">
        <f>ROUND(E172*J172,2)</f>
        <v>0</v>
      </c>
      <c r="L172" s="190">
        <v>21</v>
      </c>
      <c r="M172" s="190">
        <f>G172*(1+L172/100)</f>
        <v>0</v>
      </c>
      <c r="N172" s="190">
        <v>0</v>
      </c>
      <c r="O172" s="190">
        <f>ROUND(E172*N172,2)</f>
        <v>0</v>
      </c>
      <c r="P172" s="190">
        <v>0</v>
      </c>
      <c r="Q172" s="190">
        <f>ROUND(E172*P172,2)</f>
        <v>0</v>
      </c>
      <c r="R172" s="190"/>
      <c r="S172" s="190" t="s">
        <v>155</v>
      </c>
      <c r="T172" s="190">
        <v>0</v>
      </c>
      <c r="U172" s="191">
        <f>ROUND(E172*T172,2)</f>
        <v>0</v>
      </c>
      <c r="V172" s="190"/>
      <c r="W172" s="172"/>
      <c r="X172" s="172"/>
      <c r="Y172" s="172"/>
      <c r="Z172" s="172"/>
      <c r="AA172" s="172"/>
      <c r="AB172" s="172"/>
      <c r="AC172" s="172"/>
      <c r="AD172" s="172"/>
      <c r="AE172" s="172"/>
      <c r="AF172" s="172"/>
      <c r="AG172" s="172" t="s">
        <v>261</v>
      </c>
      <c r="AH172" s="172"/>
      <c r="AI172" s="172"/>
      <c r="AJ172" s="172"/>
      <c r="AK172" s="172"/>
      <c r="AL172" s="172"/>
      <c r="AM172" s="172"/>
      <c r="AN172" s="172"/>
      <c r="AO172" s="172"/>
      <c r="AP172" s="172"/>
      <c r="AQ172" s="172"/>
      <c r="AR172" s="172"/>
      <c r="AS172" s="172"/>
      <c r="AT172" s="172"/>
      <c r="AU172" s="172"/>
      <c r="AV172" s="172"/>
      <c r="AW172" s="172"/>
      <c r="AX172" s="172"/>
      <c r="AY172" s="172"/>
      <c r="AZ172" s="172"/>
      <c r="BA172" s="172"/>
      <c r="BB172" s="172"/>
      <c r="BC172" s="172"/>
      <c r="BD172" s="172"/>
      <c r="BE172" s="172"/>
      <c r="BF172" s="172"/>
      <c r="BG172" s="172"/>
      <c r="BH172" s="172"/>
    </row>
    <row r="173" spans="1:60" outlineLevel="1" x14ac:dyDescent="0.2">
      <c r="A173" s="173">
        <v>101</v>
      </c>
      <c r="B173" s="183" t="s">
        <v>434</v>
      </c>
      <c r="C173" s="201" t="s">
        <v>435</v>
      </c>
      <c r="D173" s="184" t="s">
        <v>187</v>
      </c>
      <c r="E173" s="186">
        <v>8</v>
      </c>
      <c r="F173" s="189"/>
      <c r="G173" s="190">
        <f>ROUND(E173*F173,2)</f>
        <v>0</v>
      </c>
      <c r="H173" s="189"/>
      <c r="I173" s="190">
        <f>ROUND(E173*H173,2)</f>
        <v>0</v>
      </c>
      <c r="J173" s="189"/>
      <c r="K173" s="190">
        <f>ROUND(E173*J173,2)</f>
        <v>0</v>
      </c>
      <c r="L173" s="190">
        <v>21</v>
      </c>
      <c r="M173" s="190">
        <f>G173*(1+L173/100)</f>
        <v>0</v>
      </c>
      <c r="N173" s="190">
        <v>0</v>
      </c>
      <c r="O173" s="190">
        <f>ROUND(E173*N173,2)</f>
        <v>0</v>
      </c>
      <c r="P173" s="190">
        <v>0</v>
      </c>
      <c r="Q173" s="190">
        <f>ROUND(E173*P173,2)</f>
        <v>0</v>
      </c>
      <c r="R173" s="190" t="s">
        <v>260</v>
      </c>
      <c r="S173" s="190" t="s">
        <v>128</v>
      </c>
      <c r="T173" s="190">
        <v>0</v>
      </c>
      <c r="U173" s="191">
        <f>ROUND(E173*T173,2)</f>
        <v>0</v>
      </c>
      <c r="V173" s="190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 t="s">
        <v>261</v>
      </c>
      <c r="AH173" s="172"/>
      <c r="AI173" s="172"/>
      <c r="AJ173" s="172"/>
      <c r="AK173" s="172"/>
      <c r="AL173" s="172"/>
      <c r="AM173" s="172"/>
      <c r="AN173" s="172"/>
      <c r="AO173" s="172"/>
      <c r="AP173" s="172"/>
      <c r="AQ173" s="172"/>
      <c r="AR173" s="172"/>
      <c r="AS173" s="172"/>
      <c r="AT173" s="172"/>
      <c r="AU173" s="172"/>
      <c r="AV173" s="172"/>
      <c r="AW173" s="172"/>
      <c r="AX173" s="172"/>
      <c r="AY173" s="172"/>
      <c r="AZ173" s="172"/>
      <c r="BA173" s="172"/>
      <c r="BB173" s="172"/>
      <c r="BC173" s="172"/>
      <c r="BD173" s="172"/>
      <c r="BE173" s="172"/>
      <c r="BF173" s="172"/>
      <c r="BG173" s="172"/>
      <c r="BH173" s="172"/>
    </row>
    <row r="174" spans="1:60" outlineLevel="1" x14ac:dyDescent="0.2">
      <c r="A174" s="173">
        <v>102</v>
      </c>
      <c r="B174" s="183" t="s">
        <v>436</v>
      </c>
      <c r="C174" s="201" t="s">
        <v>437</v>
      </c>
      <c r="D174" s="184" t="s">
        <v>187</v>
      </c>
      <c r="E174" s="186">
        <v>2</v>
      </c>
      <c r="F174" s="189"/>
      <c r="G174" s="190">
        <f>ROUND(E174*F174,2)</f>
        <v>0</v>
      </c>
      <c r="H174" s="189"/>
      <c r="I174" s="190">
        <f>ROUND(E174*H174,2)</f>
        <v>0</v>
      </c>
      <c r="J174" s="189"/>
      <c r="K174" s="190">
        <f>ROUND(E174*J174,2)</f>
        <v>0</v>
      </c>
      <c r="L174" s="190">
        <v>21</v>
      </c>
      <c r="M174" s="190">
        <f>G174*(1+L174/100)</f>
        <v>0</v>
      </c>
      <c r="N174" s="190">
        <v>0</v>
      </c>
      <c r="O174" s="190">
        <f>ROUND(E174*N174,2)</f>
        <v>0</v>
      </c>
      <c r="P174" s="190">
        <v>0</v>
      </c>
      <c r="Q174" s="190">
        <f>ROUND(E174*P174,2)</f>
        <v>0</v>
      </c>
      <c r="R174" s="190" t="s">
        <v>260</v>
      </c>
      <c r="S174" s="190" t="s">
        <v>128</v>
      </c>
      <c r="T174" s="190">
        <v>0</v>
      </c>
      <c r="U174" s="191">
        <f>ROUND(E174*T174,2)</f>
        <v>0</v>
      </c>
      <c r="V174" s="190"/>
      <c r="W174" s="172"/>
      <c r="X174" s="172"/>
      <c r="Y174" s="172"/>
      <c r="Z174" s="172"/>
      <c r="AA174" s="172"/>
      <c r="AB174" s="172"/>
      <c r="AC174" s="172"/>
      <c r="AD174" s="172"/>
      <c r="AE174" s="172"/>
      <c r="AF174" s="172"/>
      <c r="AG174" s="172" t="s">
        <v>261</v>
      </c>
      <c r="AH174" s="172"/>
      <c r="AI174" s="172"/>
      <c r="AJ174" s="172"/>
      <c r="AK174" s="172"/>
      <c r="AL174" s="172"/>
      <c r="AM174" s="172"/>
      <c r="AN174" s="172"/>
      <c r="AO174" s="172"/>
      <c r="AP174" s="172"/>
      <c r="AQ174" s="172"/>
      <c r="AR174" s="172"/>
      <c r="AS174" s="172"/>
      <c r="AT174" s="172"/>
      <c r="AU174" s="172"/>
      <c r="AV174" s="172"/>
      <c r="AW174" s="172"/>
      <c r="AX174" s="172"/>
      <c r="AY174" s="172"/>
      <c r="AZ174" s="172"/>
      <c r="BA174" s="172"/>
      <c r="BB174" s="172"/>
      <c r="BC174" s="172"/>
      <c r="BD174" s="172"/>
      <c r="BE174" s="172"/>
      <c r="BF174" s="172"/>
      <c r="BG174" s="172"/>
      <c r="BH174" s="172"/>
    </row>
    <row r="175" spans="1:60" ht="22.5" outlineLevel="1" x14ac:dyDescent="0.2">
      <c r="A175" s="173">
        <v>103</v>
      </c>
      <c r="B175" s="183" t="s">
        <v>438</v>
      </c>
      <c r="C175" s="201" t="s">
        <v>439</v>
      </c>
      <c r="D175" s="184" t="s">
        <v>212</v>
      </c>
      <c r="E175" s="186">
        <v>14</v>
      </c>
      <c r="F175" s="189"/>
      <c r="G175" s="190">
        <f>ROUND(E175*F175,2)</f>
        <v>0</v>
      </c>
      <c r="H175" s="189"/>
      <c r="I175" s="190">
        <f>ROUND(E175*H175,2)</f>
        <v>0</v>
      </c>
      <c r="J175" s="189"/>
      <c r="K175" s="190">
        <f>ROUND(E175*J175,2)</f>
        <v>0</v>
      </c>
      <c r="L175" s="190">
        <v>21</v>
      </c>
      <c r="M175" s="190">
        <f>G175*(1+L175/100)</f>
        <v>0</v>
      </c>
      <c r="N175" s="190">
        <v>3.7000000000000002E-3</v>
      </c>
      <c r="O175" s="190">
        <f>ROUND(E175*N175,2)</f>
        <v>0.05</v>
      </c>
      <c r="P175" s="190">
        <v>0</v>
      </c>
      <c r="Q175" s="190">
        <f>ROUND(E175*P175,2)</f>
        <v>0</v>
      </c>
      <c r="R175" s="190" t="s">
        <v>208</v>
      </c>
      <c r="S175" s="190" t="s">
        <v>128</v>
      </c>
      <c r="T175" s="190">
        <v>0.36099999999999999</v>
      </c>
      <c r="U175" s="191">
        <f>ROUND(E175*T175,2)</f>
        <v>5.05</v>
      </c>
      <c r="V175" s="190"/>
      <c r="W175" s="172"/>
      <c r="X175" s="172"/>
      <c r="Y175" s="172"/>
      <c r="Z175" s="172"/>
      <c r="AA175" s="172"/>
      <c r="AB175" s="172"/>
      <c r="AC175" s="172"/>
      <c r="AD175" s="172"/>
      <c r="AE175" s="172"/>
      <c r="AF175" s="172"/>
      <c r="AG175" s="172" t="s">
        <v>189</v>
      </c>
      <c r="AH175" s="172"/>
      <c r="AI175" s="172"/>
      <c r="AJ175" s="172"/>
      <c r="AK175" s="172"/>
      <c r="AL175" s="172"/>
      <c r="AM175" s="172"/>
      <c r="AN175" s="172"/>
      <c r="AO175" s="172"/>
      <c r="AP175" s="172"/>
      <c r="AQ175" s="172"/>
      <c r="AR175" s="172"/>
      <c r="AS175" s="172"/>
      <c r="AT175" s="172"/>
      <c r="AU175" s="172"/>
      <c r="AV175" s="172"/>
      <c r="AW175" s="172"/>
      <c r="AX175" s="172"/>
      <c r="AY175" s="172"/>
      <c r="AZ175" s="172"/>
      <c r="BA175" s="172"/>
      <c r="BB175" s="172"/>
      <c r="BC175" s="172"/>
      <c r="BD175" s="172"/>
      <c r="BE175" s="172"/>
      <c r="BF175" s="172"/>
      <c r="BG175" s="172"/>
      <c r="BH175" s="172"/>
    </row>
    <row r="176" spans="1:60" outlineLevel="1" x14ac:dyDescent="0.2">
      <c r="A176" s="173"/>
      <c r="B176" s="183"/>
      <c r="C176" s="264" t="s">
        <v>440</v>
      </c>
      <c r="D176" s="265"/>
      <c r="E176" s="266"/>
      <c r="F176" s="267"/>
      <c r="G176" s="268"/>
      <c r="H176" s="190"/>
      <c r="I176" s="190"/>
      <c r="J176" s="190"/>
      <c r="K176" s="190"/>
      <c r="L176" s="190"/>
      <c r="M176" s="190"/>
      <c r="N176" s="190"/>
      <c r="O176" s="190"/>
      <c r="P176" s="190"/>
      <c r="Q176" s="190"/>
      <c r="R176" s="190"/>
      <c r="S176" s="190"/>
      <c r="T176" s="190"/>
      <c r="U176" s="191"/>
      <c r="V176" s="190"/>
      <c r="W176" s="172"/>
      <c r="X176" s="172"/>
      <c r="Y176" s="172"/>
      <c r="Z176" s="172"/>
      <c r="AA176" s="172"/>
      <c r="AB176" s="172"/>
      <c r="AC176" s="172"/>
      <c r="AD176" s="172"/>
      <c r="AE176" s="172"/>
      <c r="AF176" s="172"/>
      <c r="AG176" s="172" t="s">
        <v>130</v>
      </c>
      <c r="AH176" s="172"/>
      <c r="AI176" s="172"/>
      <c r="AJ176" s="172"/>
      <c r="AK176" s="172"/>
      <c r="AL176" s="172"/>
      <c r="AM176" s="172"/>
      <c r="AN176" s="172"/>
      <c r="AO176" s="172"/>
      <c r="AP176" s="172"/>
      <c r="AQ176" s="172"/>
      <c r="AR176" s="172"/>
      <c r="AS176" s="172"/>
      <c r="AT176" s="172"/>
      <c r="AU176" s="172"/>
      <c r="AV176" s="172"/>
      <c r="AW176" s="172"/>
      <c r="AX176" s="172"/>
      <c r="AY176" s="172"/>
      <c r="AZ176" s="172"/>
      <c r="BA176" s="180" t="str">
        <f>C176</f>
        <v>V7 - bílá - 12</v>
      </c>
      <c r="BB176" s="172"/>
      <c r="BC176" s="172"/>
      <c r="BD176" s="172"/>
      <c r="BE176" s="172"/>
      <c r="BF176" s="172"/>
      <c r="BG176" s="172"/>
      <c r="BH176" s="172"/>
    </row>
    <row r="177" spans="1:60" outlineLevel="1" x14ac:dyDescent="0.2">
      <c r="A177" s="173"/>
      <c r="B177" s="183"/>
      <c r="C177" s="264" t="s">
        <v>441</v>
      </c>
      <c r="D177" s="265"/>
      <c r="E177" s="266"/>
      <c r="F177" s="267"/>
      <c r="G177" s="268"/>
      <c r="H177" s="190"/>
      <c r="I177" s="190"/>
      <c r="J177" s="190"/>
      <c r="K177" s="190"/>
      <c r="L177" s="190"/>
      <c r="M177" s="190"/>
      <c r="N177" s="190"/>
      <c r="O177" s="190"/>
      <c r="P177" s="190"/>
      <c r="Q177" s="190"/>
      <c r="R177" s="190"/>
      <c r="S177" s="190"/>
      <c r="T177" s="190"/>
      <c r="U177" s="191"/>
      <c r="V177" s="190"/>
      <c r="W177" s="172"/>
      <c r="X177" s="172"/>
      <c r="Y177" s="172"/>
      <c r="Z177" s="172"/>
      <c r="AA177" s="172"/>
      <c r="AB177" s="172"/>
      <c r="AC177" s="172"/>
      <c r="AD177" s="172"/>
      <c r="AE177" s="172"/>
      <c r="AF177" s="172"/>
      <c r="AG177" s="172" t="s">
        <v>130</v>
      </c>
      <c r="AH177" s="172"/>
      <c r="AI177" s="172"/>
      <c r="AJ177" s="172"/>
      <c r="AK177" s="172"/>
      <c r="AL177" s="172"/>
      <c r="AM177" s="172"/>
      <c r="AN177" s="172"/>
      <c r="AO177" s="172"/>
      <c r="AP177" s="172"/>
      <c r="AQ177" s="172"/>
      <c r="AR177" s="172"/>
      <c r="AS177" s="172"/>
      <c r="AT177" s="172"/>
      <c r="AU177" s="172"/>
      <c r="AV177" s="172"/>
      <c r="AW177" s="172"/>
      <c r="AX177" s="172"/>
      <c r="AY177" s="172"/>
      <c r="AZ177" s="172"/>
      <c r="BA177" s="180" t="str">
        <f>C177</f>
        <v>2x BUS - žlutá - 2</v>
      </c>
      <c r="BB177" s="172"/>
      <c r="BC177" s="172"/>
      <c r="BD177" s="172"/>
      <c r="BE177" s="172"/>
      <c r="BF177" s="172"/>
      <c r="BG177" s="172"/>
      <c r="BH177" s="172"/>
    </row>
    <row r="178" spans="1:60" outlineLevel="1" x14ac:dyDescent="0.2">
      <c r="A178" s="173">
        <v>104</v>
      </c>
      <c r="B178" s="183" t="s">
        <v>442</v>
      </c>
      <c r="C178" s="201" t="s">
        <v>443</v>
      </c>
      <c r="D178" s="184" t="s">
        <v>212</v>
      </c>
      <c r="E178" s="186">
        <v>14</v>
      </c>
      <c r="F178" s="189"/>
      <c r="G178" s="190">
        <f>ROUND(E178*F178,2)</f>
        <v>0</v>
      </c>
      <c r="H178" s="189"/>
      <c r="I178" s="190">
        <f>ROUND(E178*H178,2)</f>
        <v>0</v>
      </c>
      <c r="J178" s="189"/>
      <c r="K178" s="190">
        <f>ROUND(E178*J178,2)</f>
        <v>0</v>
      </c>
      <c r="L178" s="190">
        <v>21</v>
      </c>
      <c r="M178" s="190">
        <f>G178*(1+L178/100)</f>
        <v>0</v>
      </c>
      <c r="N178" s="190">
        <v>3.2000000000000003E-4</v>
      </c>
      <c r="O178" s="190">
        <f>ROUND(E178*N178,2)</f>
        <v>0</v>
      </c>
      <c r="P178" s="190">
        <v>0</v>
      </c>
      <c r="Q178" s="190">
        <f>ROUND(E178*P178,2)</f>
        <v>0</v>
      </c>
      <c r="R178" s="190" t="s">
        <v>208</v>
      </c>
      <c r="S178" s="190" t="s">
        <v>128</v>
      </c>
      <c r="T178" s="190">
        <v>8.9999999999999993E-3</v>
      </c>
      <c r="U178" s="191">
        <f>ROUND(E178*T178,2)</f>
        <v>0.13</v>
      </c>
      <c r="V178" s="190"/>
      <c r="W178" s="172"/>
      <c r="X178" s="172"/>
      <c r="Y178" s="172"/>
      <c r="Z178" s="172"/>
      <c r="AA178" s="172"/>
      <c r="AB178" s="172"/>
      <c r="AC178" s="172"/>
      <c r="AD178" s="172"/>
      <c r="AE178" s="172"/>
      <c r="AF178" s="172"/>
      <c r="AG178" s="172" t="s">
        <v>189</v>
      </c>
      <c r="AH178" s="172"/>
      <c r="AI178" s="172"/>
      <c r="AJ178" s="172"/>
      <c r="AK178" s="172"/>
      <c r="AL178" s="172"/>
      <c r="AM178" s="172"/>
      <c r="AN178" s="172"/>
      <c r="AO178" s="172"/>
      <c r="AP178" s="172"/>
      <c r="AQ178" s="172"/>
      <c r="AR178" s="172"/>
      <c r="AS178" s="172"/>
      <c r="AT178" s="172"/>
      <c r="AU178" s="172"/>
      <c r="AV178" s="172"/>
      <c r="AW178" s="172"/>
      <c r="AX178" s="172"/>
      <c r="AY178" s="172"/>
      <c r="AZ178" s="172"/>
      <c r="BA178" s="172"/>
      <c r="BB178" s="172"/>
      <c r="BC178" s="172"/>
      <c r="BD178" s="172"/>
      <c r="BE178" s="172"/>
      <c r="BF178" s="172"/>
      <c r="BG178" s="172"/>
      <c r="BH178" s="172"/>
    </row>
    <row r="179" spans="1:60" outlineLevel="1" x14ac:dyDescent="0.2">
      <c r="A179" s="173">
        <v>105</v>
      </c>
      <c r="B179" s="183" t="s">
        <v>444</v>
      </c>
      <c r="C179" s="201" t="s">
        <v>445</v>
      </c>
      <c r="D179" s="184" t="s">
        <v>212</v>
      </c>
      <c r="E179" s="186">
        <v>14</v>
      </c>
      <c r="F179" s="189"/>
      <c r="G179" s="190">
        <f>ROUND(E179*F179,2)</f>
        <v>0</v>
      </c>
      <c r="H179" s="189"/>
      <c r="I179" s="190">
        <f>ROUND(E179*H179,2)</f>
        <v>0</v>
      </c>
      <c r="J179" s="189"/>
      <c r="K179" s="190">
        <f>ROUND(E179*J179,2)</f>
        <v>0</v>
      </c>
      <c r="L179" s="190">
        <v>21</v>
      </c>
      <c r="M179" s="190">
        <f>G179*(1+L179/100)</f>
        <v>0</v>
      </c>
      <c r="N179" s="190">
        <v>0</v>
      </c>
      <c r="O179" s="190">
        <f>ROUND(E179*N179,2)</f>
        <v>0</v>
      </c>
      <c r="P179" s="190">
        <v>0</v>
      </c>
      <c r="Q179" s="190">
        <f>ROUND(E179*P179,2)</f>
        <v>0</v>
      </c>
      <c r="R179" s="190" t="s">
        <v>208</v>
      </c>
      <c r="S179" s="190" t="s">
        <v>128</v>
      </c>
      <c r="T179" s="190">
        <v>0.125</v>
      </c>
      <c r="U179" s="191">
        <f>ROUND(E179*T179,2)</f>
        <v>1.75</v>
      </c>
      <c r="V179" s="190"/>
      <c r="W179" s="172"/>
      <c r="X179" s="172"/>
      <c r="Y179" s="172"/>
      <c r="Z179" s="172"/>
      <c r="AA179" s="172"/>
      <c r="AB179" s="172"/>
      <c r="AC179" s="172"/>
      <c r="AD179" s="172"/>
      <c r="AE179" s="172"/>
      <c r="AF179" s="172"/>
      <c r="AG179" s="172" t="s">
        <v>189</v>
      </c>
      <c r="AH179" s="172"/>
      <c r="AI179" s="172"/>
      <c r="AJ179" s="172"/>
      <c r="AK179" s="172"/>
      <c r="AL179" s="172"/>
      <c r="AM179" s="172"/>
      <c r="AN179" s="172"/>
      <c r="AO179" s="172"/>
      <c r="AP179" s="172"/>
      <c r="AQ179" s="172"/>
      <c r="AR179" s="172"/>
      <c r="AS179" s="172"/>
      <c r="AT179" s="172"/>
      <c r="AU179" s="172"/>
      <c r="AV179" s="172"/>
      <c r="AW179" s="172"/>
      <c r="AX179" s="172"/>
      <c r="AY179" s="172"/>
      <c r="AZ179" s="172"/>
      <c r="BA179" s="172"/>
      <c r="BB179" s="172"/>
      <c r="BC179" s="172"/>
      <c r="BD179" s="172"/>
      <c r="BE179" s="172"/>
      <c r="BF179" s="172"/>
      <c r="BG179" s="172"/>
      <c r="BH179" s="172"/>
    </row>
    <row r="180" spans="1:60" outlineLevel="1" x14ac:dyDescent="0.2">
      <c r="A180" s="173">
        <v>106</v>
      </c>
      <c r="B180" s="183" t="s">
        <v>446</v>
      </c>
      <c r="C180" s="201" t="s">
        <v>447</v>
      </c>
      <c r="D180" s="184" t="s">
        <v>207</v>
      </c>
      <c r="E180" s="186">
        <v>76</v>
      </c>
      <c r="F180" s="189"/>
      <c r="G180" s="190">
        <f>ROUND(E180*F180,2)</f>
        <v>0</v>
      </c>
      <c r="H180" s="189"/>
      <c r="I180" s="190">
        <f>ROUND(E180*H180,2)</f>
        <v>0</v>
      </c>
      <c r="J180" s="189"/>
      <c r="K180" s="190">
        <f>ROUND(E180*J180,2)</f>
        <v>0</v>
      </c>
      <c r="L180" s="190">
        <v>21</v>
      </c>
      <c r="M180" s="190">
        <f>G180*(1+L180/100)</f>
        <v>0</v>
      </c>
      <c r="N180" s="190">
        <v>4.4000000000000002E-4</v>
      </c>
      <c r="O180" s="190">
        <f>ROUND(E180*N180,2)</f>
        <v>0.03</v>
      </c>
      <c r="P180" s="190">
        <v>0</v>
      </c>
      <c r="Q180" s="190">
        <f>ROUND(E180*P180,2)</f>
        <v>0</v>
      </c>
      <c r="R180" s="190" t="s">
        <v>208</v>
      </c>
      <c r="S180" s="190" t="s">
        <v>128</v>
      </c>
      <c r="T180" s="190">
        <v>3.1E-2</v>
      </c>
      <c r="U180" s="191">
        <f>ROUND(E180*T180,2)</f>
        <v>2.36</v>
      </c>
      <c r="V180" s="190"/>
      <c r="W180" s="172"/>
      <c r="X180" s="172"/>
      <c r="Y180" s="172"/>
      <c r="Z180" s="172"/>
      <c r="AA180" s="172"/>
      <c r="AB180" s="172"/>
      <c r="AC180" s="172"/>
      <c r="AD180" s="172"/>
      <c r="AE180" s="172"/>
      <c r="AF180" s="172"/>
      <c r="AG180" s="172" t="s">
        <v>189</v>
      </c>
      <c r="AH180" s="172"/>
      <c r="AI180" s="172"/>
      <c r="AJ180" s="172"/>
      <c r="AK180" s="172"/>
      <c r="AL180" s="172"/>
      <c r="AM180" s="172"/>
      <c r="AN180" s="172"/>
      <c r="AO180" s="172"/>
      <c r="AP180" s="172"/>
      <c r="AQ180" s="172"/>
      <c r="AR180" s="172"/>
      <c r="AS180" s="172"/>
      <c r="AT180" s="172"/>
      <c r="AU180" s="172"/>
      <c r="AV180" s="172"/>
      <c r="AW180" s="172"/>
      <c r="AX180" s="172"/>
      <c r="AY180" s="172"/>
      <c r="AZ180" s="172"/>
      <c r="BA180" s="172"/>
      <c r="BB180" s="172"/>
      <c r="BC180" s="172"/>
      <c r="BD180" s="172"/>
      <c r="BE180" s="172"/>
      <c r="BF180" s="172"/>
      <c r="BG180" s="172"/>
      <c r="BH180" s="172"/>
    </row>
    <row r="181" spans="1:60" outlineLevel="1" x14ac:dyDescent="0.2">
      <c r="A181" s="173"/>
      <c r="B181" s="183"/>
      <c r="C181" s="264" t="s">
        <v>448</v>
      </c>
      <c r="D181" s="265"/>
      <c r="E181" s="266"/>
      <c r="F181" s="267"/>
      <c r="G181" s="268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191"/>
      <c r="V181" s="190"/>
      <c r="W181" s="172"/>
      <c r="X181" s="172"/>
      <c r="Y181" s="172"/>
      <c r="Z181" s="172"/>
      <c r="AA181" s="172"/>
      <c r="AB181" s="172"/>
      <c r="AC181" s="172"/>
      <c r="AD181" s="172"/>
      <c r="AE181" s="172"/>
      <c r="AF181" s="172"/>
      <c r="AG181" s="172" t="s">
        <v>130</v>
      </c>
      <c r="AH181" s="172"/>
      <c r="AI181" s="172"/>
      <c r="AJ181" s="172"/>
      <c r="AK181" s="172"/>
      <c r="AL181" s="172"/>
      <c r="AM181" s="172"/>
      <c r="AN181" s="172"/>
      <c r="AO181" s="172"/>
      <c r="AP181" s="172"/>
      <c r="AQ181" s="172"/>
      <c r="AR181" s="172"/>
      <c r="AS181" s="172"/>
      <c r="AT181" s="172"/>
      <c r="AU181" s="172"/>
      <c r="AV181" s="172"/>
      <c r="AW181" s="172"/>
      <c r="AX181" s="172"/>
      <c r="AY181" s="172"/>
      <c r="AZ181" s="172"/>
      <c r="BA181" s="180" t="str">
        <f>C181</f>
        <v>V11a - žlutá</v>
      </c>
      <c r="BB181" s="172"/>
      <c r="BC181" s="172"/>
      <c r="BD181" s="172"/>
      <c r="BE181" s="172"/>
      <c r="BF181" s="172"/>
      <c r="BG181" s="172"/>
      <c r="BH181" s="172"/>
    </row>
    <row r="182" spans="1:60" outlineLevel="1" x14ac:dyDescent="0.2">
      <c r="A182" s="173">
        <v>107</v>
      </c>
      <c r="B182" s="183" t="s">
        <v>449</v>
      </c>
      <c r="C182" s="201" t="s">
        <v>450</v>
      </c>
      <c r="D182" s="184" t="s">
        <v>207</v>
      </c>
      <c r="E182" s="186">
        <v>76</v>
      </c>
      <c r="F182" s="189"/>
      <c r="G182" s="190">
        <f>ROUND(E182*F182,2)</f>
        <v>0</v>
      </c>
      <c r="H182" s="189"/>
      <c r="I182" s="190">
        <f>ROUND(E182*H182,2)</f>
        <v>0</v>
      </c>
      <c r="J182" s="189"/>
      <c r="K182" s="190">
        <f>ROUND(E182*J182,2)</f>
        <v>0</v>
      </c>
      <c r="L182" s="190">
        <v>21</v>
      </c>
      <c r="M182" s="190">
        <f>G182*(1+L182/100)</f>
        <v>0</v>
      </c>
      <c r="N182" s="190">
        <v>4.0000000000000003E-5</v>
      </c>
      <c r="O182" s="190">
        <f>ROUND(E182*N182,2)</f>
        <v>0</v>
      </c>
      <c r="P182" s="190">
        <v>0</v>
      </c>
      <c r="Q182" s="190">
        <f>ROUND(E182*P182,2)</f>
        <v>0</v>
      </c>
      <c r="R182" s="190" t="s">
        <v>208</v>
      </c>
      <c r="S182" s="190" t="s">
        <v>128</v>
      </c>
      <c r="T182" s="190">
        <v>8.9999999999999993E-3</v>
      </c>
      <c r="U182" s="191">
        <f>ROUND(E182*T182,2)</f>
        <v>0.68</v>
      </c>
      <c r="V182" s="190"/>
      <c r="W182" s="172"/>
      <c r="X182" s="172"/>
      <c r="Y182" s="172"/>
      <c r="Z182" s="172"/>
      <c r="AA182" s="172"/>
      <c r="AB182" s="172"/>
      <c r="AC182" s="172"/>
      <c r="AD182" s="172"/>
      <c r="AE182" s="172"/>
      <c r="AF182" s="172"/>
      <c r="AG182" s="172" t="s">
        <v>189</v>
      </c>
      <c r="AH182" s="172"/>
      <c r="AI182" s="172"/>
      <c r="AJ182" s="172"/>
      <c r="AK182" s="172"/>
      <c r="AL182" s="172"/>
      <c r="AM182" s="172"/>
      <c r="AN182" s="172"/>
      <c r="AO182" s="172"/>
      <c r="AP182" s="172"/>
      <c r="AQ182" s="172"/>
      <c r="AR182" s="172"/>
      <c r="AS182" s="172"/>
      <c r="AT182" s="172"/>
      <c r="AU182" s="172"/>
      <c r="AV182" s="172"/>
      <c r="AW182" s="172"/>
      <c r="AX182" s="172"/>
      <c r="AY182" s="172"/>
      <c r="AZ182" s="172"/>
      <c r="BA182" s="172"/>
      <c r="BB182" s="172"/>
      <c r="BC182" s="172"/>
      <c r="BD182" s="172"/>
      <c r="BE182" s="172"/>
      <c r="BF182" s="172"/>
      <c r="BG182" s="172"/>
      <c r="BH182" s="172"/>
    </row>
    <row r="183" spans="1:60" outlineLevel="1" x14ac:dyDescent="0.2">
      <c r="A183" s="173">
        <v>108</v>
      </c>
      <c r="B183" s="183" t="s">
        <v>451</v>
      </c>
      <c r="C183" s="201" t="s">
        <v>452</v>
      </c>
      <c r="D183" s="184" t="s">
        <v>207</v>
      </c>
      <c r="E183" s="186">
        <v>76</v>
      </c>
      <c r="F183" s="189"/>
      <c r="G183" s="190">
        <f>ROUND(E183*F183,2)</f>
        <v>0</v>
      </c>
      <c r="H183" s="189"/>
      <c r="I183" s="190">
        <f>ROUND(E183*H183,2)</f>
        <v>0</v>
      </c>
      <c r="J183" s="189"/>
      <c r="K183" s="190">
        <f>ROUND(E183*J183,2)</f>
        <v>0</v>
      </c>
      <c r="L183" s="190">
        <v>21</v>
      </c>
      <c r="M183" s="190">
        <f>G183*(1+L183/100)</f>
        <v>0</v>
      </c>
      <c r="N183" s="190">
        <v>0</v>
      </c>
      <c r="O183" s="190">
        <f>ROUND(E183*N183,2)</f>
        <v>0</v>
      </c>
      <c r="P183" s="190">
        <v>0</v>
      </c>
      <c r="Q183" s="190">
        <f>ROUND(E183*P183,2)</f>
        <v>0</v>
      </c>
      <c r="R183" s="190" t="s">
        <v>208</v>
      </c>
      <c r="S183" s="190" t="s">
        <v>128</v>
      </c>
      <c r="T183" s="190">
        <v>1.2E-2</v>
      </c>
      <c r="U183" s="191">
        <f>ROUND(E183*T183,2)</f>
        <v>0.91</v>
      </c>
      <c r="V183" s="190"/>
      <c r="W183" s="172"/>
      <c r="X183" s="172"/>
      <c r="Y183" s="172"/>
      <c r="Z183" s="172"/>
      <c r="AA183" s="172"/>
      <c r="AB183" s="172"/>
      <c r="AC183" s="172"/>
      <c r="AD183" s="172"/>
      <c r="AE183" s="172"/>
      <c r="AF183" s="172"/>
      <c r="AG183" s="172" t="s">
        <v>189</v>
      </c>
      <c r="AH183" s="172"/>
      <c r="AI183" s="172"/>
      <c r="AJ183" s="172"/>
      <c r="AK183" s="172"/>
      <c r="AL183" s="172"/>
      <c r="AM183" s="172"/>
      <c r="AN183" s="172"/>
      <c r="AO183" s="172"/>
      <c r="AP183" s="172"/>
      <c r="AQ183" s="172"/>
      <c r="AR183" s="172"/>
      <c r="AS183" s="172"/>
      <c r="AT183" s="172"/>
      <c r="AU183" s="172"/>
      <c r="AV183" s="172"/>
      <c r="AW183" s="172"/>
      <c r="AX183" s="172"/>
      <c r="AY183" s="172"/>
      <c r="AZ183" s="172"/>
      <c r="BA183" s="172"/>
      <c r="BB183" s="172"/>
      <c r="BC183" s="172"/>
      <c r="BD183" s="172"/>
      <c r="BE183" s="172"/>
      <c r="BF183" s="172"/>
      <c r="BG183" s="172"/>
      <c r="BH183" s="172"/>
    </row>
    <row r="184" spans="1:60" ht="22.5" outlineLevel="1" x14ac:dyDescent="0.2">
      <c r="A184" s="173">
        <v>109</v>
      </c>
      <c r="B184" s="183" t="s">
        <v>182</v>
      </c>
      <c r="C184" s="201" t="s">
        <v>453</v>
      </c>
      <c r="D184" s="184" t="s">
        <v>187</v>
      </c>
      <c r="E184" s="186">
        <v>2</v>
      </c>
      <c r="F184" s="189"/>
      <c r="G184" s="190">
        <f>ROUND(E184*F184,2)</f>
        <v>0</v>
      </c>
      <c r="H184" s="189"/>
      <c r="I184" s="190">
        <f>ROUND(E184*H184,2)</f>
        <v>0</v>
      </c>
      <c r="J184" s="189"/>
      <c r="K184" s="190">
        <f>ROUND(E184*J184,2)</f>
        <v>0</v>
      </c>
      <c r="L184" s="190">
        <v>21</v>
      </c>
      <c r="M184" s="190">
        <f>G184*(1+L184/100)</f>
        <v>0</v>
      </c>
      <c r="N184" s="190">
        <v>0</v>
      </c>
      <c r="O184" s="190">
        <f>ROUND(E184*N184,2)</f>
        <v>0</v>
      </c>
      <c r="P184" s="190">
        <v>0</v>
      </c>
      <c r="Q184" s="190">
        <f>ROUND(E184*P184,2)</f>
        <v>0</v>
      </c>
      <c r="R184" s="190"/>
      <c r="S184" s="190" t="s">
        <v>155</v>
      </c>
      <c r="T184" s="190">
        <v>0</v>
      </c>
      <c r="U184" s="191">
        <f>ROUND(E184*T184,2)</f>
        <v>0</v>
      </c>
      <c r="V184" s="190"/>
      <c r="W184" s="172"/>
      <c r="X184" s="172"/>
      <c r="Y184" s="172"/>
      <c r="Z184" s="172"/>
      <c r="AA184" s="172"/>
      <c r="AB184" s="172"/>
      <c r="AC184" s="172"/>
      <c r="AD184" s="172"/>
      <c r="AE184" s="172"/>
      <c r="AF184" s="172"/>
      <c r="AG184" s="172" t="s">
        <v>454</v>
      </c>
      <c r="AH184" s="172"/>
      <c r="AI184" s="172"/>
      <c r="AJ184" s="172"/>
      <c r="AK184" s="172"/>
      <c r="AL184" s="172"/>
      <c r="AM184" s="172"/>
      <c r="AN184" s="172"/>
      <c r="AO184" s="172"/>
      <c r="AP184" s="172"/>
      <c r="AQ184" s="172"/>
      <c r="AR184" s="172"/>
      <c r="AS184" s="172"/>
      <c r="AT184" s="172"/>
      <c r="AU184" s="172"/>
      <c r="AV184" s="172"/>
      <c r="AW184" s="172"/>
      <c r="AX184" s="172"/>
      <c r="AY184" s="172"/>
      <c r="AZ184" s="172"/>
      <c r="BA184" s="172"/>
      <c r="BB184" s="172"/>
      <c r="BC184" s="172"/>
      <c r="BD184" s="172"/>
      <c r="BE184" s="172"/>
      <c r="BF184" s="172"/>
      <c r="BG184" s="172"/>
      <c r="BH184" s="172"/>
    </row>
    <row r="185" spans="1:60" outlineLevel="1" x14ac:dyDescent="0.2">
      <c r="A185" s="173"/>
      <c r="B185" s="183"/>
      <c r="C185" s="264" t="s">
        <v>181</v>
      </c>
      <c r="D185" s="265"/>
      <c r="E185" s="266"/>
      <c r="F185" s="267"/>
      <c r="G185" s="268"/>
      <c r="H185" s="190"/>
      <c r="I185" s="190"/>
      <c r="J185" s="190"/>
      <c r="K185" s="190"/>
      <c r="L185" s="190"/>
      <c r="M185" s="190"/>
      <c r="N185" s="190"/>
      <c r="O185" s="190"/>
      <c r="P185" s="190"/>
      <c r="Q185" s="190"/>
      <c r="R185" s="190"/>
      <c r="S185" s="190"/>
      <c r="T185" s="190"/>
      <c r="U185" s="191"/>
      <c r="V185" s="190"/>
      <c r="W185" s="172"/>
      <c r="X185" s="172"/>
      <c r="Y185" s="172"/>
      <c r="Z185" s="172"/>
      <c r="AA185" s="172"/>
      <c r="AB185" s="172"/>
      <c r="AC185" s="172"/>
      <c r="AD185" s="172"/>
      <c r="AE185" s="172"/>
      <c r="AF185" s="172"/>
      <c r="AG185" s="172" t="s">
        <v>130</v>
      </c>
      <c r="AH185" s="172"/>
      <c r="AI185" s="172"/>
      <c r="AJ185" s="172"/>
      <c r="AK185" s="172"/>
      <c r="AL185" s="172"/>
      <c r="AM185" s="172"/>
      <c r="AN185" s="172"/>
      <c r="AO185" s="172"/>
      <c r="AP185" s="172"/>
      <c r="AQ185" s="172"/>
      <c r="AR185" s="172"/>
      <c r="AS185" s="172"/>
      <c r="AT185" s="172"/>
      <c r="AU185" s="172"/>
      <c r="AV185" s="172"/>
      <c r="AW185" s="172"/>
      <c r="AX185" s="172"/>
      <c r="AY185" s="172"/>
      <c r="AZ185" s="172"/>
      <c r="BA185" s="180" t="str">
        <f>C185</f>
        <v>Množství z C.2. Situace</v>
      </c>
      <c r="BB185" s="172"/>
      <c r="BC185" s="172"/>
      <c r="BD185" s="172"/>
      <c r="BE185" s="172"/>
      <c r="BF185" s="172"/>
      <c r="BG185" s="172"/>
      <c r="BH185" s="172"/>
    </row>
    <row r="186" spans="1:60" outlineLevel="1" x14ac:dyDescent="0.2">
      <c r="A186" s="173">
        <v>110</v>
      </c>
      <c r="B186" s="183" t="s">
        <v>182</v>
      </c>
      <c r="C186" s="201" t="s">
        <v>455</v>
      </c>
      <c r="D186" s="184" t="s">
        <v>187</v>
      </c>
      <c r="E186" s="186">
        <v>2</v>
      </c>
      <c r="F186" s="189"/>
      <c r="G186" s="190">
        <f>ROUND(E186*F186,2)</f>
        <v>0</v>
      </c>
      <c r="H186" s="189"/>
      <c r="I186" s="190">
        <f>ROUND(E186*H186,2)</f>
        <v>0</v>
      </c>
      <c r="J186" s="189"/>
      <c r="K186" s="190">
        <f>ROUND(E186*J186,2)</f>
        <v>0</v>
      </c>
      <c r="L186" s="190">
        <v>21</v>
      </c>
      <c r="M186" s="190">
        <f>G186*(1+L186/100)</f>
        <v>0</v>
      </c>
      <c r="N186" s="190">
        <v>0</v>
      </c>
      <c r="O186" s="190">
        <f>ROUND(E186*N186,2)</f>
        <v>0</v>
      </c>
      <c r="P186" s="190">
        <v>0</v>
      </c>
      <c r="Q186" s="190">
        <f>ROUND(E186*P186,2)</f>
        <v>0</v>
      </c>
      <c r="R186" s="190"/>
      <c r="S186" s="190" t="s">
        <v>155</v>
      </c>
      <c r="T186" s="190">
        <v>0</v>
      </c>
      <c r="U186" s="191">
        <f>ROUND(E186*T186,2)</f>
        <v>0</v>
      </c>
      <c r="V186" s="190"/>
      <c r="W186" s="172"/>
      <c r="X186" s="172"/>
      <c r="Y186" s="172"/>
      <c r="Z186" s="172"/>
      <c r="AA186" s="172"/>
      <c r="AB186" s="172"/>
      <c r="AC186" s="172"/>
      <c r="AD186" s="172"/>
      <c r="AE186" s="172"/>
      <c r="AF186" s="172"/>
      <c r="AG186" s="172" t="s">
        <v>454</v>
      </c>
      <c r="AH186" s="172"/>
      <c r="AI186" s="172"/>
      <c r="AJ186" s="172"/>
      <c r="AK186" s="172"/>
      <c r="AL186" s="172"/>
      <c r="AM186" s="172"/>
      <c r="AN186" s="172"/>
      <c r="AO186" s="172"/>
      <c r="AP186" s="172"/>
      <c r="AQ186" s="172"/>
      <c r="AR186" s="172"/>
      <c r="AS186" s="172"/>
      <c r="AT186" s="172"/>
      <c r="AU186" s="172"/>
      <c r="AV186" s="172"/>
      <c r="AW186" s="172"/>
      <c r="AX186" s="172"/>
      <c r="AY186" s="172"/>
      <c r="AZ186" s="172"/>
      <c r="BA186" s="172"/>
      <c r="BB186" s="172"/>
      <c r="BC186" s="172"/>
      <c r="BD186" s="172"/>
      <c r="BE186" s="172"/>
      <c r="BF186" s="172"/>
      <c r="BG186" s="172"/>
      <c r="BH186" s="172"/>
    </row>
    <row r="187" spans="1:60" outlineLevel="1" x14ac:dyDescent="0.2">
      <c r="A187" s="173"/>
      <c r="B187" s="183"/>
      <c r="C187" s="264" t="s">
        <v>456</v>
      </c>
      <c r="D187" s="265"/>
      <c r="E187" s="266"/>
      <c r="F187" s="267"/>
      <c r="G187" s="268"/>
      <c r="H187" s="190"/>
      <c r="I187" s="190"/>
      <c r="J187" s="190"/>
      <c r="K187" s="190"/>
      <c r="L187" s="190"/>
      <c r="M187" s="190"/>
      <c r="N187" s="190"/>
      <c r="O187" s="190"/>
      <c r="P187" s="190"/>
      <c r="Q187" s="190"/>
      <c r="R187" s="190"/>
      <c r="S187" s="190"/>
      <c r="T187" s="190"/>
      <c r="U187" s="191"/>
      <c r="V187" s="190"/>
      <c r="W187" s="172"/>
      <c r="X187" s="172"/>
      <c r="Y187" s="172"/>
      <c r="Z187" s="172"/>
      <c r="AA187" s="172"/>
      <c r="AB187" s="172"/>
      <c r="AC187" s="172"/>
      <c r="AD187" s="172"/>
      <c r="AE187" s="172"/>
      <c r="AF187" s="172"/>
      <c r="AG187" s="172" t="s">
        <v>130</v>
      </c>
      <c r="AH187" s="172"/>
      <c r="AI187" s="172"/>
      <c r="AJ187" s="172"/>
      <c r="AK187" s="172"/>
      <c r="AL187" s="172"/>
      <c r="AM187" s="172"/>
      <c r="AN187" s="172"/>
      <c r="AO187" s="172"/>
      <c r="AP187" s="172"/>
      <c r="AQ187" s="172"/>
      <c r="AR187" s="172"/>
      <c r="AS187" s="172"/>
      <c r="AT187" s="172"/>
      <c r="AU187" s="172"/>
      <c r="AV187" s="172"/>
      <c r="AW187" s="172"/>
      <c r="AX187" s="172"/>
      <c r="AY187" s="172"/>
      <c r="AZ187" s="172"/>
      <c r="BA187" s="180" t="str">
        <f>C187</f>
        <v>Ocelový koš na ocelové noze FeZn barvy dle investora, kotvený do betonové patky pod dlažbou.</v>
      </c>
      <c r="BB187" s="172"/>
      <c r="BC187" s="172"/>
      <c r="BD187" s="172"/>
      <c r="BE187" s="172"/>
      <c r="BF187" s="172"/>
      <c r="BG187" s="172"/>
      <c r="BH187" s="172"/>
    </row>
    <row r="188" spans="1:60" x14ac:dyDescent="0.2">
      <c r="A188" s="205" t="s">
        <v>122</v>
      </c>
      <c r="B188" s="206" t="s">
        <v>82</v>
      </c>
      <c r="C188" s="211" t="s">
        <v>83</v>
      </c>
      <c r="D188" s="207"/>
      <c r="E188" s="208"/>
      <c r="F188" s="209"/>
      <c r="G188" s="209">
        <f>SUMIF(AG189:AG190,"&lt;&gt;NOR",G189:G190)</f>
        <v>0</v>
      </c>
      <c r="H188" s="209"/>
      <c r="I188" s="209">
        <f>SUM(I189:I190)</f>
        <v>0</v>
      </c>
      <c r="J188" s="209"/>
      <c r="K188" s="209">
        <f>SUM(K189:K190)</f>
        <v>0</v>
      </c>
      <c r="L188" s="209"/>
      <c r="M188" s="209">
        <f>SUM(M189:M190)</f>
        <v>0</v>
      </c>
      <c r="N188" s="209"/>
      <c r="O188" s="209">
        <f>SUM(O189:O190)</f>
        <v>0</v>
      </c>
      <c r="P188" s="209"/>
      <c r="Q188" s="209">
        <f>SUM(Q189:Q190)</f>
        <v>1.6</v>
      </c>
      <c r="R188" s="209"/>
      <c r="S188" s="209"/>
      <c r="T188" s="209"/>
      <c r="U188" s="210">
        <f>SUM(U189:U190)</f>
        <v>5.15</v>
      </c>
      <c r="V188" s="209"/>
      <c r="AG188" t="s">
        <v>123</v>
      </c>
    </row>
    <row r="189" spans="1:60" outlineLevel="1" x14ac:dyDescent="0.2">
      <c r="A189" s="173">
        <v>111</v>
      </c>
      <c r="B189" s="183" t="s">
        <v>457</v>
      </c>
      <c r="C189" s="201" t="s">
        <v>458</v>
      </c>
      <c r="D189" s="184" t="s">
        <v>233</v>
      </c>
      <c r="E189" s="186">
        <v>0.8</v>
      </c>
      <c r="F189" s="189"/>
      <c r="G189" s="190">
        <f>ROUND(E189*F189,2)</f>
        <v>0</v>
      </c>
      <c r="H189" s="189"/>
      <c r="I189" s="190">
        <f>ROUND(E189*H189,2)</f>
        <v>0</v>
      </c>
      <c r="J189" s="189"/>
      <c r="K189" s="190">
        <f>ROUND(E189*J189,2)</f>
        <v>0</v>
      </c>
      <c r="L189" s="190">
        <v>21</v>
      </c>
      <c r="M189" s="190">
        <f>G189*(1+L189/100)</f>
        <v>0</v>
      </c>
      <c r="N189" s="190">
        <v>0</v>
      </c>
      <c r="O189" s="190">
        <f>ROUND(E189*N189,2)</f>
        <v>0</v>
      </c>
      <c r="P189" s="190">
        <v>2</v>
      </c>
      <c r="Q189" s="190">
        <f>ROUND(E189*P189,2)</f>
        <v>1.6</v>
      </c>
      <c r="R189" s="190" t="s">
        <v>459</v>
      </c>
      <c r="S189" s="190" t="s">
        <v>220</v>
      </c>
      <c r="T189" s="190">
        <v>6.4359999999999999</v>
      </c>
      <c r="U189" s="191">
        <f>ROUND(E189*T189,2)</f>
        <v>5.15</v>
      </c>
      <c r="V189" s="190"/>
      <c r="W189" s="172"/>
      <c r="X189" s="172"/>
      <c r="Y189" s="172"/>
      <c r="Z189" s="172"/>
      <c r="AA189" s="172"/>
      <c r="AB189" s="172"/>
      <c r="AC189" s="172"/>
      <c r="AD189" s="172"/>
      <c r="AE189" s="172"/>
      <c r="AF189" s="172"/>
      <c r="AG189" s="172" t="s">
        <v>180</v>
      </c>
      <c r="AH189" s="172"/>
      <c r="AI189" s="172"/>
      <c r="AJ189" s="172"/>
      <c r="AK189" s="172"/>
      <c r="AL189" s="172"/>
      <c r="AM189" s="172"/>
      <c r="AN189" s="172"/>
      <c r="AO189" s="172"/>
      <c r="AP189" s="172"/>
      <c r="AQ189" s="172"/>
      <c r="AR189" s="172"/>
      <c r="AS189" s="172"/>
      <c r="AT189" s="172"/>
      <c r="AU189" s="172"/>
      <c r="AV189" s="172"/>
      <c r="AW189" s="172"/>
      <c r="AX189" s="172"/>
      <c r="AY189" s="172"/>
      <c r="AZ189" s="172"/>
      <c r="BA189" s="172"/>
      <c r="BB189" s="172"/>
      <c r="BC189" s="172"/>
      <c r="BD189" s="172"/>
      <c r="BE189" s="172"/>
      <c r="BF189" s="172"/>
      <c r="BG189" s="172"/>
      <c r="BH189" s="172"/>
    </row>
    <row r="190" spans="1:60" outlineLevel="1" x14ac:dyDescent="0.2">
      <c r="A190" s="173"/>
      <c r="B190" s="183"/>
      <c r="C190" s="264" t="s">
        <v>460</v>
      </c>
      <c r="D190" s="265"/>
      <c r="E190" s="266"/>
      <c r="F190" s="267"/>
      <c r="G190" s="268"/>
      <c r="H190" s="190"/>
      <c r="I190" s="190"/>
      <c r="J190" s="190"/>
      <c r="K190" s="190"/>
      <c r="L190" s="190"/>
      <c r="M190" s="190"/>
      <c r="N190" s="190"/>
      <c r="O190" s="190"/>
      <c r="P190" s="190"/>
      <c r="Q190" s="190"/>
      <c r="R190" s="190"/>
      <c r="S190" s="190"/>
      <c r="T190" s="190"/>
      <c r="U190" s="191"/>
      <c r="V190" s="190"/>
      <c r="W190" s="172"/>
      <c r="X190" s="172"/>
      <c r="Y190" s="172"/>
      <c r="Z190" s="172"/>
      <c r="AA190" s="172"/>
      <c r="AB190" s="172"/>
      <c r="AC190" s="172"/>
      <c r="AD190" s="172"/>
      <c r="AE190" s="172"/>
      <c r="AF190" s="172"/>
      <c r="AG190" s="172" t="s">
        <v>130</v>
      </c>
      <c r="AH190" s="172"/>
      <c r="AI190" s="172"/>
      <c r="AJ190" s="172"/>
      <c r="AK190" s="172"/>
      <c r="AL190" s="172"/>
      <c r="AM190" s="172"/>
      <c r="AN190" s="172"/>
      <c r="AO190" s="172"/>
      <c r="AP190" s="172"/>
      <c r="AQ190" s="172"/>
      <c r="AR190" s="172"/>
      <c r="AS190" s="172"/>
      <c r="AT190" s="172"/>
      <c r="AU190" s="172"/>
      <c r="AV190" s="172"/>
      <c r="AW190" s="172"/>
      <c r="AX190" s="172"/>
      <c r="AY190" s="172"/>
      <c r="AZ190" s="172"/>
      <c r="BA190" s="180" t="str">
        <f>C190</f>
        <v>Patky přístřešku 0,4x0,4x0,8x6</v>
      </c>
      <c r="BB190" s="172"/>
      <c r="BC190" s="172"/>
      <c r="BD190" s="172"/>
      <c r="BE190" s="172"/>
      <c r="BF190" s="172"/>
      <c r="BG190" s="172"/>
      <c r="BH190" s="172"/>
    </row>
    <row r="191" spans="1:60" x14ac:dyDescent="0.2">
      <c r="A191" s="205" t="s">
        <v>122</v>
      </c>
      <c r="B191" s="206" t="s">
        <v>84</v>
      </c>
      <c r="C191" s="211" t="s">
        <v>85</v>
      </c>
      <c r="D191" s="207"/>
      <c r="E191" s="208"/>
      <c r="F191" s="209"/>
      <c r="G191" s="209">
        <f>SUMIF(AG192:AG219,"&lt;&gt;NOR",G192:G219)</f>
        <v>0</v>
      </c>
      <c r="H191" s="209"/>
      <c r="I191" s="209">
        <f>SUM(I192:I219)</f>
        <v>0</v>
      </c>
      <c r="J191" s="209"/>
      <c r="K191" s="209">
        <f>SUM(K192:K219)</f>
        <v>0</v>
      </c>
      <c r="L191" s="209"/>
      <c r="M191" s="209">
        <f>SUM(M192:M219)</f>
        <v>0</v>
      </c>
      <c r="N191" s="209"/>
      <c r="O191" s="209">
        <f>SUM(O192:O219)</f>
        <v>0</v>
      </c>
      <c r="P191" s="209"/>
      <c r="Q191" s="209">
        <f>SUM(Q192:Q219)</f>
        <v>0</v>
      </c>
      <c r="R191" s="209"/>
      <c r="S191" s="209"/>
      <c r="T191" s="209"/>
      <c r="U191" s="210">
        <f>SUM(U192:U219)</f>
        <v>134.29999999999998</v>
      </c>
      <c r="V191" s="209"/>
      <c r="AG191" t="s">
        <v>123</v>
      </c>
    </row>
    <row r="192" spans="1:60" outlineLevel="1" x14ac:dyDescent="0.2">
      <c r="A192" s="173">
        <v>112</v>
      </c>
      <c r="B192" s="183" t="s">
        <v>461</v>
      </c>
      <c r="C192" s="201" t="s">
        <v>462</v>
      </c>
      <c r="D192" s="184" t="s">
        <v>463</v>
      </c>
      <c r="E192" s="186">
        <v>235</v>
      </c>
      <c r="F192" s="189"/>
      <c r="G192" s="190">
        <f>ROUND(E192*F192,2)</f>
        <v>0</v>
      </c>
      <c r="H192" s="189"/>
      <c r="I192" s="190">
        <f>ROUND(E192*H192,2)</f>
        <v>0</v>
      </c>
      <c r="J192" s="189"/>
      <c r="K192" s="190">
        <f>ROUND(E192*J192,2)</f>
        <v>0</v>
      </c>
      <c r="L192" s="190">
        <v>21</v>
      </c>
      <c r="M192" s="190">
        <f>G192*(1+L192/100)</f>
        <v>0</v>
      </c>
      <c r="N192" s="190">
        <v>0</v>
      </c>
      <c r="O192" s="190">
        <f>ROUND(E192*N192,2)</f>
        <v>0</v>
      </c>
      <c r="P192" s="190">
        <v>0</v>
      </c>
      <c r="Q192" s="190">
        <f>ROUND(E192*P192,2)</f>
        <v>0</v>
      </c>
      <c r="R192" s="190" t="s">
        <v>208</v>
      </c>
      <c r="S192" s="190" t="s">
        <v>128</v>
      </c>
      <c r="T192" s="190">
        <v>9.9000000000000005E-2</v>
      </c>
      <c r="U192" s="191">
        <f>ROUND(E192*T192,2)</f>
        <v>23.27</v>
      </c>
      <c r="V192" s="190"/>
      <c r="W192" s="172"/>
      <c r="X192" s="172"/>
      <c r="Y192" s="172"/>
      <c r="Z192" s="172"/>
      <c r="AA192" s="172"/>
      <c r="AB192" s="172"/>
      <c r="AC192" s="172"/>
      <c r="AD192" s="172"/>
      <c r="AE192" s="172"/>
      <c r="AF192" s="172"/>
      <c r="AG192" s="172" t="s">
        <v>180</v>
      </c>
      <c r="AH192" s="172"/>
      <c r="AI192" s="172"/>
      <c r="AJ192" s="172"/>
      <c r="AK192" s="172"/>
      <c r="AL192" s="172"/>
      <c r="AM192" s="172"/>
      <c r="AN192" s="172"/>
      <c r="AO192" s="172"/>
      <c r="AP192" s="172"/>
      <c r="AQ192" s="172"/>
      <c r="AR192" s="172"/>
      <c r="AS192" s="172"/>
      <c r="AT192" s="172"/>
      <c r="AU192" s="172"/>
      <c r="AV192" s="172"/>
      <c r="AW192" s="172"/>
      <c r="AX192" s="172"/>
      <c r="AY192" s="172"/>
      <c r="AZ192" s="172"/>
      <c r="BA192" s="172"/>
      <c r="BB192" s="172"/>
      <c r="BC192" s="172"/>
      <c r="BD192" s="172"/>
      <c r="BE192" s="172"/>
      <c r="BF192" s="172"/>
      <c r="BG192" s="172"/>
      <c r="BH192" s="172"/>
    </row>
    <row r="193" spans="1:60" outlineLevel="1" x14ac:dyDescent="0.2">
      <c r="A193" s="173">
        <v>113</v>
      </c>
      <c r="B193" s="183" t="s">
        <v>464</v>
      </c>
      <c r="C193" s="201" t="s">
        <v>465</v>
      </c>
      <c r="D193" s="184" t="s">
        <v>463</v>
      </c>
      <c r="E193" s="186">
        <v>235</v>
      </c>
      <c r="F193" s="189"/>
      <c r="G193" s="190">
        <f>ROUND(E193*F193,2)</f>
        <v>0</v>
      </c>
      <c r="H193" s="189"/>
      <c r="I193" s="190">
        <f>ROUND(E193*H193,2)</f>
        <v>0</v>
      </c>
      <c r="J193" s="189"/>
      <c r="K193" s="190">
        <f>ROUND(E193*J193,2)</f>
        <v>0</v>
      </c>
      <c r="L193" s="190">
        <v>21</v>
      </c>
      <c r="M193" s="190">
        <f>G193*(1+L193/100)</f>
        <v>0</v>
      </c>
      <c r="N193" s="190">
        <v>0</v>
      </c>
      <c r="O193" s="190">
        <f>ROUND(E193*N193,2)</f>
        <v>0</v>
      </c>
      <c r="P193" s="190">
        <v>0</v>
      </c>
      <c r="Q193" s="190">
        <f>ROUND(E193*P193,2)</f>
        <v>0</v>
      </c>
      <c r="R193" s="190" t="s">
        <v>208</v>
      </c>
      <c r="S193" s="190" t="s">
        <v>128</v>
      </c>
      <c r="T193" s="190">
        <v>0.01</v>
      </c>
      <c r="U193" s="191">
        <f>ROUND(E193*T193,2)</f>
        <v>2.35</v>
      </c>
      <c r="V193" s="190"/>
      <c r="W193" s="172"/>
      <c r="X193" s="172"/>
      <c r="Y193" s="172"/>
      <c r="Z193" s="172"/>
      <c r="AA193" s="172"/>
      <c r="AB193" s="172"/>
      <c r="AC193" s="172"/>
      <c r="AD193" s="172"/>
      <c r="AE193" s="172"/>
      <c r="AF193" s="172"/>
      <c r="AG193" s="172" t="s">
        <v>180</v>
      </c>
      <c r="AH193" s="172"/>
      <c r="AI193" s="172"/>
      <c r="AJ193" s="172"/>
      <c r="AK193" s="172"/>
      <c r="AL193" s="172"/>
      <c r="AM193" s="172"/>
      <c r="AN193" s="172"/>
      <c r="AO193" s="172"/>
      <c r="AP193" s="172"/>
      <c r="AQ193" s="172"/>
      <c r="AR193" s="172"/>
      <c r="AS193" s="172"/>
      <c r="AT193" s="172"/>
      <c r="AU193" s="172"/>
      <c r="AV193" s="172"/>
      <c r="AW193" s="172"/>
      <c r="AX193" s="172"/>
      <c r="AY193" s="172"/>
      <c r="AZ193" s="172"/>
      <c r="BA193" s="172"/>
      <c r="BB193" s="172"/>
      <c r="BC193" s="172"/>
      <c r="BD193" s="172"/>
      <c r="BE193" s="172"/>
      <c r="BF193" s="172"/>
      <c r="BG193" s="172"/>
      <c r="BH193" s="172"/>
    </row>
    <row r="194" spans="1:60" outlineLevel="1" x14ac:dyDescent="0.2">
      <c r="A194" s="173">
        <v>114</v>
      </c>
      <c r="B194" s="183" t="s">
        <v>466</v>
      </c>
      <c r="C194" s="201" t="s">
        <v>467</v>
      </c>
      <c r="D194" s="184" t="s">
        <v>463</v>
      </c>
      <c r="E194" s="186">
        <v>2115</v>
      </c>
      <c r="F194" s="189"/>
      <c r="G194" s="190">
        <f>ROUND(E194*F194,2)</f>
        <v>0</v>
      </c>
      <c r="H194" s="189"/>
      <c r="I194" s="190">
        <f>ROUND(E194*H194,2)</f>
        <v>0</v>
      </c>
      <c r="J194" s="189"/>
      <c r="K194" s="190">
        <f>ROUND(E194*J194,2)</f>
        <v>0</v>
      </c>
      <c r="L194" s="190">
        <v>21</v>
      </c>
      <c r="M194" s="190">
        <f>G194*(1+L194/100)</f>
        <v>0</v>
      </c>
      <c r="N194" s="190">
        <v>0</v>
      </c>
      <c r="O194" s="190">
        <f>ROUND(E194*N194,2)</f>
        <v>0</v>
      </c>
      <c r="P194" s="190">
        <v>0</v>
      </c>
      <c r="Q194" s="190">
        <f>ROUND(E194*P194,2)</f>
        <v>0</v>
      </c>
      <c r="R194" s="190" t="s">
        <v>208</v>
      </c>
      <c r="S194" s="190" t="s">
        <v>128</v>
      </c>
      <c r="T194" s="190">
        <v>0</v>
      </c>
      <c r="U194" s="191">
        <f>ROUND(E194*T194,2)</f>
        <v>0</v>
      </c>
      <c r="V194" s="190"/>
      <c r="W194" s="172"/>
      <c r="X194" s="172"/>
      <c r="Y194" s="172"/>
      <c r="Z194" s="172"/>
      <c r="AA194" s="172"/>
      <c r="AB194" s="172"/>
      <c r="AC194" s="172"/>
      <c r="AD194" s="172"/>
      <c r="AE194" s="172"/>
      <c r="AF194" s="172"/>
      <c r="AG194" s="172" t="s">
        <v>180</v>
      </c>
      <c r="AH194" s="172"/>
      <c r="AI194" s="172"/>
      <c r="AJ194" s="172"/>
      <c r="AK194" s="172"/>
      <c r="AL194" s="172"/>
      <c r="AM194" s="172"/>
      <c r="AN194" s="172"/>
      <c r="AO194" s="172"/>
      <c r="AP194" s="172"/>
      <c r="AQ194" s="172"/>
      <c r="AR194" s="172"/>
      <c r="AS194" s="172"/>
      <c r="AT194" s="172"/>
      <c r="AU194" s="172"/>
      <c r="AV194" s="172"/>
      <c r="AW194" s="172"/>
      <c r="AX194" s="172"/>
      <c r="AY194" s="172"/>
      <c r="AZ194" s="172"/>
      <c r="BA194" s="172"/>
      <c r="BB194" s="172"/>
      <c r="BC194" s="172"/>
      <c r="BD194" s="172"/>
      <c r="BE194" s="172"/>
      <c r="BF194" s="172"/>
      <c r="BG194" s="172"/>
      <c r="BH194" s="172"/>
    </row>
    <row r="195" spans="1:60" outlineLevel="1" x14ac:dyDescent="0.2">
      <c r="A195" s="173"/>
      <c r="B195" s="183"/>
      <c r="C195" s="264" t="s">
        <v>468</v>
      </c>
      <c r="D195" s="265"/>
      <c r="E195" s="266"/>
      <c r="F195" s="267"/>
      <c r="G195" s="268"/>
      <c r="H195" s="190"/>
      <c r="I195" s="190"/>
      <c r="J195" s="190"/>
      <c r="K195" s="190"/>
      <c r="L195" s="190"/>
      <c r="M195" s="190"/>
      <c r="N195" s="190"/>
      <c r="O195" s="190"/>
      <c r="P195" s="190"/>
      <c r="Q195" s="190"/>
      <c r="R195" s="190"/>
      <c r="S195" s="190"/>
      <c r="T195" s="190"/>
      <c r="U195" s="191"/>
      <c r="V195" s="190"/>
      <c r="W195" s="172"/>
      <c r="X195" s="172"/>
      <c r="Y195" s="172"/>
      <c r="Z195" s="172"/>
      <c r="AA195" s="172"/>
      <c r="AB195" s="172"/>
      <c r="AC195" s="172"/>
      <c r="AD195" s="172"/>
      <c r="AE195" s="172"/>
      <c r="AF195" s="172"/>
      <c r="AG195" s="172" t="s">
        <v>130</v>
      </c>
      <c r="AH195" s="172"/>
      <c r="AI195" s="172"/>
      <c r="AJ195" s="172"/>
      <c r="AK195" s="172"/>
      <c r="AL195" s="172"/>
      <c r="AM195" s="172"/>
      <c r="AN195" s="172"/>
      <c r="AO195" s="172"/>
      <c r="AP195" s="172"/>
      <c r="AQ195" s="172"/>
      <c r="AR195" s="172"/>
      <c r="AS195" s="172"/>
      <c r="AT195" s="172"/>
      <c r="AU195" s="172"/>
      <c r="AV195" s="172"/>
      <c r="AW195" s="172"/>
      <c r="AX195" s="172"/>
      <c r="AY195" s="172"/>
      <c r="AZ195" s="172"/>
      <c r="BA195" s="180" t="str">
        <f>C195</f>
        <v>235x9</v>
      </c>
      <c r="BB195" s="172"/>
      <c r="BC195" s="172"/>
      <c r="BD195" s="172"/>
      <c r="BE195" s="172"/>
      <c r="BF195" s="172"/>
      <c r="BG195" s="172"/>
      <c r="BH195" s="172"/>
    </row>
    <row r="196" spans="1:60" outlineLevel="1" x14ac:dyDescent="0.2">
      <c r="A196" s="173">
        <v>115</v>
      </c>
      <c r="B196" s="183" t="s">
        <v>469</v>
      </c>
      <c r="C196" s="201" t="s">
        <v>470</v>
      </c>
      <c r="D196" s="184" t="s">
        <v>463</v>
      </c>
      <c r="E196" s="186">
        <v>235</v>
      </c>
      <c r="F196" s="189"/>
      <c r="G196" s="190">
        <f>ROUND(E196*F196,2)</f>
        <v>0</v>
      </c>
      <c r="H196" s="189"/>
      <c r="I196" s="190">
        <f>ROUND(E196*H196,2)</f>
        <v>0</v>
      </c>
      <c r="J196" s="189"/>
      <c r="K196" s="190">
        <f>ROUND(E196*J196,2)</f>
        <v>0</v>
      </c>
      <c r="L196" s="190">
        <v>21</v>
      </c>
      <c r="M196" s="190">
        <f>G196*(1+L196/100)</f>
        <v>0</v>
      </c>
      <c r="N196" s="190">
        <v>0</v>
      </c>
      <c r="O196" s="190">
        <f>ROUND(E196*N196,2)</f>
        <v>0</v>
      </c>
      <c r="P196" s="190">
        <v>0</v>
      </c>
      <c r="Q196" s="190">
        <f>ROUND(E196*P196,2)</f>
        <v>0</v>
      </c>
      <c r="R196" s="190" t="s">
        <v>471</v>
      </c>
      <c r="S196" s="190" t="s">
        <v>128</v>
      </c>
      <c r="T196" s="190">
        <v>6.0000000000000001E-3</v>
      </c>
      <c r="U196" s="191">
        <f>ROUND(E196*T196,2)</f>
        <v>1.41</v>
      </c>
      <c r="V196" s="190"/>
      <c r="W196" s="172"/>
      <c r="X196" s="172"/>
      <c r="Y196" s="172"/>
      <c r="Z196" s="172"/>
      <c r="AA196" s="172"/>
      <c r="AB196" s="172"/>
      <c r="AC196" s="172"/>
      <c r="AD196" s="172"/>
      <c r="AE196" s="172"/>
      <c r="AF196" s="172"/>
      <c r="AG196" s="172" t="s">
        <v>180</v>
      </c>
      <c r="AH196" s="172"/>
      <c r="AI196" s="172"/>
      <c r="AJ196" s="172"/>
      <c r="AK196" s="172"/>
      <c r="AL196" s="172"/>
      <c r="AM196" s="172"/>
      <c r="AN196" s="172"/>
      <c r="AO196" s="172"/>
      <c r="AP196" s="172"/>
      <c r="AQ196" s="172"/>
      <c r="AR196" s="172"/>
      <c r="AS196" s="172"/>
      <c r="AT196" s="172"/>
      <c r="AU196" s="172"/>
      <c r="AV196" s="172"/>
      <c r="AW196" s="172"/>
      <c r="AX196" s="172"/>
      <c r="AY196" s="172"/>
      <c r="AZ196" s="172"/>
      <c r="BA196" s="172"/>
      <c r="BB196" s="172"/>
      <c r="BC196" s="172"/>
      <c r="BD196" s="172"/>
      <c r="BE196" s="172"/>
      <c r="BF196" s="172"/>
      <c r="BG196" s="172"/>
      <c r="BH196" s="172"/>
    </row>
    <row r="197" spans="1:60" outlineLevel="1" x14ac:dyDescent="0.2">
      <c r="A197" s="173">
        <v>116</v>
      </c>
      <c r="B197" s="183" t="s">
        <v>472</v>
      </c>
      <c r="C197" s="201" t="s">
        <v>473</v>
      </c>
      <c r="D197" s="184" t="s">
        <v>463</v>
      </c>
      <c r="E197" s="186">
        <v>63</v>
      </c>
      <c r="F197" s="189"/>
      <c r="G197" s="190">
        <f>ROUND(E197*F197,2)</f>
        <v>0</v>
      </c>
      <c r="H197" s="189"/>
      <c r="I197" s="190">
        <f>ROUND(E197*H197,2)</f>
        <v>0</v>
      </c>
      <c r="J197" s="189"/>
      <c r="K197" s="190">
        <f>ROUND(E197*J197,2)</f>
        <v>0</v>
      </c>
      <c r="L197" s="190">
        <v>21</v>
      </c>
      <c r="M197" s="190">
        <f>G197*(1+L197/100)</f>
        <v>0</v>
      </c>
      <c r="N197" s="190">
        <v>0</v>
      </c>
      <c r="O197" s="190">
        <f>ROUND(E197*N197,2)</f>
        <v>0</v>
      </c>
      <c r="P197" s="190">
        <v>0</v>
      </c>
      <c r="Q197" s="190">
        <f>ROUND(E197*P197,2)</f>
        <v>0</v>
      </c>
      <c r="R197" s="190"/>
      <c r="S197" s="190" t="s">
        <v>155</v>
      </c>
      <c r="T197" s="190">
        <v>0</v>
      </c>
      <c r="U197" s="191">
        <f>ROUND(E197*T197,2)</f>
        <v>0</v>
      </c>
      <c r="V197" s="190"/>
      <c r="W197" s="172"/>
      <c r="X197" s="172"/>
      <c r="Y197" s="172"/>
      <c r="Z197" s="172"/>
      <c r="AA197" s="172"/>
      <c r="AB197" s="172"/>
      <c r="AC197" s="172"/>
      <c r="AD197" s="172"/>
      <c r="AE197" s="172"/>
      <c r="AF197" s="172"/>
      <c r="AG197" s="172" t="s">
        <v>180</v>
      </c>
      <c r="AH197" s="172"/>
      <c r="AI197" s="172"/>
      <c r="AJ197" s="172"/>
      <c r="AK197" s="172"/>
      <c r="AL197" s="172"/>
      <c r="AM197" s="172"/>
      <c r="AN197" s="172"/>
      <c r="AO197" s="172"/>
      <c r="AP197" s="172"/>
      <c r="AQ197" s="172"/>
      <c r="AR197" s="172"/>
      <c r="AS197" s="172"/>
      <c r="AT197" s="172"/>
      <c r="AU197" s="172"/>
      <c r="AV197" s="172"/>
      <c r="AW197" s="172"/>
      <c r="AX197" s="172"/>
      <c r="AY197" s="172"/>
      <c r="AZ197" s="172"/>
      <c r="BA197" s="172"/>
      <c r="BB197" s="172"/>
      <c r="BC197" s="172"/>
      <c r="BD197" s="172"/>
      <c r="BE197" s="172"/>
      <c r="BF197" s="172"/>
      <c r="BG197" s="172"/>
      <c r="BH197" s="172"/>
    </row>
    <row r="198" spans="1:60" outlineLevel="1" x14ac:dyDescent="0.2">
      <c r="A198" s="173">
        <v>117</v>
      </c>
      <c r="B198" s="183" t="s">
        <v>474</v>
      </c>
      <c r="C198" s="201" t="s">
        <v>475</v>
      </c>
      <c r="D198" s="184" t="s">
        <v>463</v>
      </c>
      <c r="E198" s="186">
        <v>172</v>
      </c>
      <c r="F198" s="189"/>
      <c r="G198" s="190">
        <f>ROUND(E198*F198,2)</f>
        <v>0</v>
      </c>
      <c r="H198" s="189"/>
      <c r="I198" s="190">
        <f>ROUND(E198*H198,2)</f>
        <v>0</v>
      </c>
      <c r="J198" s="189"/>
      <c r="K198" s="190">
        <f>ROUND(E198*J198,2)</f>
        <v>0</v>
      </c>
      <c r="L198" s="190">
        <v>21</v>
      </c>
      <c r="M198" s="190">
        <f>G198*(1+L198/100)</f>
        <v>0</v>
      </c>
      <c r="N198" s="190">
        <v>0</v>
      </c>
      <c r="O198" s="190">
        <f>ROUND(E198*N198,2)</f>
        <v>0</v>
      </c>
      <c r="P198" s="190">
        <v>0</v>
      </c>
      <c r="Q198" s="190">
        <f>ROUND(E198*P198,2)</f>
        <v>0</v>
      </c>
      <c r="R198" s="190" t="s">
        <v>459</v>
      </c>
      <c r="S198" s="190" t="s">
        <v>128</v>
      </c>
      <c r="T198" s="190">
        <v>0</v>
      </c>
      <c r="U198" s="191">
        <f>ROUND(E198*T198,2)</f>
        <v>0</v>
      </c>
      <c r="V198" s="190"/>
      <c r="W198" s="172"/>
      <c r="X198" s="172"/>
      <c r="Y198" s="172"/>
      <c r="Z198" s="172"/>
      <c r="AA198" s="172"/>
      <c r="AB198" s="172"/>
      <c r="AC198" s="172"/>
      <c r="AD198" s="172"/>
      <c r="AE198" s="172"/>
      <c r="AF198" s="172"/>
      <c r="AG198" s="172" t="s">
        <v>180</v>
      </c>
      <c r="AH198" s="172"/>
      <c r="AI198" s="172"/>
      <c r="AJ198" s="172"/>
      <c r="AK198" s="172"/>
      <c r="AL198" s="172"/>
      <c r="AM198" s="172"/>
      <c r="AN198" s="172"/>
      <c r="AO198" s="172"/>
      <c r="AP198" s="172"/>
      <c r="AQ198" s="172"/>
      <c r="AR198" s="172"/>
      <c r="AS198" s="172"/>
      <c r="AT198" s="172"/>
      <c r="AU198" s="172"/>
      <c r="AV198" s="172"/>
      <c r="AW198" s="172"/>
      <c r="AX198" s="172"/>
      <c r="AY198" s="172"/>
      <c r="AZ198" s="172"/>
      <c r="BA198" s="172"/>
      <c r="BB198" s="172"/>
      <c r="BC198" s="172"/>
      <c r="BD198" s="172"/>
      <c r="BE198" s="172"/>
      <c r="BF198" s="172"/>
      <c r="BG198" s="172"/>
      <c r="BH198" s="172"/>
    </row>
    <row r="199" spans="1:60" ht="22.5" outlineLevel="1" x14ac:dyDescent="0.2">
      <c r="A199" s="173">
        <v>118</v>
      </c>
      <c r="B199" s="183" t="s">
        <v>476</v>
      </c>
      <c r="C199" s="201" t="s">
        <v>477</v>
      </c>
      <c r="D199" s="184" t="s">
        <v>184</v>
      </c>
      <c r="E199" s="186">
        <v>0.1</v>
      </c>
      <c r="F199" s="189"/>
      <c r="G199" s="190">
        <f>ROUND(E199*F199,2)</f>
        <v>0</v>
      </c>
      <c r="H199" s="189"/>
      <c r="I199" s="190">
        <f>ROUND(E199*H199,2)</f>
        <v>0</v>
      </c>
      <c r="J199" s="189"/>
      <c r="K199" s="190">
        <f>ROUND(E199*J199,2)</f>
        <v>0</v>
      </c>
      <c r="L199" s="190">
        <v>21</v>
      </c>
      <c r="M199" s="190">
        <f>G199*(1+L199/100)</f>
        <v>0</v>
      </c>
      <c r="N199" s="190">
        <v>0</v>
      </c>
      <c r="O199" s="190">
        <f>ROUND(E199*N199,2)</f>
        <v>0</v>
      </c>
      <c r="P199" s="190">
        <v>0</v>
      </c>
      <c r="Q199" s="190">
        <f>ROUND(E199*P199,2)</f>
        <v>0</v>
      </c>
      <c r="R199" s="190"/>
      <c r="S199" s="190" t="s">
        <v>155</v>
      </c>
      <c r="T199" s="190">
        <v>0</v>
      </c>
      <c r="U199" s="191">
        <f>ROUND(E199*T199,2)</f>
        <v>0</v>
      </c>
      <c r="V199" s="190"/>
      <c r="W199" s="172"/>
      <c r="X199" s="172"/>
      <c r="Y199" s="172"/>
      <c r="Z199" s="172"/>
      <c r="AA199" s="172"/>
      <c r="AB199" s="172"/>
      <c r="AC199" s="172"/>
      <c r="AD199" s="172"/>
      <c r="AE199" s="172"/>
      <c r="AF199" s="172"/>
      <c r="AG199" s="172" t="s">
        <v>180</v>
      </c>
      <c r="AH199" s="172"/>
      <c r="AI199" s="172"/>
      <c r="AJ199" s="172"/>
      <c r="AK199" s="172"/>
      <c r="AL199" s="172"/>
      <c r="AM199" s="172"/>
      <c r="AN199" s="172"/>
      <c r="AO199" s="172"/>
      <c r="AP199" s="172"/>
      <c r="AQ199" s="172"/>
      <c r="AR199" s="172"/>
      <c r="AS199" s="172"/>
      <c r="AT199" s="172"/>
      <c r="AU199" s="172"/>
      <c r="AV199" s="172"/>
      <c r="AW199" s="172"/>
      <c r="AX199" s="172"/>
      <c r="AY199" s="172"/>
      <c r="AZ199" s="172"/>
      <c r="BA199" s="172"/>
      <c r="BB199" s="172"/>
      <c r="BC199" s="172"/>
      <c r="BD199" s="172"/>
      <c r="BE199" s="172"/>
      <c r="BF199" s="172"/>
      <c r="BG199" s="172"/>
      <c r="BH199" s="172"/>
    </row>
    <row r="200" spans="1:60" outlineLevel="1" x14ac:dyDescent="0.2">
      <c r="A200" s="173"/>
      <c r="B200" s="183"/>
      <c r="C200" s="264" t="s">
        <v>478</v>
      </c>
      <c r="D200" s="265"/>
      <c r="E200" s="266"/>
      <c r="F200" s="267"/>
      <c r="G200" s="268"/>
      <c r="H200" s="190"/>
      <c r="I200" s="190"/>
      <c r="J200" s="190"/>
      <c r="K200" s="190"/>
      <c r="L200" s="190"/>
      <c r="M200" s="190"/>
      <c r="N200" s="190"/>
      <c r="O200" s="190"/>
      <c r="P200" s="190"/>
      <c r="Q200" s="190"/>
      <c r="R200" s="190"/>
      <c r="S200" s="190"/>
      <c r="T200" s="190"/>
      <c r="U200" s="191"/>
      <c r="V200" s="190"/>
      <c r="W200" s="172"/>
      <c r="X200" s="172"/>
      <c r="Y200" s="172"/>
      <c r="Z200" s="172"/>
      <c r="AA200" s="172"/>
      <c r="AB200" s="172"/>
      <c r="AC200" s="172"/>
      <c r="AD200" s="172"/>
      <c r="AE200" s="172"/>
      <c r="AF200" s="172"/>
      <c r="AG200" s="172" t="s">
        <v>130</v>
      </c>
      <c r="AH200" s="172"/>
      <c r="AI200" s="172"/>
      <c r="AJ200" s="172"/>
      <c r="AK200" s="172"/>
      <c r="AL200" s="172"/>
      <c r="AM200" s="172"/>
      <c r="AN200" s="172"/>
      <c r="AO200" s="172"/>
      <c r="AP200" s="172"/>
      <c r="AQ200" s="172"/>
      <c r="AR200" s="172"/>
      <c r="AS200" s="172"/>
      <c r="AT200" s="172"/>
      <c r="AU200" s="172"/>
      <c r="AV200" s="172"/>
      <c r="AW200" s="172"/>
      <c r="AX200" s="172"/>
      <c r="AY200" s="172"/>
      <c r="AZ200" s="172"/>
      <c r="BA200" s="180" t="str">
        <f>C200</f>
        <v>Vratka 5 Kč/kg</v>
      </c>
      <c r="BB200" s="172"/>
      <c r="BC200" s="172"/>
      <c r="BD200" s="172"/>
      <c r="BE200" s="172"/>
      <c r="BF200" s="172"/>
      <c r="BG200" s="172"/>
      <c r="BH200" s="172"/>
    </row>
    <row r="201" spans="1:60" outlineLevel="1" x14ac:dyDescent="0.2">
      <c r="A201" s="173"/>
      <c r="B201" s="183"/>
      <c r="C201" s="264" t="s">
        <v>479</v>
      </c>
      <c r="D201" s="265"/>
      <c r="E201" s="266"/>
      <c r="F201" s="267"/>
      <c r="G201" s="268"/>
      <c r="H201" s="190"/>
      <c r="I201" s="190"/>
      <c r="J201" s="190"/>
      <c r="K201" s="190"/>
      <c r="L201" s="190"/>
      <c r="M201" s="190"/>
      <c r="N201" s="190"/>
      <c r="O201" s="190"/>
      <c r="P201" s="190"/>
      <c r="Q201" s="190"/>
      <c r="R201" s="190"/>
      <c r="S201" s="190"/>
      <c r="T201" s="190"/>
      <c r="U201" s="191"/>
      <c r="V201" s="190"/>
      <c r="W201" s="172"/>
      <c r="X201" s="172"/>
      <c r="Y201" s="172"/>
      <c r="Z201" s="172"/>
      <c r="AA201" s="172"/>
      <c r="AB201" s="172"/>
      <c r="AC201" s="172"/>
      <c r="AD201" s="172"/>
      <c r="AE201" s="172"/>
      <c r="AF201" s="172"/>
      <c r="AG201" s="172" t="s">
        <v>130</v>
      </c>
      <c r="AH201" s="172"/>
      <c r="AI201" s="172"/>
      <c r="AJ201" s="172"/>
      <c r="AK201" s="172"/>
      <c r="AL201" s="172"/>
      <c r="AM201" s="172"/>
      <c r="AN201" s="172"/>
      <c r="AO201" s="172"/>
      <c r="AP201" s="172"/>
      <c r="AQ201" s="172"/>
      <c r="AR201" s="172"/>
      <c r="AS201" s="172"/>
      <c r="AT201" s="172"/>
      <c r="AU201" s="172"/>
      <c r="AV201" s="172"/>
      <c r="AW201" s="172"/>
      <c r="AX201" s="172"/>
      <c r="AY201" s="172"/>
      <c r="AZ201" s="172"/>
      <c r="BA201" s="180" t="str">
        <f>C201</f>
        <v>Přístřešek celkem 100 kg</v>
      </c>
      <c r="BB201" s="172"/>
      <c r="BC201" s="172"/>
      <c r="BD201" s="172"/>
      <c r="BE201" s="172"/>
      <c r="BF201" s="172"/>
      <c r="BG201" s="172"/>
      <c r="BH201" s="172"/>
    </row>
    <row r="202" spans="1:60" outlineLevel="1" x14ac:dyDescent="0.2">
      <c r="A202" s="173">
        <v>119</v>
      </c>
      <c r="B202" s="183" t="s">
        <v>480</v>
      </c>
      <c r="C202" s="201" t="s">
        <v>481</v>
      </c>
      <c r="D202" s="184" t="s">
        <v>463</v>
      </c>
      <c r="E202" s="186">
        <v>488</v>
      </c>
      <c r="F202" s="189"/>
      <c r="G202" s="190">
        <f t="shared" ref="G202:G219" si="28">ROUND(E202*F202,2)</f>
        <v>0</v>
      </c>
      <c r="H202" s="189"/>
      <c r="I202" s="190">
        <f t="shared" ref="I202:I219" si="29">ROUND(E202*H202,2)</f>
        <v>0</v>
      </c>
      <c r="J202" s="189"/>
      <c r="K202" s="190">
        <f t="shared" ref="K202:K219" si="30">ROUND(E202*J202,2)</f>
        <v>0</v>
      </c>
      <c r="L202" s="190">
        <v>21</v>
      </c>
      <c r="M202" s="190">
        <f t="shared" ref="M202:M219" si="31">G202*(1+L202/100)</f>
        <v>0</v>
      </c>
      <c r="N202" s="190">
        <v>0</v>
      </c>
      <c r="O202" s="190">
        <f t="shared" ref="O202:O219" si="32">ROUND(E202*N202,2)</f>
        <v>0</v>
      </c>
      <c r="P202" s="190">
        <v>0</v>
      </c>
      <c r="Q202" s="190">
        <f t="shared" ref="Q202:Q219" si="33">ROUND(E202*P202,2)</f>
        <v>0</v>
      </c>
      <c r="R202" s="190" t="s">
        <v>208</v>
      </c>
      <c r="S202" s="190" t="s">
        <v>128</v>
      </c>
      <c r="T202" s="190">
        <v>0.02</v>
      </c>
      <c r="U202" s="191">
        <f t="shared" ref="U202:U219" si="34">ROUND(E202*T202,2)</f>
        <v>9.76</v>
      </c>
      <c r="V202" s="190"/>
      <c r="W202" s="172"/>
      <c r="X202" s="172"/>
      <c r="Y202" s="172"/>
      <c r="Z202" s="172"/>
      <c r="AA202" s="172"/>
      <c r="AB202" s="172"/>
      <c r="AC202" s="172"/>
      <c r="AD202" s="172"/>
      <c r="AE202" s="172"/>
      <c r="AF202" s="172"/>
      <c r="AG202" s="172" t="s">
        <v>180</v>
      </c>
      <c r="AH202" s="172"/>
      <c r="AI202" s="172"/>
      <c r="AJ202" s="172"/>
      <c r="AK202" s="172"/>
      <c r="AL202" s="172"/>
      <c r="AM202" s="172"/>
      <c r="AN202" s="172"/>
      <c r="AO202" s="172"/>
      <c r="AP202" s="172"/>
      <c r="AQ202" s="172"/>
      <c r="AR202" s="172"/>
      <c r="AS202" s="172"/>
      <c r="AT202" s="172"/>
      <c r="AU202" s="172"/>
      <c r="AV202" s="172"/>
      <c r="AW202" s="172"/>
      <c r="AX202" s="172"/>
      <c r="AY202" s="172"/>
      <c r="AZ202" s="172"/>
      <c r="BA202" s="172"/>
      <c r="BB202" s="172"/>
      <c r="BC202" s="172"/>
      <c r="BD202" s="172"/>
      <c r="BE202" s="172"/>
      <c r="BF202" s="172"/>
      <c r="BG202" s="172"/>
      <c r="BH202" s="172"/>
    </row>
    <row r="203" spans="1:60" outlineLevel="1" x14ac:dyDescent="0.2">
      <c r="A203" s="173">
        <v>120</v>
      </c>
      <c r="B203" s="183" t="s">
        <v>482</v>
      </c>
      <c r="C203" s="201" t="s">
        <v>483</v>
      </c>
      <c r="D203" s="184" t="s">
        <v>463</v>
      </c>
      <c r="E203" s="186">
        <v>488</v>
      </c>
      <c r="F203" s="189"/>
      <c r="G203" s="190">
        <f t="shared" si="28"/>
        <v>0</v>
      </c>
      <c r="H203" s="189"/>
      <c r="I203" s="190">
        <f t="shared" si="29"/>
        <v>0</v>
      </c>
      <c r="J203" s="189"/>
      <c r="K203" s="190">
        <f t="shared" si="30"/>
        <v>0</v>
      </c>
      <c r="L203" s="190">
        <v>21</v>
      </c>
      <c r="M203" s="190">
        <f t="shared" si="31"/>
        <v>0</v>
      </c>
      <c r="N203" s="190">
        <v>0</v>
      </c>
      <c r="O203" s="190">
        <f t="shared" si="32"/>
        <v>0</v>
      </c>
      <c r="P203" s="190">
        <v>0</v>
      </c>
      <c r="Q203" s="190">
        <f t="shared" si="33"/>
        <v>0</v>
      </c>
      <c r="R203" s="190" t="s">
        <v>208</v>
      </c>
      <c r="S203" s="190" t="s">
        <v>128</v>
      </c>
      <c r="T203" s="190">
        <v>0</v>
      </c>
      <c r="U203" s="191">
        <f t="shared" si="34"/>
        <v>0</v>
      </c>
      <c r="V203" s="190"/>
      <c r="W203" s="172"/>
      <c r="X203" s="172"/>
      <c r="Y203" s="172"/>
      <c r="Z203" s="172"/>
      <c r="AA203" s="172"/>
      <c r="AB203" s="172"/>
      <c r="AC203" s="172"/>
      <c r="AD203" s="172"/>
      <c r="AE203" s="172"/>
      <c r="AF203" s="172"/>
      <c r="AG203" s="172" t="s">
        <v>180</v>
      </c>
      <c r="AH203" s="172"/>
      <c r="AI203" s="172"/>
      <c r="AJ203" s="172"/>
      <c r="AK203" s="172"/>
      <c r="AL203" s="172"/>
      <c r="AM203" s="172"/>
      <c r="AN203" s="172"/>
      <c r="AO203" s="172"/>
      <c r="AP203" s="172"/>
      <c r="AQ203" s="172"/>
      <c r="AR203" s="172"/>
      <c r="AS203" s="172"/>
      <c r="AT203" s="172"/>
      <c r="AU203" s="172"/>
      <c r="AV203" s="172"/>
      <c r="AW203" s="172"/>
      <c r="AX203" s="172"/>
      <c r="AY203" s="172"/>
      <c r="AZ203" s="172"/>
      <c r="BA203" s="172"/>
      <c r="BB203" s="172"/>
      <c r="BC203" s="172"/>
      <c r="BD203" s="172"/>
      <c r="BE203" s="172"/>
      <c r="BF203" s="172"/>
      <c r="BG203" s="172"/>
      <c r="BH203" s="172"/>
    </row>
    <row r="204" spans="1:60" outlineLevel="1" x14ac:dyDescent="0.2">
      <c r="A204" s="173">
        <v>121</v>
      </c>
      <c r="B204" s="183" t="s">
        <v>484</v>
      </c>
      <c r="C204" s="201" t="s">
        <v>485</v>
      </c>
      <c r="D204" s="184" t="s">
        <v>463</v>
      </c>
      <c r="E204" s="186">
        <v>488</v>
      </c>
      <c r="F204" s="189"/>
      <c r="G204" s="190">
        <f t="shared" si="28"/>
        <v>0</v>
      </c>
      <c r="H204" s="189"/>
      <c r="I204" s="190">
        <f t="shared" si="29"/>
        <v>0</v>
      </c>
      <c r="J204" s="189"/>
      <c r="K204" s="190">
        <f t="shared" si="30"/>
        <v>0</v>
      </c>
      <c r="L204" s="190">
        <v>21</v>
      </c>
      <c r="M204" s="190">
        <f t="shared" si="31"/>
        <v>0</v>
      </c>
      <c r="N204" s="190">
        <v>0</v>
      </c>
      <c r="O204" s="190">
        <f t="shared" si="32"/>
        <v>0</v>
      </c>
      <c r="P204" s="190">
        <v>0</v>
      </c>
      <c r="Q204" s="190">
        <f t="shared" si="33"/>
        <v>0</v>
      </c>
      <c r="R204" s="190" t="s">
        <v>208</v>
      </c>
      <c r="S204" s="190" t="s">
        <v>128</v>
      </c>
      <c r="T204" s="190">
        <v>0</v>
      </c>
      <c r="U204" s="191">
        <f t="shared" si="34"/>
        <v>0</v>
      </c>
      <c r="V204" s="190"/>
      <c r="W204" s="172"/>
      <c r="X204" s="172"/>
      <c r="Y204" s="172"/>
      <c r="Z204" s="172"/>
      <c r="AA204" s="172"/>
      <c r="AB204" s="172"/>
      <c r="AC204" s="172"/>
      <c r="AD204" s="172"/>
      <c r="AE204" s="172"/>
      <c r="AF204" s="172"/>
      <c r="AG204" s="172" t="s">
        <v>180</v>
      </c>
      <c r="AH204" s="172"/>
      <c r="AI204" s="172"/>
      <c r="AJ204" s="172"/>
      <c r="AK204" s="172"/>
      <c r="AL204" s="172"/>
      <c r="AM204" s="172"/>
      <c r="AN204" s="172"/>
      <c r="AO204" s="172"/>
      <c r="AP204" s="172"/>
      <c r="AQ204" s="172"/>
      <c r="AR204" s="172"/>
      <c r="AS204" s="172"/>
      <c r="AT204" s="172"/>
      <c r="AU204" s="172"/>
      <c r="AV204" s="172"/>
      <c r="AW204" s="172"/>
      <c r="AX204" s="172"/>
      <c r="AY204" s="172"/>
      <c r="AZ204" s="172"/>
      <c r="BA204" s="172"/>
      <c r="BB204" s="172"/>
      <c r="BC204" s="172"/>
      <c r="BD204" s="172"/>
      <c r="BE204" s="172"/>
      <c r="BF204" s="172"/>
      <c r="BG204" s="172"/>
      <c r="BH204" s="172"/>
    </row>
    <row r="205" spans="1:60" outlineLevel="1" x14ac:dyDescent="0.2">
      <c r="A205" s="173">
        <v>122</v>
      </c>
      <c r="B205" s="183" t="s">
        <v>486</v>
      </c>
      <c r="C205" s="201" t="s">
        <v>487</v>
      </c>
      <c r="D205" s="184" t="s">
        <v>463</v>
      </c>
      <c r="E205" s="186">
        <v>213</v>
      </c>
      <c r="F205" s="189"/>
      <c r="G205" s="190">
        <f t="shared" si="28"/>
        <v>0</v>
      </c>
      <c r="H205" s="189"/>
      <c r="I205" s="190">
        <f t="shared" si="29"/>
        <v>0</v>
      </c>
      <c r="J205" s="189"/>
      <c r="K205" s="190">
        <f t="shared" si="30"/>
        <v>0</v>
      </c>
      <c r="L205" s="190">
        <v>21</v>
      </c>
      <c r="M205" s="190">
        <f t="shared" si="31"/>
        <v>0</v>
      </c>
      <c r="N205" s="190">
        <v>0</v>
      </c>
      <c r="O205" s="190">
        <f t="shared" si="32"/>
        <v>0</v>
      </c>
      <c r="P205" s="190">
        <v>0</v>
      </c>
      <c r="Q205" s="190">
        <f t="shared" si="33"/>
        <v>0</v>
      </c>
      <c r="R205" s="190" t="s">
        <v>208</v>
      </c>
      <c r="S205" s="190" t="s">
        <v>128</v>
      </c>
      <c r="T205" s="190">
        <v>0.39</v>
      </c>
      <c r="U205" s="191">
        <f t="shared" si="34"/>
        <v>83.07</v>
      </c>
      <c r="V205" s="190"/>
      <c r="W205" s="172"/>
      <c r="X205" s="172"/>
      <c r="Y205" s="172"/>
      <c r="Z205" s="172"/>
      <c r="AA205" s="172"/>
      <c r="AB205" s="172"/>
      <c r="AC205" s="172"/>
      <c r="AD205" s="172"/>
      <c r="AE205" s="172"/>
      <c r="AF205" s="172"/>
      <c r="AG205" s="172" t="s">
        <v>180</v>
      </c>
      <c r="AH205" s="172"/>
      <c r="AI205" s="172"/>
      <c r="AJ205" s="172"/>
      <c r="AK205" s="172"/>
      <c r="AL205" s="172"/>
      <c r="AM205" s="172"/>
      <c r="AN205" s="172"/>
      <c r="AO205" s="172"/>
      <c r="AP205" s="172"/>
      <c r="AQ205" s="172"/>
      <c r="AR205" s="172"/>
      <c r="AS205" s="172"/>
      <c r="AT205" s="172"/>
      <c r="AU205" s="172"/>
      <c r="AV205" s="172"/>
      <c r="AW205" s="172"/>
      <c r="AX205" s="172"/>
      <c r="AY205" s="172"/>
      <c r="AZ205" s="172"/>
      <c r="BA205" s="172"/>
      <c r="BB205" s="172"/>
      <c r="BC205" s="172"/>
      <c r="BD205" s="172"/>
      <c r="BE205" s="172"/>
      <c r="BF205" s="172"/>
      <c r="BG205" s="172"/>
      <c r="BH205" s="172"/>
    </row>
    <row r="206" spans="1:60" outlineLevel="1" x14ac:dyDescent="0.2">
      <c r="A206" s="173">
        <v>123</v>
      </c>
      <c r="B206" s="183" t="s">
        <v>488</v>
      </c>
      <c r="C206" s="201" t="s">
        <v>489</v>
      </c>
      <c r="D206" s="184" t="s">
        <v>463</v>
      </c>
      <c r="E206" s="186">
        <v>213</v>
      </c>
      <c r="F206" s="189"/>
      <c r="G206" s="190">
        <f t="shared" si="28"/>
        <v>0</v>
      </c>
      <c r="H206" s="189"/>
      <c r="I206" s="190">
        <f t="shared" si="29"/>
        <v>0</v>
      </c>
      <c r="J206" s="189"/>
      <c r="K206" s="190">
        <f t="shared" si="30"/>
        <v>0</v>
      </c>
      <c r="L206" s="190">
        <v>21</v>
      </c>
      <c r="M206" s="190">
        <f t="shared" si="31"/>
        <v>0</v>
      </c>
      <c r="N206" s="190">
        <v>0</v>
      </c>
      <c r="O206" s="190">
        <f t="shared" si="32"/>
        <v>0</v>
      </c>
      <c r="P206" s="190">
        <v>0</v>
      </c>
      <c r="Q206" s="190">
        <f t="shared" si="33"/>
        <v>0</v>
      </c>
      <c r="R206" s="190" t="s">
        <v>208</v>
      </c>
      <c r="S206" s="190" t="s">
        <v>128</v>
      </c>
      <c r="T206" s="190">
        <v>0</v>
      </c>
      <c r="U206" s="191">
        <f t="shared" si="34"/>
        <v>0</v>
      </c>
      <c r="V206" s="190"/>
      <c r="W206" s="172"/>
      <c r="X206" s="172"/>
      <c r="Y206" s="172"/>
      <c r="Z206" s="172"/>
      <c r="AA206" s="172"/>
      <c r="AB206" s="172"/>
      <c r="AC206" s="172"/>
      <c r="AD206" s="172"/>
      <c r="AE206" s="172"/>
      <c r="AF206" s="172"/>
      <c r="AG206" s="172" t="s">
        <v>180</v>
      </c>
      <c r="AH206" s="172"/>
      <c r="AI206" s="172"/>
      <c r="AJ206" s="172"/>
      <c r="AK206" s="172"/>
      <c r="AL206" s="172"/>
      <c r="AM206" s="172"/>
      <c r="AN206" s="172"/>
      <c r="AO206" s="172"/>
      <c r="AP206" s="172"/>
      <c r="AQ206" s="172"/>
      <c r="AR206" s="172"/>
      <c r="AS206" s="172"/>
      <c r="AT206" s="172"/>
      <c r="AU206" s="172"/>
      <c r="AV206" s="172"/>
      <c r="AW206" s="172"/>
      <c r="AX206" s="172"/>
      <c r="AY206" s="172"/>
      <c r="AZ206" s="172"/>
      <c r="BA206" s="172"/>
      <c r="BB206" s="172"/>
      <c r="BC206" s="172"/>
      <c r="BD206" s="172"/>
      <c r="BE206" s="172"/>
      <c r="BF206" s="172"/>
      <c r="BG206" s="172"/>
      <c r="BH206" s="172"/>
    </row>
    <row r="207" spans="1:60" outlineLevel="1" x14ac:dyDescent="0.2">
      <c r="A207" s="173">
        <v>124</v>
      </c>
      <c r="B207" s="183" t="s">
        <v>490</v>
      </c>
      <c r="C207" s="201" t="s">
        <v>491</v>
      </c>
      <c r="D207" s="184" t="s">
        <v>463</v>
      </c>
      <c r="E207" s="186">
        <v>213</v>
      </c>
      <c r="F207" s="189"/>
      <c r="G207" s="190">
        <f t="shared" si="28"/>
        <v>0</v>
      </c>
      <c r="H207" s="189"/>
      <c r="I207" s="190">
        <f t="shared" si="29"/>
        <v>0</v>
      </c>
      <c r="J207" s="189"/>
      <c r="K207" s="190">
        <f t="shared" si="30"/>
        <v>0</v>
      </c>
      <c r="L207" s="190">
        <v>21</v>
      </c>
      <c r="M207" s="190">
        <f t="shared" si="31"/>
        <v>0</v>
      </c>
      <c r="N207" s="190">
        <v>0</v>
      </c>
      <c r="O207" s="190">
        <f t="shared" si="32"/>
        <v>0</v>
      </c>
      <c r="P207" s="190">
        <v>0</v>
      </c>
      <c r="Q207" s="190">
        <f t="shared" si="33"/>
        <v>0</v>
      </c>
      <c r="R207" s="190" t="s">
        <v>208</v>
      </c>
      <c r="S207" s="190" t="s">
        <v>128</v>
      </c>
      <c r="T207" s="190">
        <v>0</v>
      </c>
      <c r="U207" s="191">
        <f t="shared" si="34"/>
        <v>0</v>
      </c>
      <c r="V207" s="190"/>
      <c r="W207" s="172"/>
      <c r="X207" s="172"/>
      <c r="Y207" s="172"/>
      <c r="Z207" s="172"/>
      <c r="AA207" s="172"/>
      <c r="AB207" s="172"/>
      <c r="AC207" s="172"/>
      <c r="AD207" s="172"/>
      <c r="AE207" s="172"/>
      <c r="AF207" s="172"/>
      <c r="AG207" s="172" t="s">
        <v>180</v>
      </c>
      <c r="AH207" s="172"/>
      <c r="AI207" s="172"/>
      <c r="AJ207" s="172"/>
      <c r="AK207" s="172"/>
      <c r="AL207" s="172"/>
      <c r="AM207" s="172"/>
      <c r="AN207" s="172"/>
      <c r="AO207" s="172"/>
      <c r="AP207" s="172"/>
      <c r="AQ207" s="172"/>
      <c r="AR207" s="172"/>
      <c r="AS207" s="172"/>
      <c r="AT207" s="172"/>
      <c r="AU207" s="172"/>
      <c r="AV207" s="172"/>
      <c r="AW207" s="172"/>
      <c r="AX207" s="172"/>
      <c r="AY207" s="172"/>
      <c r="AZ207" s="172"/>
      <c r="BA207" s="172"/>
      <c r="BB207" s="172"/>
      <c r="BC207" s="172"/>
      <c r="BD207" s="172"/>
      <c r="BE207" s="172"/>
      <c r="BF207" s="172"/>
      <c r="BG207" s="172"/>
      <c r="BH207" s="172"/>
    </row>
    <row r="208" spans="1:60" outlineLevel="1" x14ac:dyDescent="0.2">
      <c r="A208" s="173">
        <v>125</v>
      </c>
      <c r="B208" s="183" t="s">
        <v>492</v>
      </c>
      <c r="C208" s="201" t="s">
        <v>493</v>
      </c>
      <c r="D208" s="184" t="s">
        <v>463</v>
      </c>
      <c r="E208" s="186">
        <v>166</v>
      </c>
      <c r="F208" s="189"/>
      <c r="G208" s="190">
        <f t="shared" si="28"/>
        <v>0</v>
      </c>
      <c r="H208" s="189"/>
      <c r="I208" s="190">
        <f t="shared" si="29"/>
        <v>0</v>
      </c>
      <c r="J208" s="189"/>
      <c r="K208" s="190">
        <f t="shared" si="30"/>
        <v>0</v>
      </c>
      <c r="L208" s="190">
        <v>21</v>
      </c>
      <c r="M208" s="190">
        <f t="shared" si="31"/>
        <v>0</v>
      </c>
      <c r="N208" s="190">
        <v>0</v>
      </c>
      <c r="O208" s="190">
        <f t="shared" si="32"/>
        <v>0</v>
      </c>
      <c r="P208" s="190">
        <v>0</v>
      </c>
      <c r="Q208" s="190">
        <f t="shared" si="33"/>
        <v>0</v>
      </c>
      <c r="R208" s="190" t="s">
        <v>208</v>
      </c>
      <c r="S208" s="190" t="s">
        <v>128</v>
      </c>
      <c r="T208" s="190">
        <v>1.0999999999999999E-2</v>
      </c>
      <c r="U208" s="191">
        <f t="shared" si="34"/>
        <v>1.83</v>
      </c>
      <c r="V208" s="190"/>
      <c r="W208" s="172"/>
      <c r="X208" s="172"/>
      <c r="Y208" s="172"/>
      <c r="Z208" s="172"/>
      <c r="AA208" s="172"/>
      <c r="AB208" s="172"/>
      <c r="AC208" s="172"/>
      <c r="AD208" s="172"/>
      <c r="AE208" s="172"/>
      <c r="AF208" s="172"/>
      <c r="AG208" s="172" t="s">
        <v>180</v>
      </c>
      <c r="AH208" s="172"/>
      <c r="AI208" s="172"/>
      <c r="AJ208" s="172"/>
      <c r="AK208" s="172"/>
      <c r="AL208" s="172"/>
      <c r="AM208" s="172"/>
      <c r="AN208" s="172"/>
      <c r="AO208" s="172"/>
      <c r="AP208" s="172"/>
      <c r="AQ208" s="172"/>
      <c r="AR208" s="172"/>
      <c r="AS208" s="172"/>
      <c r="AT208" s="172"/>
      <c r="AU208" s="172"/>
      <c r="AV208" s="172"/>
      <c r="AW208" s="172"/>
      <c r="AX208" s="172"/>
      <c r="AY208" s="172"/>
      <c r="AZ208" s="172"/>
      <c r="BA208" s="172"/>
      <c r="BB208" s="172"/>
      <c r="BC208" s="172"/>
      <c r="BD208" s="172"/>
      <c r="BE208" s="172"/>
      <c r="BF208" s="172"/>
      <c r="BG208" s="172"/>
      <c r="BH208" s="172"/>
    </row>
    <row r="209" spans="1:60" outlineLevel="1" x14ac:dyDescent="0.2">
      <c r="A209" s="173">
        <v>126</v>
      </c>
      <c r="B209" s="183" t="s">
        <v>494</v>
      </c>
      <c r="C209" s="201" t="s">
        <v>495</v>
      </c>
      <c r="D209" s="184" t="s">
        <v>463</v>
      </c>
      <c r="E209" s="186">
        <v>166</v>
      </c>
      <c r="F209" s="189"/>
      <c r="G209" s="190">
        <f t="shared" si="28"/>
        <v>0</v>
      </c>
      <c r="H209" s="189"/>
      <c r="I209" s="190">
        <f t="shared" si="29"/>
        <v>0</v>
      </c>
      <c r="J209" s="189"/>
      <c r="K209" s="190">
        <f t="shared" si="30"/>
        <v>0</v>
      </c>
      <c r="L209" s="190">
        <v>21</v>
      </c>
      <c r="M209" s="190">
        <f t="shared" si="31"/>
        <v>0</v>
      </c>
      <c r="N209" s="190">
        <v>0</v>
      </c>
      <c r="O209" s="190">
        <f t="shared" si="32"/>
        <v>0</v>
      </c>
      <c r="P209" s="190">
        <v>0</v>
      </c>
      <c r="Q209" s="190">
        <f t="shared" si="33"/>
        <v>0</v>
      </c>
      <c r="R209" s="190" t="s">
        <v>208</v>
      </c>
      <c r="S209" s="190" t="s">
        <v>128</v>
      </c>
      <c r="T209" s="190">
        <v>0</v>
      </c>
      <c r="U209" s="191">
        <f t="shared" si="34"/>
        <v>0</v>
      </c>
      <c r="V209" s="190"/>
      <c r="W209" s="172"/>
      <c r="X209" s="172"/>
      <c r="Y209" s="172"/>
      <c r="Z209" s="172"/>
      <c r="AA209" s="172"/>
      <c r="AB209" s="172"/>
      <c r="AC209" s="172"/>
      <c r="AD209" s="172"/>
      <c r="AE209" s="172"/>
      <c r="AF209" s="172"/>
      <c r="AG209" s="172" t="s">
        <v>180</v>
      </c>
      <c r="AH209" s="172"/>
      <c r="AI209" s="172"/>
      <c r="AJ209" s="172"/>
      <c r="AK209" s="172"/>
      <c r="AL209" s="172"/>
      <c r="AM209" s="172"/>
      <c r="AN209" s="172"/>
      <c r="AO209" s="172"/>
      <c r="AP209" s="172"/>
      <c r="AQ209" s="172"/>
      <c r="AR209" s="172"/>
      <c r="AS209" s="172"/>
      <c r="AT209" s="172"/>
      <c r="AU209" s="172"/>
      <c r="AV209" s="172"/>
      <c r="AW209" s="172"/>
      <c r="AX209" s="172"/>
      <c r="AY209" s="172"/>
      <c r="AZ209" s="172"/>
      <c r="BA209" s="172"/>
      <c r="BB209" s="172"/>
      <c r="BC209" s="172"/>
      <c r="BD209" s="172"/>
      <c r="BE209" s="172"/>
      <c r="BF209" s="172"/>
      <c r="BG209" s="172"/>
      <c r="BH209" s="172"/>
    </row>
    <row r="210" spans="1:60" outlineLevel="1" x14ac:dyDescent="0.2">
      <c r="A210" s="173">
        <v>127</v>
      </c>
      <c r="B210" s="183" t="s">
        <v>496</v>
      </c>
      <c r="C210" s="201" t="s">
        <v>497</v>
      </c>
      <c r="D210" s="184" t="s">
        <v>463</v>
      </c>
      <c r="E210" s="186">
        <v>166</v>
      </c>
      <c r="F210" s="189"/>
      <c r="G210" s="190">
        <f t="shared" si="28"/>
        <v>0</v>
      </c>
      <c r="H210" s="189"/>
      <c r="I210" s="190">
        <f t="shared" si="29"/>
        <v>0</v>
      </c>
      <c r="J210" s="189"/>
      <c r="K210" s="190">
        <f t="shared" si="30"/>
        <v>0</v>
      </c>
      <c r="L210" s="190">
        <v>21</v>
      </c>
      <c r="M210" s="190">
        <f t="shared" si="31"/>
        <v>0</v>
      </c>
      <c r="N210" s="190">
        <v>0</v>
      </c>
      <c r="O210" s="190">
        <f t="shared" si="32"/>
        <v>0</v>
      </c>
      <c r="P210" s="190">
        <v>0</v>
      </c>
      <c r="Q210" s="190">
        <f t="shared" si="33"/>
        <v>0</v>
      </c>
      <c r="R210" s="190" t="s">
        <v>208</v>
      </c>
      <c r="S210" s="190" t="s">
        <v>128</v>
      </c>
      <c r="T210" s="190">
        <v>0</v>
      </c>
      <c r="U210" s="191">
        <f t="shared" si="34"/>
        <v>0</v>
      </c>
      <c r="V210" s="190"/>
      <c r="W210" s="172"/>
      <c r="X210" s="172"/>
      <c r="Y210" s="172"/>
      <c r="Z210" s="172"/>
      <c r="AA210" s="172"/>
      <c r="AB210" s="172"/>
      <c r="AC210" s="172"/>
      <c r="AD210" s="172"/>
      <c r="AE210" s="172"/>
      <c r="AF210" s="172"/>
      <c r="AG210" s="172" t="s">
        <v>180</v>
      </c>
      <c r="AH210" s="172"/>
      <c r="AI210" s="172"/>
      <c r="AJ210" s="172"/>
      <c r="AK210" s="172"/>
      <c r="AL210" s="172"/>
      <c r="AM210" s="172"/>
      <c r="AN210" s="172"/>
      <c r="AO210" s="172"/>
      <c r="AP210" s="172"/>
      <c r="AQ210" s="172"/>
      <c r="AR210" s="172"/>
      <c r="AS210" s="172"/>
      <c r="AT210" s="172"/>
      <c r="AU210" s="172"/>
      <c r="AV210" s="172"/>
      <c r="AW210" s="172"/>
      <c r="AX210" s="172"/>
      <c r="AY210" s="172"/>
      <c r="AZ210" s="172"/>
      <c r="BA210" s="172"/>
      <c r="BB210" s="172"/>
      <c r="BC210" s="172"/>
      <c r="BD210" s="172"/>
      <c r="BE210" s="172"/>
      <c r="BF210" s="172"/>
      <c r="BG210" s="172"/>
      <c r="BH210" s="172"/>
    </row>
    <row r="211" spans="1:60" outlineLevel="1" x14ac:dyDescent="0.2">
      <c r="A211" s="173">
        <v>128</v>
      </c>
      <c r="B211" s="183" t="s">
        <v>498</v>
      </c>
      <c r="C211" s="201" t="s">
        <v>499</v>
      </c>
      <c r="D211" s="184" t="s">
        <v>463</v>
      </c>
      <c r="E211" s="186">
        <v>184</v>
      </c>
      <c r="F211" s="189"/>
      <c r="G211" s="190">
        <f t="shared" si="28"/>
        <v>0</v>
      </c>
      <c r="H211" s="189"/>
      <c r="I211" s="190">
        <f t="shared" si="29"/>
        <v>0</v>
      </c>
      <c r="J211" s="189"/>
      <c r="K211" s="190">
        <f t="shared" si="30"/>
        <v>0</v>
      </c>
      <c r="L211" s="190">
        <v>21</v>
      </c>
      <c r="M211" s="190">
        <f t="shared" si="31"/>
        <v>0</v>
      </c>
      <c r="N211" s="190">
        <v>0</v>
      </c>
      <c r="O211" s="190">
        <f t="shared" si="32"/>
        <v>0</v>
      </c>
      <c r="P211" s="190">
        <v>0</v>
      </c>
      <c r="Q211" s="190">
        <f t="shared" si="33"/>
        <v>0</v>
      </c>
      <c r="R211" s="190" t="s">
        <v>208</v>
      </c>
      <c r="S211" s="190" t="s">
        <v>128</v>
      </c>
      <c r="T211" s="190">
        <v>1.6E-2</v>
      </c>
      <c r="U211" s="191">
        <f t="shared" si="34"/>
        <v>2.94</v>
      </c>
      <c r="V211" s="190"/>
      <c r="W211" s="172"/>
      <c r="X211" s="172"/>
      <c r="Y211" s="172"/>
      <c r="Z211" s="172"/>
      <c r="AA211" s="172"/>
      <c r="AB211" s="172"/>
      <c r="AC211" s="172"/>
      <c r="AD211" s="172"/>
      <c r="AE211" s="172"/>
      <c r="AF211" s="172"/>
      <c r="AG211" s="172" t="s">
        <v>180</v>
      </c>
      <c r="AH211" s="172"/>
      <c r="AI211" s="172"/>
      <c r="AJ211" s="172"/>
      <c r="AK211" s="172"/>
      <c r="AL211" s="172"/>
      <c r="AM211" s="172"/>
      <c r="AN211" s="172"/>
      <c r="AO211" s="172"/>
      <c r="AP211" s="172"/>
      <c r="AQ211" s="172"/>
      <c r="AR211" s="172"/>
      <c r="AS211" s="172"/>
      <c r="AT211" s="172"/>
      <c r="AU211" s="172"/>
      <c r="AV211" s="172"/>
      <c r="AW211" s="172"/>
      <c r="AX211" s="172"/>
      <c r="AY211" s="172"/>
      <c r="AZ211" s="172"/>
      <c r="BA211" s="172"/>
      <c r="BB211" s="172"/>
      <c r="BC211" s="172"/>
      <c r="BD211" s="172"/>
      <c r="BE211" s="172"/>
      <c r="BF211" s="172"/>
      <c r="BG211" s="172"/>
      <c r="BH211" s="172"/>
    </row>
    <row r="212" spans="1:60" outlineLevel="1" x14ac:dyDescent="0.2">
      <c r="A212" s="173">
        <v>129</v>
      </c>
      <c r="B212" s="183" t="s">
        <v>500</v>
      </c>
      <c r="C212" s="201" t="s">
        <v>501</v>
      </c>
      <c r="D212" s="184" t="s">
        <v>463</v>
      </c>
      <c r="E212" s="186">
        <v>184</v>
      </c>
      <c r="F212" s="189"/>
      <c r="G212" s="190">
        <f t="shared" si="28"/>
        <v>0</v>
      </c>
      <c r="H212" s="189"/>
      <c r="I212" s="190">
        <f t="shared" si="29"/>
        <v>0</v>
      </c>
      <c r="J212" s="189"/>
      <c r="K212" s="190">
        <f t="shared" si="30"/>
        <v>0</v>
      </c>
      <c r="L212" s="190">
        <v>21</v>
      </c>
      <c r="M212" s="190">
        <f t="shared" si="31"/>
        <v>0</v>
      </c>
      <c r="N212" s="190">
        <v>0</v>
      </c>
      <c r="O212" s="190">
        <f t="shared" si="32"/>
        <v>0</v>
      </c>
      <c r="P212" s="190">
        <v>0</v>
      </c>
      <c r="Q212" s="190">
        <f t="shared" si="33"/>
        <v>0</v>
      </c>
      <c r="R212" s="190" t="s">
        <v>208</v>
      </c>
      <c r="S212" s="190" t="s">
        <v>128</v>
      </c>
      <c r="T212" s="190">
        <v>0</v>
      </c>
      <c r="U212" s="191">
        <f t="shared" si="34"/>
        <v>0</v>
      </c>
      <c r="V212" s="190"/>
      <c r="W212" s="172"/>
      <c r="X212" s="172"/>
      <c r="Y212" s="172"/>
      <c r="Z212" s="172"/>
      <c r="AA212" s="172"/>
      <c r="AB212" s="172"/>
      <c r="AC212" s="172"/>
      <c r="AD212" s="172"/>
      <c r="AE212" s="172"/>
      <c r="AF212" s="172"/>
      <c r="AG212" s="172" t="s">
        <v>180</v>
      </c>
      <c r="AH212" s="172"/>
      <c r="AI212" s="172"/>
      <c r="AJ212" s="172"/>
      <c r="AK212" s="172"/>
      <c r="AL212" s="172"/>
      <c r="AM212" s="172"/>
      <c r="AN212" s="172"/>
      <c r="AO212" s="172"/>
      <c r="AP212" s="172"/>
      <c r="AQ212" s="172"/>
      <c r="AR212" s="172"/>
      <c r="AS212" s="172"/>
      <c r="AT212" s="172"/>
      <c r="AU212" s="172"/>
      <c r="AV212" s="172"/>
      <c r="AW212" s="172"/>
      <c r="AX212" s="172"/>
      <c r="AY212" s="172"/>
      <c r="AZ212" s="172"/>
      <c r="BA212" s="172"/>
      <c r="BB212" s="172"/>
      <c r="BC212" s="172"/>
      <c r="BD212" s="172"/>
      <c r="BE212" s="172"/>
      <c r="BF212" s="172"/>
      <c r="BG212" s="172"/>
      <c r="BH212" s="172"/>
    </row>
    <row r="213" spans="1:60" outlineLevel="1" x14ac:dyDescent="0.2">
      <c r="A213" s="173">
        <v>130</v>
      </c>
      <c r="B213" s="183" t="s">
        <v>502</v>
      </c>
      <c r="C213" s="201" t="s">
        <v>503</v>
      </c>
      <c r="D213" s="184" t="s">
        <v>463</v>
      </c>
      <c r="E213" s="186">
        <v>184</v>
      </c>
      <c r="F213" s="189"/>
      <c r="G213" s="190">
        <f t="shared" si="28"/>
        <v>0</v>
      </c>
      <c r="H213" s="189"/>
      <c r="I213" s="190">
        <f t="shared" si="29"/>
        <v>0</v>
      </c>
      <c r="J213" s="189"/>
      <c r="K213" s="190">
        <f t="shared" si="30"/>
        <v>0</v>
      </c>
      <c r="L213" s="190">
        <v>21</v>
      </c>
      <c r="M213" s="190">
        <f t="shared" si="31"/>
        <v>0</v>
      </c>
      <c r="N213" s="190">
        <v>0</v>
      </c>
      <c r="O213" s="190">
        <f t="shared" si="32"/>
        <v>0</v>
      </c>
      <c r="P213" s="190">
        <v>0</v>
      </c>
      <c r="Q213" s="190">
        <f t="shared" si="33"/>
        <v>0</v>
      </c>
      <c r="R213" s="190" t="s">
        <v>208</v>
      </c>
      <c r="S213" s="190" t="s">
        <v>128</v>
      </c>
      <c r="T213" s="190">
        <v>0</v>
      </c>
      <c r="U213" s="191">
        <f t="shared" si="34"/>
        <v>0</v>
      </c>
      <c r="V213" s="190"/>
      <c r="W213" s="172"/>
      <c r="X213" s="172"/>
      <c r="Y213" s="172"/>
      <c r="Z213" s="172"/>
      <c r="AA213" s="172"/>
      <c r="AB213" s="172"/>
      <c r="AC213" s="172"/>
      <c r="AD213" s="172"/>
      <c r="AE213" s="172"/>
      <c r="AF213" s="172"/>
      <c r="AG213" s="172" t="s">
        <v>180</v>
      </c>
      <c r="AH213" s="172"/>
      <c r="AI213" s="172"/>
      <c r="AJ213" s="172"/>
      <c r="AK213" s="172"/>
      <c r="AL213" s="172"/>
      <c r="AM213" s="172"/>
      <c r="AN213" s="172"/>
      <c r="AO213" s="172"/>
      <c r="AP213" s="172"/>
      <c r="AQ213" s="172"/>
      <c r="AR213" s="172"/>
      <c r="AS213" s="172"/>
      <c r="AT213" s="172"/>
      <c r="AU213" s="172"/>
      <c r="AV213" s="172"/>
      <c r="AW213" s="172"/>
      <c r="AX213" s="172"/>
      <c r="AY213" s="172"/>
      <c r="AZ213" s="172"/>
      <c r="BA213" s="172"/>
      <c r="BB213" s="172"/>
      <c r="BC213" s="172"/>
      <c r="BD213" s="172"/>
      <c r="BE213" s="172"/>
      <c r="BF213" s="172"/>
      <c r="BG213" s="172"/>
      <c r="BH213" s="172"/>
    </row>
    <row r="214" spans="1:60" outlineLevel="1" x14ac:dyDescent="0.2">
      <c r="A214" s="173">
        <v>131</v>
      </c>
      <c r="B214" s="183" t="s">
        <v>504</v>
      </c>
      <c r="C214" s="201" t="s">
        <v>505</v>
      </c>
      <c r="D214" s="184" t="s">
        <v>463</v>
      </c>
      <c r="E214" s="186">
        <v>11</v>
      </c>
      <c r="F214" s="189"/>
      <c r="G214" s="190">
        <f t="shared" si="28"/>
        <v>0</v>
      </c>
      <c r="H214" s="189"/>
      <c r="I214" s="190">
        <f t="shared" si="29"/>
        <v>0</v>
      </c>
      <c r="J214" s="189"/>
      <c r="K214" s="190">
        <f t="shared" si="30"/>
        <v>0</v>
      </c>
      <c r="L214" s="190">
        <v>21</v>
      </c>
      <c r="M214" s="190">
        <f t="shared" si="31"/>
        <v>0</v>
      </c>
      <c r="N214" s="190">
        <v>0</v>
      </c>
      <c r="O214" s="190">
        <f t="shared" si="32"/>
        <v>0</v>
      </c>
      <c r="P214" s="190">
        <v>0</v>
      </c>
      <c r="Q214" s="190">
        <f t="shared" si="33"/>
        <v>0</v>
      </c>
      <c r="R214" s="190" t="s">
        <v>385</v>
      </c>
      <c r="S214" s="190" t="s">
        <v>128</v>
      </c>
      <c r="T214" s="190">
        <v>0.11749999999999999</v>
      </c>
      <c r="U214" s="191">
        <f t="shared" si="34"/>
        <v>1.29</v>
      </c>
      <c r="V214" s="190"/>
      <c r="W214" s="172"/>
      <c r="X214" s="172"/>
      <c r="Y214" s="172"/>
      <c r="Z214" s="172"/>
      <c r="AA214" s="172"/>
      <c r="AB214" s="172"/>
      <c r="AC214" s="172"/>
      <c r="AD214" s="172"/>
      <c r="AE214" s="172"/>
      <c r="AF214" s="172"/>
      <c r="AG214" s="172" t="s">
        <v>180</v>
      </c>
      <c r="AH214" s="172"/>
      <c r="AI214" s="172"/>
      <c r="AJ214" s="172"/>
      <c r="AK214" s="172"/>
      <c r="AL214" s="172"/>
      <c r="AM214" s="172"/>
      <c r="AN214" s="172"/>
      <c r="AO214" s="172"/>
      <c r="AP214" s="172"/>
      <c r="AQ214" s="172"/>
      <c r="AR214" s="172"/>
      <c r="AS214" s="172"/>
      <c r="AT214" s="172"/>
      <c r="AU214" s="172"/>
      <c r="AV214" s="172"/>
      <c r="AW214" s="172"/>
      <c r="AX214" s="172"/>
      <c r="AY214" s="172"/>
      <c r="AZ214" s="172"/>
      <c r="BA214" s="172"/>
      <c r="BB214" s="172"/>
      <c r="BC214" s="172"/>
      <c r="BD214" s="172"/>
      <c r="BE214" s="172"/>
      <c r="BF214" s="172"/>
      <c r="BG214" s="172"/>
      <c r="BH214" s="172"/>
    </row>
    <row r="215" spans="1:60" outlineLevel="1" x14ac:dyDescent="0.2">
      <c r="A215" s="173">
        <v>132</v>
      </c>
      <c r="B215" s="183" t="s">
        <v>506</v>
      </c>
      <c r="C215" s="201" t="s">
        <v>507</v>
      </c>
      <c r="D215" s="184" t="s">
        <v>463</v>
      </c>
      <c r="E215" s="186">
        <v>11</v>
      </c>
      <c r="F215" s="189"/>
      <c r="G215" s="190">
        <f t="shared" si="28"/>
        <v>0</v>
      </c>
      <c r="H215" s="189"/>
      <c r="I215" s="190">
        <f t="shared" si="29"/>
        <v>0</v>
      </c>
      <c r="J215" s="189"/>
      <c r="K215" s="190">
        <f t="shared" si="30"/>
        <v>0</v>
      </c>
      <c r="L215" s="190">
        <v>21</v>
      </c>
      <c r="M215" s="190">
        <f t="shared" si="31"/>
        <v>0</v>
      </c>
      <c r="N215" s="190">
        <v>0</v>
      </c>
      <c r="O215" s="190">
        <f t="shared" si="32"/>
        <v>0</v>
      </c>
      <c r="P215" s="190">
        <v>0</v>
      </c>
      <c r="Q215" s="190">
        <f t="shared" si="33"/>
        <v>0</v>
      </c>
      <c r="R215" s="190" t="s">
        <v>385</v>
      </c>
      <c r="S215" s="190" t="s">
        <v>128</v>
      </c>
      <c r="T215" s="190">
        <v>0.74790000000000001</v>
      </c>
      <c r="U215" s="191">
        <f t="shared" si="34"/>
        <v>8.23</v>
      </c>
      <c r="V215" s="190"/>
      <c r="W215" s="172"/>
      <c r="X215" s="172"/>
      <c r="Y215" s="172"/>
      <c r="Z215" s="172"/>
      <c r="AA215" s="172"/>
      <c r="AB215" s="172"/>
      <c r="AC215" s="172"/>
      <c r="AD215" s="172"/>
      <c r="AE215" s="172"/>
      <c r="AF215" s="172"/>
      <c r="AG215" s="172" t="s">
        <v>180</v>
      </c>
      <c r="AH215" s="172"/>
      <c r="AI215" s="172"/>
      <c r="AJ215" s="172"/>
      <c r="AK215" s="172"/>
      <c r="AL215" s="172"/>
      <c r="AM215" s="172"/>
      <c r="AN215" s="172"/>
      <c r="AO215" s="172"/>
      <c r="AP215" s="172"/>
      <c r="AQ215" s="172"/>
      <c r="AR215" s="172"/>
      <c r="AS215" s="172"/>
      <c r="AT215" s="172"/>
      <c r="AU215" s="172"/>
      <c r="AV215" s="172"/>
      <c r="AW215" s="172"/>
      <c r="AX215" s="172"/>
      <c r="AY215" s="172"/>
      <c r="AZ215" s="172"/>
      <c r="BA215" s="172"/>
      <c r="BB215" s="172"/>
      <c r="BC215" s="172"/>
      <c r="BD215" s="172"/>
      <c r="BE215" s="172"/>
      <c r="BF215" s="172"/>
      <c r="BG215" s="172"/>
      <c r="BH215" s="172"/>
    </row>
    <row r="216" spans="1:60" outlineLevel="1" x14ac:dyDescent="0.2">
      <c r="A216" s="173">
        <v>133</v>
      </c>
      <c r="B216" s="183" t="s">
        <v>508</v>
      </c>
      <c r="C216" s="201" t="s">
        <v>509</v>
      </c>
      <c r="D216" s="184" t="s">
        <v>463</v>
      </c>
      <c r="E216" s="186">
        <v>11</v>
      </c>
      <c r="F216" s="189"/>
      <c r="G216" s="190">
        <f t="shared" si="28"/>
        <v>0</v>
      </c>
      <c r="H216" s="189"/>
      <c r="I216" s="190">
        <f t="shared" si="29"/>
        <v>0</v>
      </c>
      <c r="J216" s="189"/>
      <c r="K216" s="190">
        <f t="shared" si="30"/>
        <v>0</v>
      </c>
      <c r="L216" s="190">
        <v>21</v>
      </c>
      <c r="M216" s="190">
        <f t="shared" si="31"/>
        <v>0</v>
      </c>
      <c r="N216" s="190">
        <v>0</v>
      </c>
      <c r="O216" s="190">
        <f t="shared" si="32"/>
        <v>0</v>
      </c>
      <c r="P216" s="190">
        <v>0</v>
      </c>
      <c r="Q216" s="190">
        <f t="shared" si="33"/>
        <v>0</v>
      </c>
      <c r="R216" s="190" t="s">
        <v>385</v>
      </c>
      <c r="S216" s="190" t="s">
        <v>128</v>
      </c>
      <c r="T216" s="190">
        <v>0</v>
      </c>
      <c r="U216" s="191">
        <f t="shared" si="34"/>
        <v>0</v>
      </c>
      <c r="V216" s="190"/>
      <c r="W216" s="172"/>
      <c r="X216" s="172"/>
      <c r="Y216" s="172"/>
      <c r="Z216" s="172"/>
      <c r="AA216" s="172"/>
      <c r="AB216" s="172"/>
      <c r="AC216" s="172"/>
      <c r="AD216" s="172"/>
      <c r="AE216" s="172"/>
      <c r="AF216" s="172"/>
      <c r="AG216" s="172" t="s">
        <v>180</v>
      </c>
      <c r="AH216" s="172"/>
      <c r="AI216" s="172"/>
      <c r="AJ216" s="172"/>
      <c r="AK216" s="172"/>
      <c r="AL216" s="172"/>
      <c r="AM216" s="172"/>
      <c r="AN216" s="172"/>
      <c r="AO216" s="172"/>
      <c r="AP216" s="172"/>
      <c r="AQ216" s="172"/>
      <c r="AR216" s="172"/>
      <c r="AS216" s="172"/>
      <c r="AT216" s="172"/>
      <c r="AU216" s="172"/>
      <c r="AV216" s="172"/>
      <c r="AW216" s="172"/>
      <c r="AX216" s="172"/>
      <c r="AY216" s="172"/>
      <c r="AZ216" s="172"/>
      <c r="BA216" s="172"/>
      <c r="BB216" s="172"/>
      <c r="BC216" s="172"/>
      <c r="BD216" s="172"/>
      <c r="BE216" s="172"/>
      <c r="BF216" s="172"/>
      <c r="BG216" s="172"/>
      <c r="BH216" s="172"/>
    </row>
    <row r="217" spans="1:60" outlineLevel="1" x14ac:dyDescent="0.2">
      <c r="A217" s="173">
        <v>134</v>
      </c>
      <c r="B217" s="183" t="s">
        <v>510</v>
      </c>
      <c r="C217" s="201" t="s">
        <v>511</v>
      </c>
      <c r="D217" s="184" t="s">
        <v>463</v>
      </c>
      <c r="E217" s="186">
        <v>0.15</v>
      </c>
      <c r="F217" s="189"/>
      <c r="G217" s="190">
        <f t="shared" si="28"/>
        <v>0</v>
      </c>
      <c r="H217" s="189"/>
      <c r="I217" s="190">
        <f t="shared" si="29"/>
        <v>0</v>
      </c>
      <c r="J217" s="189"/>
      <c r="K217" s="190">
        <f t="shared" si="30"/>
        <v>0</v>
      </c>
      <c r="L217" s="190">
        <v>21</v>
      </c>
      <c r="M217" s="190">
        <f t="shared" si="31"/>
        <v>0</v>
      </c>
      <c r="N217" s="190">
        <v>0</v>
      </c>
      <c r="O217" s="190">
        <f t="shared" si="32"/>
        <v>0</v>
      </c>
      <c r="P217" s="190">
        <v>0</v>
      </c>
      <c r="Q217" s="190">
        <f t="shared" si="33"/>
        <v>0</v>
      </c>
      <c r="R217" s="190" t="s">
        <v>385</v>
      </c>
      <c r="S217" s="190" t="s">
        <v>128</v>
      </c>
      <c r="T217" s="190">
        <v>0.21149999999999999</v>
      </c>
      <c r="U217" s="191">
        <f t="shared" si="34"/>
        <v>0.03</v>
      </c>
      <c r="V217" s="190"/>
      <c r="W217" s="172"/>
      <c r="X217" s="172"/>
      <c r="Y217" s="172"/>
      <c r="Z217" s="172"/>
      <c r="AA217" s="172"/>
      <c r="AB217" s="172"/>
      <c r="AC217" s="172"/>
      <c r="AD217" s="172"/>
      <c r="AE217" s="172"/>
      <c r="AF217" s="172"/>
      <c r="AG217" s="172" t="s">
        <v>180</v>
      </c>
      <c r="AH217" s="172"/>
      <c r="AI217" s="172"/>
      <c r="AJ217" s="172"/>
      <c r="AK217" s="172"/>
      <c r="AL217" s="172"/>
      <c r="AM217" s="172"/>
      <c r="AN217" s="172"/>
      <c r="AO217" s="172"/>
      <c r="AP217" s="172"/>
      <c r="AQ217" s="172"/>
      <c r="AR217" s="172"/>
      <c r="AS217" s="172"/>
      <c r="AT217" s="172"/>
      <c r="AU217" s="172"/>
      <c r="AV217" s="172"/>
      <c r="AW217" s="172"/>
      <c r="AX217" s="172"/>
      <c r="AY217" s="172"/>
      <c r="AZ217" s="172"/>
      <c r="BA217" s="172"/>
      <c r="BB217" s="172"/>
      <c r="BC217" s="172"/>
      <c r="BD217" s="172"/>
      <c r="BE217" s="172"/>
      <c r="BF217" s="172"/>
      <c r="BG217" s="172"/>
      <c r="BH217" s="172"/>
    </row>
    <row r="218" spans="1:60" outlineLevel="1" x14ac:dyDescent="0.2">
      <c r="A218" s="173">
        <v>135</v>
      </c>
      <c r="B218" s="183" t="s">
        <v>512</v>
      </c>
      <c r="C218" s="201" t="s">
        <v>513</v>
      </c>
      <c r="D218" s="184" t="s">
        <v>463</v>
      </c>
      <c r="E218" s="186">
        <v>0.15</v>
      </c>
      <c r="F218" s="189"/>
      <c r="G218" s="190">
        <f t="shared" si="28"/>
        <v>0</v>
      </c>
      <c r="H218" s="189"/>
      <c r="I218" s="190">
        <f t="shared" si="29"/>
        <v>0</v>
      </c>
      <c r="J218" s="189"/>
      <c r="K218" s="190">
        <f t="shared" si="30"/>
        <v>0</v>
      </c>
      <c r="L218" s="190">
        <v>21</v>
      </c>
      <c r="M218" s="190">
        <f t="shared" si="31"/>
        <v>0</v>
      </c>
      <c r="N218" s="190">
        <v>0</v>
      </c>
      <c r="O218" s="190">
        <f t="shared" si="32"/>
        <v>0</v>
      </c>
      <c r="P218" s="190">
        <v>0</v>
      </c>
      <c r="Q218" s="190">
        <f t="shared" si="33"/>
        <v>0</v>
      </c>
      <c r="R218" s="190" t="s">
        <v>385</v>
      </c>
      <c r="S218" s="190" t="s">
        <v>128</v>
      </c>
      <c r="T218" s="190">
        <v>0.77339999999999998</v>
      </c>
      <c r="U218" s="191">
        <f t="shared" si="34"/>
        <v>0.12</v>
      </c>
      <c r="V218" s="190"/>
      <c r="W218" s="172"/>
      <c r="X218" s="172"/>
      <c r="Y218" s="172"/>
      <c r="Z218" s="172"/>
      <c r="AA218" s="172"/>
      <c r="AB218" s="172"/>
      <c r="AC218" s="172"/>
      <c r="AD218" s="172"/>
      <c r="AE218" s="172"/>
      <c r="AF218" s="172"/>
      <c r="AG218" s="172" t="s">
        <v>180</v>
      </c>
      <c r="AH218" s="172"/>
      <c r="AI218" s="172"/>
      <c r="AJ218" s="172"/>
      <c r="AK218" s="172"/>
      <c r="AL218" s="172"/>
      <c r="AM218" s="172"/>
      <c r="AN218" s="172"/>
      <c r="AO218" s="172"/>
      <c r="AP218" s="172"/>
      <c r="AQ218" s="172"/>
      <c r="AR218" s="172"/>
      <c r="AS218" s="172"/>
      <c r="AT218" s="172"/>
      <c r="AU218" s="172"/>
      <c r="AV218" s="172"/>
      <c r="AW218" s="172"/>
      <c r="AX218" s="172"/>
      <c r="AY218" s="172"/>
      <c r="AZ218" s="172"/>
      <c r="BA218" s="172"/>
      <c r="BB218" s="172"/>
      <c r="BC218" s="172"/>
      <c r="BD218" s="172"/>
      <c r="BE218" s="172"/>
      <c r="BF218" s="172"/>
      <c r="BG218" s="172"/>
      <c r="BH218" s="172"/>
    </row>
    <row r="219" spans="1:60" outlineLevel="1" x14ac:dyDescent="0.2">
      <c r="A219" s="173">
        <v>136</v>
      </c>
      <c r="B219" s="183" t="s">
        <v>514</v>
      </c>
      <c r="C219" s="201" t="s">
        <v>515</v>
      </c>
      <c r="D219" s="184" t="s">
        <v>463</v>
      </c>
      <c r="E219" s="186">
        <v>0.15</v>
      </c>
      <c r="F219" s="189"/>
      <c r="G219" s="190">
        <f t="shared" si="28"/>
        <v>0</v>
      </c>
      <c r="H219" s="189"/>
      <c r="I219" s="190">
        <f t="shared" si="29"/>
        <v>0</v>
      </c>
      <c r="J219" s="189"/>
      <c r="K219" s="190">
        <f t="shared" si="30"/>
        <v>0</v>
      </c>
      <c r="L219" s="190">
        <v>21</v>
      </c>
      <c r="M219" s="190">
        <f t="shared" si="31"/>
        <v>0</v>
      </c>
      <c r="N219" s="190">
        <v>0</v>
      </c>
      <c r="O219" s="190">
        <f t="shared" si="32"/>
        <v>0</v>
      </c>
      <c r="P219" s="190">
        <v>0</v>
      </c>
      <c r="Q219" s="190">
        <f t="shared" si="33"/>
        <v>0</v>
      </c>
      <c r="R219" s="190" t="s">
        <v>385</v>
      </c>
      <c r="S219" s="190" t="s">
        <v>128</v>
      </c>
      <c r="T219" s="190">
        <v>0</v>
      </c>
      <c r="U219" s="191">
        <f t="shared" si="34"/>
        <v>0</v>
      </c>
      <c r="V219" s="190"/>
      <c r="W219" s="172"/>
      <c r="X219" s="172"/>
      <c r="Y219" s="172"/>
      <c r="Z219" s="172"/>
      <c r="AA219" s="172"/>
      <c r="AB219" s="172"/>
      <c r="AC219" s="172"/>
      <c r="AD219" s="172"/>
      <c r="AE219" s="172"/>
      <c r="AF219" s="172"/>
      <c r="AG219" s="172" t="s">
        <v>180</v>
      </c>
      <c r="AH219" s="172"/>
      <c r="AI219" s="172"/>
      <c r="AJ219" s="172"/>
      <c r="AK219" s="172"/>
      <c r="AL219" s="172"/>
      <c r="AM219" s="172"/>
      <c r="AN219" s="172"/>
      <c r="AO219" s="172"/>
      <c r="AP219" s="172"/>
      <c r="AQ219" s="172"/>
      <c r="AR219" s="172"/>
      <c r="AS219" s="172"/>
      <c r="AT219" s="172"/>
      <c r="AU219" s="172"/>
      <c r="AV219" s="172"/>
      <c r="AW219" s="172"/>
      <c r="AX219" s="172"/>
      <c r="AY219" s="172"/>
      <c r="AZ219" s="172"/>
      <c r="BA219" s="172"/>
      <c r="BB219" s="172"/>
      <c r="BC219" s="172"/>
      <c r="BD219" s="172"/>
      <c r="BE219" s="172"/>
      <c r="BF219" s="172"/>
      <c r="BG219" s="172"/>
      <c r="BH219" s="172"/>
    </row>
    <row r="220" spans="1:60" x14ac:dyDescent="0.2">
      <c r="A220" s="205" t="s">
        <v>122</v>
      </c>
      <c r="B220" s="206" t="s">
        <v>88</v>
      </c>
      <c r="C220" s="211" t="s">
        <v>89</v>
      </c>
      <c r="D220" s="207"/>
      <c r="E220" s="208"/>
      <c r="F220" s="209"/>
      <c r="G220" s="209">
        <f>SUMIF(AG221:AG226,"&lt;&gt;NOR",G221:G226)</f>
        <v>0</v>
      </c>
      <c r="H220" s="209"/>
      <c r="I220" s="209">
        <f>SUM(I221:I226)</f>
        <v>0</v>
      </c>
      <c r="J220" s="209"/>
      <c r="K220" s="209">
        <f>SUM(K221:K226)</f>
        <v>0</v>
      </c>
      <c r="L220" s="209"/>
      <c r="M220" s="209">
        <f>SUM(M221:M226)</f>
        <v>0</v>
      </c>
      <c r="N220" s="209"/>
      <c r="O220" s="209">
        <f>SUM(O221:O226)</f>
        <v>0</v>
      </c>
      <c r="P220" s="209"/>
      <c r="Q220" s="209">
        <f>SUM(Q221:Q226)</f>
        <v>0.32</v>
      </c>
      <c r="R220" s="209"/>
      <c r="S220" s="209"/>
      <c r="T220" s="209"/>
      <c r="U220" s="210">
        <f>SUM(U221:U226)</f>
        <v>13.3</v>
      </c>
      <c r="V220" s="209"/>
      <c r="AG220" t="s">
        <v>123</v>
      </c>
    </row>
    <row r="221" spans="1:60" outlineLevel="1" x14ac:dyDescent="0.2">
      <c r="A221" s="173">
        <v>137</v>
      </c>
      <c r="B221" s="183" t="s">
        <v>516</v>
      </c>
      <c r="C221" s="201" t="s">
        <v>517</v>
      </c>
      <c r="D221" s="184" t="s">
        <v>212</v>
      </c>
      <c r="E221" s="186">
        <v>9</v>
      </c>
      <c r="F221" s="189"/>
      <c r="G221" s="190">
        <f>ROUND(E221*F221,2)</f>
        <v>0</v>
      </c>
      <c r="H221" s="189"/>
      <c r="I221" s="190">
        <f>ROUND(E221*H221,2)</f>
        <v>0</v>
      </c>
      <c r="J221" s="189"/>
      <c r="K221" s="190">
        <f>ROUND(E221*J221,2)</f>
        <v>0</v>
      </c>
      <c r="L221" s="190">
        <v>21</v>
      </c>
      <c r="M221" s="190">
        <f>G221*(1+L221/100)</f>
        <v>0</v>
      </c>
      <c r="N221" s="190">
        <v>0</v>
      </c>
      <c r="O221" s="190">
        <f>ROUND(E221*N221,2)</f>
        <v>0</v>
      </c>
      <c r="P221" s="190">
        <v>7.0000000000000001E-3</v>
      </c>
      <c r="Q221" s="190">
        <f>ROUND(E221*P221,2)</f>
        <v>0.06</v>
      </c>
      <c r="R221" s="190" t="s">
        <v>518</v>
      </c>
      <c r="S221" s="190" t="s">
        <v>220</v>
      </c>
      <c r="T221" s="190">
        <v>0.23799999999999999</v>
      </c>
      <c r="U221" s="191">
        <f>ROUND(E221*T221,2)</f>
        <v>2.14</v>
      </c>
      <c r="V221" s="190"/>
      <c r="W221" s="172"/>
      <c r="X221" s="172"/>
      <c r="Y221" s="172"/>
      <c r="Z221" s="172"/>
      <c r="AA221" s="172"/>
      <c r="AB221" s="172"/>
      <c r="AC221" s="172"/>
      <c r="AD221" s="172"/>
      <c r="AE221" s="172"/>
      <c r="AF221" s="172"/>
      <c r="AG221" s="172" t="s">
        <v>180</v>
      </c>
      <c r="AH221" s="172"/>
      <c r="AI221" s="172"/>
      <c r="AJ221" s="172"/>
      <c r="AK221" s="172"/>
      <c r="AL221" s="172"/>
      <c r="AM221" s="172"/>
      <c r="AN221" s="172"/>
      <c r="AO221" s="172"/>
      <c r="AP221" s="172"/>
      <c r="AQ221" s="172"/>
      <c r="AR221" s="172"/>
      <c r="AS221" s="172"/>
      <c r="AT221" s="172"/>
      <c r="AU221" s="172"/>
      <c r="AV221" s="172"/>
      <c r="AW221" s="172"/>
      <c r="AX221" s="172"/>
      <c r="AY221" s="172"/>
      <c r="AZ221" s="172"/>
      <c r="BA221" s="172"/>
      <c r="BB221" s="172"/>
      <c r="BC221" s="172"/>
      <c r="BD221" s="172"/>
      <c r="BE221" s="172"/>
      <c r="BF221" s="172"/>
      <c r="BG221" s="172"/>
      <c r="BH221" s="172"/>
    </row>
    <row r="222" spans="1:60" outlineLevel="1" x14ac:dyDescent="0.2">
      <c r="A222" s="173"/>
      <c r="B222" s="183"/>
      <c r="C222" s="264" t="s">
        <v>519</v>
      </c>
      <c r="D222" s="265"/>
      <c r="E222" s="266"/>
      <c r="F222" s="267"/>
      <c r="G222" s="268"/>
      <c r="H222" s="190"/>
      <c r="I222" s="190"/>
      <c r="J222" s="190"/>
      <c r="K222" s="190"/>
      <c r="L222" s="190"/>
      <c r="M222" s="190"/>
      <c r="N222" s="190"/>
      <c r="O222" s="190"/>
      <c r="P222" s="190"/>
      <c r="Q222" s="190"/>
      <c r="R222" s="190"/>
      <c r="S222" s="190"/>
      <c r="T222" s="190"/>
      <c r="U222" s="191"/>
      <c r="V222" s="190"/>
      <c r="W222" s="172"/>
      <c r="X222" s="172"/>
      <c r="Y222" s="172"/>
      <c r="Z222" s="172"/>
      <c r="AA222" s="172"/>
      <c r="AB222" s="172"/>
      <c r="AC222" s="172"/>
      <c r="AD222" s="172"/>
      <c r="AE222" s="172"/>
      <c r="AF222" s="172"/>
      <c r="AG222" s="172" t="s">
        <v>130</v>
      </c>
      <c r="AH222" s="172"/>
      <c r="AI222" s="172"/>
      <c r="AJ222" s="172"/>
      <c r="AK222" s="172"/>
      <c r="AL222" s="172"/>
      <c r="AM222" s="172"/>
      <c r="AN222" s="172"/>
      <c r="AO222" s="172"/>
      <c r="AP222" s="172"/>
      <c r="AQ222" s="172"/>
      <c r="AR222" s="172"/>
      <c r="AS222" s="172"/>
      <c r="AT222" s="172"/>
      <c r="AU222" s="172"/>
      <c r="AV222" s="172"/>
      <c r="AW222" s="172"/>
      <c r="AX222" s="172"/>
      <c r="AY222" s="172"/>
      <c r="AZ222" s="172"/>
      <c r="BA222" s="180" t="str">
        <f>C222</f>
        <v>Střecha přístřešku</v>
      </c>
      <c r="BB222" s="172"/>
      <c r="BC222" s="172"/>
      <c r="BD222" s="172"/>
      <c r="BE222" s="172"/>
      <c r="BF222" s="172"/>
      <c r="BG222" s="172"/>
      <c r="BH222" s="172"/>
    </row>
    <row r="223" spans="1:60" outlineLevel="1" x14ac:dyDescent="0.2">
      <c r="A223" s="173">
        <v>138</v>
      </c>
      <c r="B223" s="183" t="s">
        <v>520</v>
      </c>
      <c r="C223" s="201" t="s">
        <v>521</v>
      </c>
      <c r="D223" s="184" t="s">
        <v>212</v>
      </c>
      <c r="E223" s="186">
        <v>20</v>
      </c>
      <c r="F223" s="189"/>
      <c r="G223" s="190">
        <f>ROUND(E223*F223,2)</f>
        <v>0</v>
      </c>
      <c r="H223" s="189"/>
      <c r="I223" s="190">
        <f>ROUND(E223*H223,2)</f>
        <v>0</v>
      </c>
      <c r="J223" s="189"/>
      <c r="K223" s="190">
        <f>ROUND(E223*J223,2)</f>
        <v>0</v>
      </c>
      <c r="L223" s="190">
        <v>21</v>
      </c>
      <c r="M223" s="190">
        <f>G223*(1+L223/100)</f>
        <v>0</v>
      </c>
      <c r="N223" s="190">
        <v>0</v>
      </c>
      <c r="O223" s="190">
        <f>ROUND(E223*N223,2)</f>
        <v>0</v>
      </c>
      <c r="P223" s="190">
        <v>8.9999999999999993E-3</v>
      </c>
      <c r="Q223" s="190">
        <f>ROUND(E223*P223,2)</f>
        <v>0.18</v>
      </c>
      <c r="R223" s="190" t="s">
        <v>518</v>
      </c>
      <c r="S223" s="190" t="s">
        <v>220</v>
      </c>
      <c r="T223" s="190">
        <v>0.17</v>
      </c>
      <c r="U223" s="191">
        <f>ROUND(E223*T223,2)</f>
        <v>3.4</v>
      </c>
      <c r="V223" s="190"/>
      <c r="W223" s="172"/>
      <c r="X223" s="172"/>
      <c r="Y223" s="172"/>
      <c r="Z223" s="172"/>
      <c r="AA223" s="172"/>
      <c r="AB223" s="172"/>
      <c r="AC223" s="172"/>
      <c r="AD223" s="172"/>
      <c r="AE223" s="172"/>
      <c r="AF223" s="172"/>
      <c r="AG223" s="172" t="s">
        <v>180</v>
      </c>
      <c r="AH223" s="172"/>
      <c r="AI223" s="172"/>
      <c r="AJ223" s="172"/>
      <c r="AK223" s="172"/>
      <c r="AL223" s="172"/>
      <c r="AM223" s="172"/>
      <c r="AN223" s="172"/>
      <c r="AO223" s="172"/>
      <c r="AP223" s="172"/>
      <c r="AQ223" s="172"/>
      <c r="AR223" s="172"/>
      <c r="AS223" s="172"/>
      <c r="AT223" s="172"/>
      <c r="AU223" s="172"/>
      <c r="AV223" s="172"/>
      <c r="AW223" s="172"/>
      <c r="AX223" s="172"/>
      <c r="AY223" s="172"/>
      <c r="AZ223" s="172"/>
      <c r="BA223" s="172"/>
      <c r="BB223" s="172"/>
      <c r="BC223" s="172"/>
      <c r="BD223" s="172"/>
      <c r="BE223" s="172"/>
      <c r="BF223" s="172"/>
      <c r="BG223" s="172"/>
      <c r="BH223" s="172"/>
    </row>
    <row r="224" spans="1:60" outlineLevel="1" x14ac:dyDescent="0.2">
      <c r="A224" s="173"/>
      <c r="B224" s="183"/>
      <c r="C224" s="264" t="s">
        <v>522</v>
      </c>
      <c r="D224" s="265"/>
      <c r="E224" s="266"/>
      <c r="F224" s="267"/>
      <c r="G224" s="268"/>
      <c r="H224" s="190"/>
      <c r="I224" s="190"/>
      <c r="J224" s="190"/>
      <c r="K224" s="190"/>
      <c r="L224" s="190"/>
      <c r="M224" s="190"/>
      <c r="N224" s="190"/>
      <c r="O224" s="190"/>
      <c r="P224" s="190"/>
      <c r="Q224" s="190"/>
      <c r="R224" s="190"/>
      <c r="S224" s="190"/>
      <c r="T224" s="190"/>
      <c r="U224" s="191"/>
      <c r="V224" s="190"/>
      <c r="W224" s="172"/>
      <c r="X224" s="172"/>
      <c r="Y224" s="172"/>
      <c r="Z224" s="172"/>
      <c r="AA224" s="172"/>
      <c r="AB224" s="172"/>
      <c r="AC224" s="172"/>
      <c r="AD224" s="172"/>
      <c r="AE224" s="172"/>
      <c r="AF224" s="172"/>
      <c r="AG224" s="172" t="s">
        <v>130</v>
      </c>
      <c r="AH224" s="172"/>
      <c r="AI224" s="172"/>
      <c r="AJ224" s="172"/>
      <c r="AK224" s="172"/>
      <c r="AL224" s="172"/>
      <c r="AM224" s="172"/>
      <c r="AN224" s="172"/>
      <c r="AO224" s="172"/>
      <c r="AP224" s="172"/>
      <c r="AQ224" s="172"/>
      <c r="AR224" s="172"/>
      <c r="AS224" s="172"/>
      <c r="AT224" s="172"/>
      <c r="AU224" s="172"/>
      <c r="AV224" s="172"/>
      <c r="AW224" s="172"/>
      <c r="AX224" s="172"/>
      <c r="AY224" s="172"/>
      <c r="AZ224" s="172"/>
      <c r="BA224" s="180" t="str">
        <f>C224</f>
        <v>8x2,5</v>
      </c>
      <c r="BB224" s="172"/>
      <c r="BC224" s="172"/>
      <c r="BD224" s="172"/>
      <c r="BE224" s="172"/>
      <c r="BF224" s="172"/>
      <c r="BG224" s="172"/>
      <c r="BH224" s="172"/>
    </row>
    <row r="225" spans="1:60" outlineLevel="1" x14ac:dyDescent="0.2">
      <c r="A225" s="173">
        <v>139</v>
      </c>
      <c r="B225" s="183" t="s">
        <v>523</v>
      </c>
      <c r="C225" s="201" t="s">
        <v>524</v>
      </c>
      <c r="D225" s="184" t="s">
        <v>291</v>
      </c>
      <c r="E225" s="186">
        <v>80</v>
      </c>
      <c r="F225" s="189"/>
      <c r="G225" s="190">
        <f>ROUND(E225*F225,2)</f>
        <v>0</v>
      </c>
      <c r="H225" s="189"/>
      <c r="I225" s="190">
        <f>ROUND(E225*H225,2)</f>
        <v>0</v>
      </c>
      <c r="J225" s="189"/>
      <c r="K225" s="190">
        <f>ROUND(E225*J225,2)</f>
        <v>0</v>
      </c>
      <c r="L225" s="190">
        <v>21</v>
      </c>
      <c r="M225" s="190">
        <f>G225*(1+L225/100)</f>
        <v>0</v>
      </c>
      <c r="N225" s="190">
        <v>5.0000000000000002E-5</v>
      </c>
      <c r="O225" s="190">
        <f>ROUND(E225*N225,2)</f>
        <v>0</v>
      </c>
      <c r="P225" s="190">
        <v>1E-3</v>
      </c>
      <c r="Q225" s="190">
        <f>ROUND(E225*P225,2)</f>
        <v>0.08</v>
      </c>
      <c r="R225" s="190" t="s">
        <v>518</v>
      </c>
      <c r="S225" s="190" t="s">
        <v>220</v>
      </c>
      <c r="T225" s="190">
        <v>9.7000000000000003E-2</v>
      </c>
      <c r="U225" s="191">
        <f>ROUND(E225*T225,2)</f>
        <v>7.76</v>
      </c>
      <c r="V225" s="190"/>
      <c r="W225" s="172"/>
      <c r="X225" s="172"/>
      <c r="Y225" s="172"/>
      <c r="Z225" s="172"/>
      <c r="AA225" s="172"/>
      <c r="AB225" s="172"/>
      <c r="AC225" s="172"/>
      <c r="AD225" s="172"/>
      <c r="AE225" s="172"/>
      <c r="AF225" s="172"/>
      <c r="AG225" s="172" t="s">
        <v>180</v>
      </c>
      <c r="AH225" s="172"/>
      <c r="AI225" s="172"/>
      <c r="AJ225" s="172"/>
      <c r="AK225" s="172"/>
      <c r="AL225" s="172"/>
      <c r="AM225" s="172"/>
      <c r="AN225" s="172"/>
      <c r="AO225" s="172"/>
      <c r="AP225" s="172"/>
      <c r="AQ225" s="172"/>
      <c r="AR225" s="172"/>
      <c r="AS225" s="172"/>
      <c r="AT225" s="172"/>
      <c r="AU225" s="172"/>
      <c r="AV225" s="172"/>
      <c r="AW225" s="172"/>
      <c r="AX225" s="172"/>
      <c r="AY225" s="172"/>
      <c r="AZ225" s="172"/>
      <c r="BA225" s="172"/>
      <c r="BB225" s="172"/>
      <c r="BC225" s="172"/>
      <c r="BD225" s="172"/>
      <c r="BE225" s="172"/>
      <c r="BF225" s="172"/>
      <c r="BG225" s="172"/>
      <c r="BH225" s="172"/>
    </row>
    <row r="226" spans="1:60" outlineLevel="1" x14ac:dyDescent="0.2">
      <c r="A226" s="173"/>
      <c r="B226" s="183"/>
      <c r="C226" s="264" t="s">
        <v>525</v>
      </c>
      <c r="D226" s="265"/>
      <c r="E226" s="266"/>
      <c r="F226" s="267"/>
      <c r="G226" s="268"/>
      <c r="H226" s="190"/>
      <c r="I226" s="190"/>
      <c r="J226" s="190"/>
      <c r="K226" s="190"/>
      <c r="L226" s="190"/>
      <c r="M226" s="190"/>
      <c r="N226" s="190"/>
      <c r="O226" s="190"/>
      <c r="P226" s="190"/>
      <c r="Q226" s="190"/>
      <c r="R226" s="190"/>
      <c r="S226" s="190"/>
      <c r="T226" s="190"/>
      <c r="U226" s="191"/>
      <c r="V226" s="190"/>
      <c r="W226" s="172"/>
      <c r="X226" s="172"/>
      <c r="Y226" s="172"/>
      <c r="Z226" s="172"/>
      <c r="AA226" s="172"/>
      <c r="AB226" s="172"/>
      <c r="AC226" s="172"/>
      <c r="AD226" s="172"/>
      <c r="AE226" s="172"/>
      <c r="AF226" s="172"/>
      <c r="AG226" s="172" t="s">
        <v>130</v>
      </c>
      <c r="AH226" s="172"/>
      <c r="AI226" s="172"/>
      <c r="AJ226" s="172"/>
      <c r="AK226" s="172"/>
      <c r="AL226" s="172"/>
      <c r="AM226" s="172"/>
      <c r="AN226" s="172"/>
      <c r="AO226" s="172"/>
      <c r="AP226" s="172"/>
      <c r="AQ226" s="172"/>
      <c r="AR226" s="172"/>
      <c r="AS226" s="172"/>
      <c r="AT226" s="172"/>
      <c r="AU226" s="172"/>
      <c r="AV226" s="172"/>
      <c r="AW226" s="172"/>
      <c r="AX226" s="172"/>
      <c r="AY226" s="172"/>
      <c r="AZ226" s="172"/>
      <c r="BA226" s="180" t="str">
        <f>C226</f>
        <v>Nosná konstrukce přístřešku</v>
      </c>
      <c r="BB226" s="172"/>
      <c r="BC226" s="172"/>
      <c r="BD226" s="172"/>
      <c r="BE226" s="172"/>
      <c r="BF226" s="172"/>
      <c r="BG226" s="172"/>
      <c r="BH226" s="172"/>
    </row>
    <row r="227" spans="1:60" x14ac:dyDescent="0.2">
      <c r="A227" s="205" t="s">
        <v>122</v>
      </c>
      <c r="B227" s="206" t="s">
        <v>92</v>
      </c>
      <c r="C227" s="211" t="s">
        <v>93</v>
      </c>
      <c r="D227" s="207"/>
      <c r="E227" s="208"/>
      <c r="F227" s="209"/>
      <c r="G227" s="209">
        <f>SUMIF(AG228:AG253,"&lt;&gt;NOR",G228:G253)</f>
        <v>0</v>
      </c>
      <c r="H227" s="209"/>
      <c r="I227" s="209">
        <f>SUM(I228:I253)</f>
        <v>0</v>
      </c>
      <c r="J227" s="209"/>
      <c r="K227" s="209">
        <f>SUM(K228:K253)</f>
        <v>0</v>
      </c>
      <c r="L227" s="209"/>
      <c r="M227" s="209">
        <f>SUM(M228:M253)</f>
        <v>0</v>
      </c>
      <c r="N227" s="209"/>
      <c r="O227" s="209">
        <f>SUM(O228:O253)</f>
        <v>2.8</v>
      </c>
      <c r="P227" s="209"/>
      <c r="Q227" s="209">
        <f>SUM(Q228:Q253)</f>
        <v>0</v>
      </c>
      <c r="R227" s="209"/>
      <c r="S227" s="209"/>
      <c r="T227" s="209"/>
      <c r="U227" s="210">
        <f>SUM(U228:U253)</f>
        <v>52.910000000000004</v>
      </c>
      <c r="V227" s="209"/>
      <c r="AG227" t="s">
        <v>123</v>
      </c>
    </row>
    <row r="228" spans="1:60" outlineLevel="1" x14ac:dyDescent="0.2">
      <c r="A228" s="173">
        <v>140</v>
      </c>
      <c r="B228" s="183" t="s">
        <v>526</v>
      </c>
      <c r="C228" s="201" t="s">
        <v>527</v>
      </c>
      <c r="D228" s="184" t="s">
        <v>207</v>
      </c>
      <c r="E228" s="186">
        <v>120</v>
      </c>
      <c r="F228" s="189"/>
      <c r="G228" s="190">
        <f>ROUND(E228*F228,2)</f>
        <v>0</v>
      </c>
      <c r="H228" s="189"/>
      <c r="I228" s="190">
        <f>ROUND(E228*H228,2)</f>
        <v>0</v>
      </c>
      <c r="J228" s="189"/>
      <c r="K228" s="190">
        <f>ROUND(E228*J228,2)</f>
        <v>0</v>
      </c>
      <c r="L228" s="190">
        <v>21</v>
      </c>
      <c r="M228" s="190">
        <f>G228*(1+L228/100)</f>
        <v>0</v>
      </c>
      <c r="N228" s="190">
        <v>0</v>
      </c>
      <c r="O228" s="190">
        <f>ROUND(E228*N228,2)</f>
        <v>0</v>
      </c>
      <c r="P228" s="190">
        <v>0</v>
      </c>
      <c r="Q228" s="190">
        <f>ROUND(E228*P228,2)</f>
        <v>0</v>
      </c>
      <c r="R228" s="190" t="s">
        <v>528</v>
      </c>
      <c r="S228" s="190" t="s">
        <v>128</v>
      </c>
      <c r="T228" s="190">
        <v>0.12</v>
      </c>
      <c r="U228" s="191">
        <f>ROUND(E228*T228,2)</f>
        <v>14.4</v>
      </c>
      <c r="V228" s="190"/>
      <c r="W228" s="172"/>
      <c r="X228" s="172"/>
      <c r="Y228" s="172"/>
      <c r="Z228" s="172"/>
      <c r="AA228" s="172"/>
      <c r="AB228" s="172"/>
      <c r="AC228" s="172"/>
      <c r="AD228" s="172"/>
      <c r="AE228" s="172"/>
      <c r="AF228" s="172"/>
      <c r="AG228" s="172" t="s">
        <v>529</v>
      </c>
      <c r="AH228" s="172"/>
      <c r="AI228" s="172"/>
      <c r="AJ228" s="172"/>
      <c r="AK228" s="172"/>
      <c r="AL228" s="172"/>
      <c r="AM228" s="172"/>
      <c r="AN228" s="172"/>
      <c r="AO228" s="172"/>
      <c r="AP228" s="172"/>
      <c r="AQ228" s="172"/>
      <c r="AR228" s="172"/>
      <c r="AS228" s="172"/>
      <c r="AT228" s="172"/>
      <c r="AU228" s="172"/>
      <c r="AV228" s="172"/>
      <c r="AW228" s="172"/>
      <c r="AX228" s="172"/>
      <c r="AY228" s="172"/>
      <c r="AZ228" s="172"/>
      <c r="BA228" s="172"/>
      <c r="BB228" s="172"/>
      <c r="BC228" s="172"/>
      <c r="BD228" s="172"/>
      <c r="BE228" s="172"/>
      <c r="BF228" s="172"/>
      <c r="BG228" s="172"/>
      <c r="BH228" s="172"/>
    </row>
    <row r="229" spans="1:60" outlineLevel="1" x14ac:dyDescent="0.2">
      <c r="A229" s="173"/>
      <c r="B229" s="183"/>
      <c r="C229" s="264" t="s">
        <v>530</v>
      </c>
      <c r="D229" s="265"/>
      <c r="E229" s="266"/>
      <c r="F229" s="267"/>
      <c r="G229" s="268"/>
      <c r="H229" s="190"/>
      <c r="I229" s="190"/>
      <c r="J229" s="190"/>
      <c r="K229" s="190"/>
      <c r="L229" s="190"/>
      <c r="M229" s="190"/>
      <c r="N229" s="190"/>
      <c r="O229" s="190"/>
      <c r="P229" s="190"/>
      <c r="Q229" s="190"/>
      <c r="R229" s="190"/>
      <c r="S229" s="190"/>
      <c r="T229" s="190"/>
      <c r="U229" s="191"/>
      <c r="V229" s="190"/>
      <c r="W229" s="172"/>
      <c r="X229" s="172"/>
      <c r="Y229" s="172"/>
      <c r="Z229" s="172"/>
      <c r="AA229" s="172"/>
      <c r="AB229" s="172"/>
      <c r="AC229" s="172"/>
      <c r="AD229" s="172"/>
      <c r="AE229" s="172"/>
      <c r="AF229" s="172"/>
      <c r="AG229" s="172" t="s">
        <v>130</v>
      </c>
      <c r="AH229" s="172"/>
      <c r="AI229" s="172"/>
      <c r="AJ229" s="172"/>
      <c r="AK229" s="172"/>
      <c r="AL229" s="172"/>
      <c r="AM229" s="172"/>
      <c r="AN229" s="172"/>
      <c r="AO229" s="172"/>
      <c r="AP229" s="172"/>
      <c r="AQ229" s="172"/>
      <c r="AR229" s="172"/>
      <c r="AS229" s="172"/>
      <c r="AT229" s="172"/>
      <c r="AU229" s="172"/>
      <c r="AV229" s="172"/>
      <c r="AW229" s="172"/>
      <c r="AX229" s="172"/>
      <c r="AY229" s="172"/>
      <c r="AZ229" s="172"/>
      <c r="BA229" s="180" t="str">
        <f>C229</f>
        <v>Chránička VO mezi stožáry</v>
      </c>
      <c r="BB229" s="172"/>
      <c r="BC229" s="172"/>
      <c r="BD229" s="172"/>
      <c r="BE229" s="172"/>
      <c r="BF229" s="172"/>
      <c r="BG229" s="172"/>
      <c r="BH229" s="172"/>
    </row>
    <row r="230" spans="1:60" outlineLevel="1" x14ac:dyDescent="0.2">
      <c r="A230" s="173">
        <v>141</v>
      </c>
      <c r="B230" s="183" t="s">
        <v>531</v>
      </c>
      <c r="C230" s="201" t="s">
        <v>532</v>
      </c>
      <c r="D230" s="184" t="s">
        <v>207</v>
      </c>
      <c r="E230" s="186">
        <v>120</v>
      </c>
      <c r="F230" s="189"/>
      <c r="G230" s="190">
        <f>ROUND(E230*F230,2)</f>
        <v>0</v>
      </c>
      <c r="H230" s="189"/>
      <c r="I230" s="190">
        <f>ROUND(E230*H230,2)</f>
        <v>0</v>
      </c>
      <c r="J230" s="189"/>
      <c r="K230" s="190">
        <f>ROUND(E230*J230,2)</f>
        <v>0</v>
      </c>
      <c r="L230" s="190">
        <v>21</v>
      </c>
      <c r="M230" s="190">
        <f>G230*(1+L230/100)</f>
        <v>0</v>
      </c>
      <c r="N230" s="190">
        <v>3.1E-4</v>
      </c>
      <c r="O230" s="190">
        <f>ROUND(E230*N230,2)</f>
        <v>0.04</v>
      </c>
      <c r="P230" s="190">
        <v>0</v>
      </c>
      <c r="Q230" s="190">
        <f>ROUND(E230*P230,2)</f>
        <v>0</v>
      </c>
      <c r="R230" s="190"/>
      <c r="S230" s="190" t="s">
        <v>155</v>
      </c>
      <c r="T230" s="190">
        <v>0</v>
      </c>
      <c r="U230" s="191">
        <f>ROUND(E230*T230,2)</f>
        <v>0</v>
      </c>
      <c r="V230" s="190"/>
      <c r="W230" s="172"/>
      <c r="X230" s="172"/>
      <c r="Y230" s="172"/>
      <c r="Z230" s="172"/>
      <c r="AA230" s="172"/>
      <c r="AB230" s="172"/>
      <c r="AC230" s="172"/>
      <c r="AD230" s="172"/>
      <c r="AE230" s="172"/>
      <c r="AF230" s="172"/>
      <c r="AG230" s="172" t="s">
        <v>261</v>
      </c>
      <c r="AH230" s="172"/>
      <c r="AI230" s="172"/>
      <c r="AJ230" s="172"/>
      <c r="AK230" s="172"/>
      <c r="AL230" s="172"/>
      <c r="AM230" s="172"/>
      <c r="AN230" s="172"/>
      <c r="AO230" s="172"/>
      <c r="AP230" s="172"/>
      <c r="AQ230" s="172"/>
      <c r="AR230" s="172"/>
      <c r="AS230" s="172"/>
      <c r="AT230" s="172"/>
      <c r="AU230" s="172"/>
      <c r="AV230" s="172"/>
      <c r="AW230" s="172"/>
      <c r="AX230" s="172"/>
      <c r="AY230" s="172"/>
      <c r="AZ230" s="172"/>
      <c r="BA230" s="172"/>
      <c r="BB230" s="172"/>
      <c r="BC230" s="172"/>
      <c r="BD230" s="172"/>
      <c r="BE230" s="172"/>
      <c r="BF230" s="172"/>
      <c r="BG230" s="172"/>
      <c r="BH230" s="172"/>
    </row>
    <row r="231" spans="1:60" outlineLevel="1" x14ac:dyDescent="0.2">
      <c r="A231" s="173">
        <v>142</v>
      </c>
      <c r="B231" s="183" t="s">
        <v>533</v>
      </c>
      <c r="C231" s="201" t="s">
        <v>534</v>
      </c>
      <c r="D231" s="184" t="s">
        <v>187</v>
      </c>
      <c r="E231" s="186">
        <v>5</v>
      </c>
      <c r="F231" s="189"/>
      <c r="G231" s="190">
        <f>ROUND(E231*F231,2)</f>
        <v>0</v>
      </c>
      <c r="H231" s="189"/>
      <c r="I231" s="190">
        <f>ROUND(E231*H231,2)</f>
        <v>0</v>
      </c>
      <c r="J231" s="189"/>
      <c r="K231" s="190">
        <f>ROUND(E231*J231,2)</f>
        <v>0</v>
      </c>
      <c r="L231" s="190">
        <v>21</v>
      </c>
      <c r="M231" s="190">
        <f>G231*(1+L231/100)</f>
        <v>0</v>
      </c>
      <c r="N231" s="190">
        <v>0</v>
      </c>
      <c r="O231" s="190">
        <f>ROUND(E231*N231,2)</f>
        <v>0</v>
      </c>
      <c r="P231" s="190">
        <v>0</v>
      </c>
      <c r="Q231" s="190">
        <f>ROUND(E231*P231,2)</f>
        <v>0</v>
      </c>
      <c r="R231" s="190" t="s">
        <v>92</v>
      </c>
      <c r="S231" s="190" t="s">
        <v>128</v>
      </c>
      <c r="T231" s="190">
        <v>1.68333</v>
      </c>
      <c r="U231" s="191">
        <f>ROUND(E231*T231,2)</f>
        <v>8.42</v>
      </c>
      <c r="V231" s="190"/>
      <c r="W231" s="172"/>
      <c r="X231" s="172"/>
      <c r="Y231" s="172"/>
      <c r="Z231" s="172"/>
      <c r="AA231" s="172"/>
      <c r="AB231" s="172"/>
      <c r="AC231" s="172"/>
      <c r="AD231" s="172"/>
      <c r="AE231" s="172"/>
      <c r="AF231" s="172"/>
      <c r="AG231" s="172" t="s">
        <v>529</v>
      </c>
      <c r="AH231" s="172"/>
      <c r="AI231" s="172"/>
      <c r="AJ231" s="172"/>
      <c r="AK231" s="172"/>
      <c r="AL231" s="172"/>
      <c r="AM231" s="172"/>
      <c r="AN231" s="172"/>
      <c r="AO231" s="172"/>
      <c r="AP231" s="172"/>
      <c r="AQ231" s="172"/>
      <c r="AR231" s="172"/>
      <c r="AS231" s="172"/>
      <c r="AT231" s="172"/>
      <c r="AU231" s="172"/>
      <c r="AV231" s="172"/>
      <c r="AW231" s="172"/>
      <c r="AX231" s="172"/>
      <c r="AY231" s="172"/>
      <c r="AZ231" s="172"/>
      <c r="BA231" s="172"/>
      <c r="BB231" s="172"/>
      <c r="BC231" s="172"/>
      <c r="BD231" s="172"/>
      <c r="BE231" s="172"/>
      <c r="BF231" s="172"/>
      <c r="BG231" s="172"/>
      <c r="BH231" s="172"/>
    </row>
    <row r="232" spans="1:60" outlineLevel="1" x14ac:dyDescent="0.2">
      <c r="A232" s="173"/>
      <c r="B232" s="183"/>
      <c r="C232" s="264" t="s">
        <v>378</v>
      </c>
      <c r="D232" s="265"/>
      <c r="E232" s="266"/>
      <c r="F232" s="267"/>
      <c r="G232" s="268"/>
      <c r="H232" s="190"/>
      <c r="I232" s="190"/>
      <c r="J232" s="190"/>
      <c r="K232" s="190"/>
      <c r="L232" s="190"/>
      <c r="M232" s="190"/>
      <c r="N232" s="190"/>
      <c r="O232" s="190"/>
      <c r="P232" s="190"/>
      <c r="Q232" s="190"/>
      <c r="R232" s="190"/>
      <c r="S232" s="190"/>
      <c r="T232" s="190"/>
      <c r="U232" s="191"/>
      <c r="V232" s="190"/>
      <c r="W232" s="172"/>
      <c r="X232" s="172"/>
      <c r="Y232" s="172"/>
      <c r="Z232" s="172"/>
      <c r="AA232" s="172"/>
      <c r="AB232" s="172"/>
      <c r="AC232" s="172"/>
      <c r="AD232" s="172"/>
      <c r="AE232" s="172"/>
      <c r="AF232" s="172"/>
      <c r="AG232" s="172" t="s">
        <v>130</v>
      </c>
      <c r="AH232" s="172"/>
      <c r="AI232" s="172"/>
      <c r="AJ232" s="172"/>
      <c r="AK232" s="172"/>
      <c r="AL232" s="172"/>
      <c r="AM232" s="172"/>
      <c r="AN232" s="172"/>
      <c r="AO232" s="172"/>
      <c r="AP232" s="172"/>
      <c r="AQ232" s="172"/>
      <c r="AR232" s="172"/>
      <c r="AS232" s="172"/>
      <c r="AT232" s="172"/>
      <c r="AU232" s="172"/>
      <c r="AV232" s="172"/>
      <c r="AW232" s="172"/>
      <c r="AX232" s="172"/>
      <c r="AY232" s="172"/>
      <c r="AZ232" s="172"/>
      <c r="BA232" s="180" t="str">
        <f>C232</f>
        <v>Počet z C.2. Situace</v>
      </c>
      <c r="BB232" s="172"/>
      <c r="BC232" s="172"/>
      <c r="BD232" s="172"/>
      <c r="BE232" s="172"/>
      <c r="BF232" s="172"/>
      <c r="BG232" s="172"/>
      <c r="BH232" s="172"/>
    </row>
    <row r="233" spans="1:60" outlineLevel="1" x14ac:dyDescent="0.2">
      <c r="A233" s="173"/>
      <c r="B233" s="183"/>
      <c r="C233" s="264" t="s">
        <v>535</v>
      </c>
      <c r="D233" s="265"/>
      <c r="E233" s="266"/>
      <c r="F233" s="267"/>
      <c r="G233" s="268"/>
      <c r="H233" s="190"/>
      <c r="I233" s="190"/>
      <c r="J233" s="190"/>
      <c r="K233" s="190"/>
      <c r="L233" s="190"/>
      <c r="M233" s="190"/>
      <c r="N233" s="190"/>
      <c r="O233" s="190"/>
      <c r="P233" s="190"/>
      <c r="Q233" s="190"/>
      <c r="R233" s="190"/>
      <c r="S233" s="190"/>
      <c r="T233" s="190"/>
      <c r="U233" s="191"/>
      <c r="V233" s="190"/>
      <c r="W233" s="172"/>
      <c r="X233" s="172"/>
      <c r="Y233" s="172"/>
      <c r="Z233" s="172"/>
      <c r="AA233" s="172"/>
      <c r="AB233" s="172"/>
      <c r="AC233" s="172"/>
      <c r="AD233" s="172"/>
      <c r="AE233" s="172"/>
      <c r="AF233" s="172"/>
      <c r="AG233" s="172" t="s">
        <v>130</v>
      </c>
      <c r="AH233" s="172"/>
      <c r="AI233" s="172"/>
      <c r="AJ233" s="172"/>
      <c r="AK233" s="172"/>
      <c r="AL233" s="172"/>
      <c r="AM233" s="172"/>
      <c r="AN233" s="172"/>
      <c r="AO233" s="172"/>
      <c r="AP233" s="172"/>
      <c r="AQ233" s="172"/>
      <c r="AR233" s="172"/>
      <c r="AS233" s="172"/>
      <c r="AT233" s="172"/>
      <c r="AU233" s="172"/>
      <c r="AV233" s="172"/>
      <c r="AW233" s="172"/>
      <c r="AX233" s="172"/>
      <c r="AY233" s="172"/>
      <c r="AZ233" s="172"/>
      <c r="BA233" s="180" t="str">
        <f>C233</f>
        <v>V místě přeložky bude užito původního</v>
      </c>
      <c r="BB233" s="172"/>
      <c r="BC233" s="172"/>
      <c r="BD233" s="172"/>
      <c r="BE233" s="172"/>
      <c r="BF233" s="172"/>
      <c r="BG233" s="172"/>
      <c r="BH233" s="172"/>
    </row>
    <row r="234" spans="1:60" outlineLevel="1" x14ac:dyDescent="0.2">
      <c r="A234" s="173">
        <v>143</v>
      </c>
      <c r="B234" s="183" t="s">
        <v>182</v>
      </c>
      <c r="C234" s="201" t="s">
        <v>536</v>
      </c>
      <c r="D234" s="184" t="s">
        <v>187</v>
      </c>
      <c r="E234" s="186">
        <v>4</v>
      </c>
      <c r="F234" s="189"/>
      <c r="G234" s="190">
        <f>ROUND(E234*F234,2)</f>
        <v>0</v>
      </c>
      <c r="H234" s="189"/>
      <c r="I234" s="190">
        <f>ROUND(E234*H234,2)</f>
        <v>0</v>
      </c>
      <c r="J234" s="189"/>
      <c r="K234" s="190">
        <f>ROUND(E234*J234,2)</f>
        <v>0</v>
      </c>
      <c r="L234" s="190">
        <v>21</v>
      </c>
      <c r="M234" s="190">
        <f>G234*(1+L234/100)</f>
        <v>0</v>
      </c>
      <c r="N234" s="190">
        <v>0</v>
      </c>
      <c r="O234" s="190">
        <f>ROUND(E234*N234,2)</f>
        <v>0</v>
      </c>
      <c r="P234" s="190">
        <v>0</v>
      </c>
      <c r="Q234" s="190">
        <f>ROUND(E234*P234,2)</f>
        <v>0</v>
      </c>
      <c r="R234" s="190"/>
      <c r="S234" s="190" t="s">
        <v>155</v>
      </c>
      <c r="T234" s="190">
        <v>0</v>
      </c>
      <c r="U234" s="191">
        <f>ROUND(E234*T234,2)</f>
        <v>0</v>
      </c>
      <c r="V234" s="190"/>
      <c r="W234" s="172"/>
      <c r="X234" s="172"/>
      <c r="Y234" s="172"/>
      <c r="Z234" s="172"/>
      <c r="AA234" s="172"/>
      <c r="AB234" s="172"/>
      <c r="AC234" s="172"/>
      <c r="AD234" s="172"/>
      <c r="AE234" s="172"/>
      <c r="AF234" s="172"/>
      <c r="AG234" s="172" t="s">
        <v>454</v>
      </c>
      <c r="AH234" s="172"/>
      <c r="AI234" s="172"/>
      <c r="AJ234" s="172"/>
      <c r="AK234" s="172"/>
      <c r="AL234" s="172"/>
      <c r="AM234" s="172"/>
      <c r="AN234" s="172"/>
      <c r="AO234" s="172"/>
      <c r="AP234" s="172"/>
      <c r="AQ234" s="172"/>
      <c r="AR234" s="172"/>
      <c r="AS234" s="172"/>
      <c r="AT234" s="172"/>
      <c r="AU234" s="172"/>
      <c r="AV234" s="172"/>
      <c r="AW234" s="172"/>
      <c r="AX234" s="172"/>
      <c r="AY234" s="172"/>
      <c r="AZ234" s="172"/>
      <c r="BA234" s="172"/>
      <c r="BB234" s="172"/>
      <c r="BC234" s="172"/>
      <c r="BD234" s="172"/>
      <c r="BE234" s="172"/>
      <c r="BF234" s="172"/>
      <c r="BG234" s="172"/>
      <c r="BH234" s="172"/>
    </row>
    <row r="235" spans="1:60" ht="22.5" outlineLevel="1" x14ac:dyDescent="0.2">
      <c r="A235" s="173"/>
      <c r="B235" s="183"/>
      <c r="C235" s="264" t="s">
        <v>537</v>
      </c>
      <c r="D235" s="265"/>
      <c r="E235" s="266"/>
      <c r="F235" s="267"/>
      <c r="G235" s="268"/>
      <c r="H235" s="190"/>
      <c r="I235" s="190"/>
      <c r="J235" s="190"/>
      <c r="K235" s="190"/>
      <c r="L235" s="190"/>
      <c r="M235" s="190"/>
      <c r="N235" s="190"/>
      <c r="O235" s="190"/>
      <c r="P235" s="190"/>
      <c r="Q235" s="190"/>
      <c r="R235" s="190"/>
      <c r="S235" s="190"/>
      <c r="T235" s="190"/>
      <c r="U235" s="191"/>
      <c r="V235" s="190"/>
      <c r="W235" s="172"/>
      <c r="X235" s="172"/>
      <c r="Y235" s="172"/>
      <c r="Z235" s="172"/>
      <c r="AA235" s="172"/>
      <c r="AB235" s="172"/>
      <c r="AC235" s="172"/>
      <c r="AD235" s="172"/>
      <c r="AE235" s="172"/>
      <c r="AF235" s="172"/>
      <c r="AG235" s="172" t="s">
        <v>130</v>
      </c>
      <c r="AH235" s="172"/>
      <c r="AI235" s="172"/>
      <c r="AJ235" s="172"/>
      <c r="AK235" s="172"/>
      <c r="AL235" s="172"/>
      <c r="AM235" s="172"/>
      <c r="AN235" s="172"/>
      <c r="AO235" s="172"/>
      <c r="AP235" s="172"/>
      <c r="AQ235" s="172"/>
      <c r="AR235" s="172"/>
      <c r="AS235" s="172"/>
      <c r="AT235" s="172"/>
      <c r="AU235" s="172"/>
      <c r="AV235" s="172"/>
      <c r="AW235" s="172"/>
      <c r="AX235" s="172"/>
      <c r="AY235" s="172"/>
      <c r="AZ235" s="172"/>
      <c r="BA235" s="180" t="str">
        <f>C235</f>
        <v>Oboustranně žárově zinkovaný stožár + nástřik thermoplastem od spodní htany dvířek po spodek stožáru (tlouštka poplastování 0,3 - 0,4 mm), vč. elektrovýzbroje. Výška nad terénem 6 m.</v>
      </c>
      <c r="BB235" s="172"/>
      <c r="BC235" s="172"/>
      <c r="BD235" s="172"/>
      <c r="BE235" s="172"/>
      <c r="BF235" s="172"/>
      <c r="BG235" s="172"/>
      <c r="BH235" s="172"/>
    </row>
    <row r="236" spans="1:60" outlineLevel="1" x14ac:dyDescent="0.2">
      <c r="A236" s="173">
        <v>144</v>
      </c>
      <c r="B236" s="183" t="s">
        <v>538</v>
      </c>
      <c r="C236" s="201" t="s">
        <v>539</v>
      </c>
      <c r="D236" s="184" t="s">
        <v>187</v>
      </c>
      <c r="E236" s="186">
        <v>4</v>
      </c>
      <c r="F236" s="189"/>
      <c r="G236" s="190">
        <f>ROUND(E236*F236,2)</f>
        <v>0</v>
      </c>
      <c r="H236" s="189"/>
      <c r="I236" s="190">
        <f>ROUND(E236*H236,2)</f>
        <v>0</v>
      </c>
      <c r="J236" s="189"/>
      <c r="K236" s="190">
        <f>ROUND(E236*J236,2)</f>
        <v>0</v>
      </c>
      <c r="L236" s="190">
        <v>21</v>
      </c>
      <c r="M236" s="190">
        <f>G236*(1+L236/100)</f>
        <v>0</v>
      </c>
      <c r="N236" s="190">
        <v>0</v>
      </c>
      <c r="O236" s="190">
        <f>ROUND(E236*N236,2)</f>
        <v>0</v>
      </c>
      <c r="P236" s="190">
        <v>0</v>
      </c>
      <c r="Q236" s="190">
        <f>ROUND(E236*P236,2)</f>
        <v>0</v>
      </c>
      <c r="R236" s="190" t="s">
        <v>92</v>
      </c>
      <c r="S236" s="190" t="s">
        <v>128</v>
      </c>
      <c r="T236" s="190">
        <v>1.9166700000000001</v>
      </c>
      <c r="U236" s="191">
        <f>ROUND(E236*T236,2)</f>
        <v>7.67</v>
      </c>
      <c r="V236" s="190"/>
      <c r="W236" s="172"/>
      <c r="X236" s="172"/>
      <c r="Y236" s="172"/>
      <c r="Z236" s="172"/>
      <c r="AA236" s="172"/>
      <c r="AB236" s="172"/>
      <c r="AC236" s="172"/>
      <c r="AD236" s="172"/>
      <c r="AE236" s="172"/>
      <c r="AF236" s="172"/>
      <c r="AG236" s="172" t="s">
        <v>529</v>
      </c>
      <c r="AH236" s="172"/>
      <c r="AI236" s="172"/>
      <c r="AJ236" s="172"/>
      <c r="AK236" s="172"/>
      <c r="AL236" s="172"/>
      <c r="AM236" s="172"/>
      <c r="AN236" s="172"/>
      <c r="AO236" s="172"/>
      <c r="AP236" s="172"/>
      <c r="AQ236" s="172"/>
      <c r="AR236" s="172"/>
      <c r="AS236" s="172"/>
      <c r="AT236" s="172"/>
      <c r="AU236" s="172"/>
      <c r="AV236" s="172"/>
      <c r="AW236" s="172"/>
      <c r="AX236" s="172"/>
      <c r="AY236" s="172"/>
      <c r="AZ236" s="172"/>
      <c r="BA236" s="172"/>
      <c r="BB236" s="172"/>
      <c r="BC236" s="172"/>
      <c r="BD236" s="172"/>
      <c r="BE236" s="172"/>
      <c r="BF236" s="172"/>
      <c r="BG236" s="172"/>
      <c r="BH236" s="172"/>
    </row>
    <row r="237" spans="1:60" outlineLevel="1" x14ac:dyDescent="0.2">
      <c r="A237" s="173">
        <v>145</v>
      </c>
      <c r="B237" s="183" t="s">
        <v>182</v>
      </c>
      <c r="C237" s="201" t="s">
        <v>540</v>
      </c>
      <c r="D237" s="184" t="s">
        <v>187</v>
      </c>
      <c r="E237" s="186">
        <v>4</v>
      </c>
      <c r="F237" s="189"/>
      <c r="G237" s="190">
        <f>ROUND(E237*F237,2)</f>
        <v>0</v>
      </c>
      <c r="H237" s="189"/>
      <c r="I237" s="190">
        <f>ROUND(E237*H237,2)</f>
        <v>0</v>
      </c>
      <c r="J237" s="189"/>
      <c r="K237" s="190">
        <f>ROUND(E237*J237,2)</f>
        <v>0</v>
      </c>
      <c r="L237" s="190">
        <v>21</v>
      </c>
      <c r="M237" s="190">
        <f>G237*(1+L237/100)</f>
        <v>0</v>
      </c>
      <c r="N237" s="190">
        <v>0</v>
      </c>
      <c r="O237" s="190">
        <f>ROUND(E237*N237,2)</f>
        <v>0</v>
      </c>
      <c r="P237" s="190">
        <v>0</v>
      </c>
      <c r="Q237" s="190">
        <f>ROUND(E237*P237,2)</f>
        <v>0</v>
      </c>
      <c r="R237" s="190"/>
      <c r="S237" s="190" t="s">
        <v>155</v>
      </c>
      <c r="T237" s="190">
        <v>0</v>
      </c>
      <c r="U237" s="191">
        <f>ROUND(E237*T237,2)</f>
        <v>0</v>
      </c>
      <c r="V237" s="190"/>
      <c r="W237" s="172"/>
      <c r="X237" s="172"/>
      <c r="Y237" s="172"/>
      <c r="Z237" s="172"/>
      <c r="AA237" s="172"/>
      <c r="AB237" s="172"/>
      <c r="AC237" s="172"/>
      <c r="AD237" s="172"/>
      <c r="AE237" s="172"/>
      <c r="AF237" s="172"/>
      <c r="AG237" s="172" t="s">
        <v>454</v>
      </c>
      <c r="AH237" s="172"/>
      <c r="AI237" s="172"/>
      <c r="AJ237" s="172"/>
      <c r="AK237" s="172"/>
      <c r="AL237" s="172"/>
      <c r="AM237" s="172"/>
      <c r="AN237" s="172"/>
      <c r="AO237" s="172"/>
      <c r="AP237" s="172"/>
      <c r="AQ237" s="172"/>
      <c r="AR237" s="172"/>
      <c r="AS237" s="172"/>
      <c r="AT237" s="172"/>
      <c r="AU237" s="172"/>
      <c r="AV237" s="172"/>
      <c r="AW237" s="172"/>
      <c r="AX237" s="172"/>
      <c r="AY237" s="172"/>
      <c r="AZ237" s="172"/>
      <c r="BA237" s="172"/>
      <c r="BB237" s="172"/>
      <c r="BC237" s="172"/>
      <c r="BD237" s="172"/>
      <c r="BE237" s="172"/>
      <c r="BF237" s="172"/>
      <c r="BG237" s="172"/>
      <c r="BH237" s="172"/>
    </row>
    <row r="238" spans="1:60" outlineLevel="1" x14ac:dyDescent="0.2">
      <c r="A238" s="173"/>
      <c r="B238" s="183"/>
      <c r="C238" s="264" t="s">
        <v>541</v>
      </c>
      <c r="D238" s="265"/>
      <c r="E238" s="266"/>
      <c r="F238" s="267"/>
      <c r="G238" s="268"/>
      <c r="H238" s="190"/>
      <c r="I238" s="190"/>
      <c r="J238" s="190"/>
      <c r="K238" s="190"/>
      <c r="L238" s="190"/>
      <c r="M238" s="190"/>
      <c r="N238" s="190"/>
      <c r="O238" s="190"/>
      <c r="P238" s="190"/>
      <c r="Q238" s="190"/>
      <c r="R238" s="190"/>
      <c r="S238" s="190"/>
      <c r="T238" s="190"/>
      <c r="U238" s="191"/>
      <c r="V238" s="190"/>
      <c r="W238" s="172"/>
      <c r="X238" s="172"/>
      <c r="Y238" s="172"/>
      <c r="Z238" s="172"/>
      <c r="AA238" s="172"/>
      <c r="AB238" s="172"/>
      <c r="AC238" s="172"/>
      <c r="AD238" s="172"/>
      <c r="AE238" s="172"/>
      <c r="AF238" s="172"/>
      <c r="AG238" s="172" t="s">
        <v>130</v>
      </c>
      <c r="AH238" s="172"/>
      <c r="AI238" s="172"/>
      <c r="AJ238" s="172"/>
      <c r="AK238" s="172"/>
      <c r="AL238" s="172"/>
      <c r="AM238" s="172"/>
      <c r="AN238" s="172"/>
      <c r="AO238" s="172"/>
      <c r="AP238" s="172"/>
      <c r="AQ238" s="172"/>
      <c r="AR238" s="172"/>
      <c r="AS238" s="172"/>
      <c r="AT238" s="172"/>
      <c r="AU238" s="172"/>
      <c r="AV238" s="172"/>
      <c r="AW238" s="172"/>
      <c r="AX238" s="172"/>
      <c r="AY238" s="172"/>
      <c r="AZ238" s="172"/>
      <c r="BA238" s="180" t="str">
        <f>C238</f>
        <v>Výložník uboustranně žárově zinkovaný</v>
      </c>
      <c r="BB238" s="172"/>
      <c r="BC238" s="172"/>
      <c r="BD238" s="172"/>
      <c r="BE238" s="172"/>
      <c r="BF238" s="172"/>
      <c r="BG238" s="172"/>
      <c r="BH238" s="172"/>
    </row>
    <row r="239" spans="1:60" outlineLevel="1" x14ac:dyDescent="0.2">
      <c r="A239" s="173">
        <v>146</v>
      </c>
      <c r="B239" s="183" t="s">
        <v>182</v>
      </c>
      <c r="C239" s="201" t="s">
        <v>542</v>
      </c>
      <c r="D239" s="184" t="s">
        <v>179</v>
      </c>
      <c r="E239" s="186">
        <v>4</v>
      </c>
      <c r="F239" s="189"/>
      <c r="G239" s="190">
        <f>ROUND(E239*F239,2)</f>
        <v>0</v>
      </c>
      <c r="H239" s="189"/>
      <c r="I239" s="190">
        <f>ROUND(E239*H239,2)</f>
        <v>0</v>
      </c>
      <c r="J239" s="189"/>
      <c r="K239" s="190">
        <f>ROUND(E239*J239,2)</f>
        <v>0</v>
      </c>
      <c r="L239" s="190">
        <v>21</v>
      </c>
      <c r="M239" s="190">
        <f>G239*(1+L239/100)</f>
        <v>0</v>
      </c>
      <c r="N239" s="190">
        <v>0</v>
      </c>
      <c r="O239" s="190">
        <f>ROUND(E239*N239,2)</f>
        <v>0</v>
      </c>
      <c r="P239" s="190">
        <v>0</v>
      </c>
      <c r="Q239" s="190">
        <f>ROUND(E239*P239,2)</f>
        <v>0</v>
      </c>
      <c r="R239" s="190"/>
      <c r="S239" s="190" t="s">
        <v>155</v>
      </c>
      <c r="T239" s="190">
        <v>0</v>
      </c>
      <c r="U239" s="191">
        <f>ROUND(E239*T239,2)</f>
        <v>0</v>
      </c>
      <c r="V239" s="190"/>
      <c r="W239" s="172"/>
      <c r="X239" s="172"/>
      <c r="Y239" s="172"/>
      <c r="Z239" s="172"/>
      <c r="AA239" s="172"/>
      <c r="AB239" s="172"/>
      <c r="AC239" s="172"/>
      <c r="AD239" s="172"/>
      <c r="AE239" s="172"/>
      <c r="AF239" s="172"/>
      <c r="AG239" s="172" t="s">
        <v>355</v>
      </c>
      <c r="AH239" s="172"/>
      <c r="AI239" s="172"/>
      <c r="AJ239" s="172"/>
      <c r="AK239" s="172"/>
      <c r="AL239" s="172"/>
      <c r="AM239" s="172"/>
      <c r="AN239" s="172"/>
      <c r="AO239" s="172"/>
      <c r="AP239" s="172"/>
      <c r="AQ239" s="172"/>
      <c r="AR239" s="172"/>
      <c r="AS239" s="172"/>
      <c r="AT239" s="172"/>
      <c r="AU239" s="172"/>
      <c r="AV239" s="172"/>
      <c r="AW239" s="172"/>
      <c r="AX239" s="172"/>
      <c r="AY239" s="172"/>
      <c r="AZ239" s="172"/>
      <c r="BA239" s="172"/>
      <c r="BB239" s="172"/>
      <c r="BC239" s="172"/>
      <c r="BD239" s="172"/>
      <c r="BE239" s="172"/>
      <c r="BF239" s="172"/>
      <c r="BG239" s="172"/>
      <c r="BH239" s="172"/>
    </row>
    <row r="240" spans="1:60" ht="22.5" outlineLevel="1" x14ac:dyDescent="0.2">
      <c r="A240" s="173"/>
      <c r="B240" s="183"/>
      <c r="C240" s="264" t="s">
        <v>543</v>
      </c>
      <c r="D240" s="265"/>
      <c r="E240" s="266"/>
      <c r="F240" s="267"/>
      <c r="G240" s="268"/>
      <c r="H240" s="190"/>
      <c r="I240" s="190"/>
      <c r="J240" s="190"/>
      <c r="K240" s="190"/>
      <c r="L240" s="190"/>
      <c r="M240" s="190"/>
      <c r="N240" s="190"/>
      <c r="O240" s="190"/>
      <c r="P240" s="190"/>
      <c r="Q240" s="190"/>
      <c r="R240" s="190"/>
      <c r="S240" s="190"/>
      <c r="T240" s="190"/>
      <c r="U240" s="191"/>
      <c r="V240" s="190"/>
      <c r="W240" s="172"/>
      <c r="X240" s="172"/>
      <c r="Y240" s="172"/>
      <c r="Z240" s="172"/>
      <c r="AA240" s="172"/>
      <c r="AB240" s="172"/>
      <c r="AC240" s="172"/>
      <c r="AD240" s="172"/>
      <c r="AE240" s="172"/>
      <c r="AF240" s="172"/>
      <c r="AG240" s="172" t="s">
        <v>130</v>
      </c>
      <c r="AH240" s="172"/>
      <c r="AI240" s="172"/>
      <c r="AJ240" s="172"/>
      <c r="AK240" s="172"/>
      <c r="AL240" s="172"/>
      <c r="AM240" s="172"/>
      <c r="AN240" s="172"/>
      <c r="AO240" s="172"/>
      <c r="AP240" s="172"/>
      <c r="AQ240" s="172"/>
      <c r="AR240" s="172"/>
      <c r="AS240" s="172"/>
      <c r="AT240" s="172"/>
      <c r="AU240" s="172"/>
      <c r="AV240" s="172"/>
      <c r="AW240" s="172"/>
      <c r="AX240" s="172"/>
      <c r="AY240" s="172"/>
      <c r="AZ240" s="172"/>
      <c r="BA240" s="180" t="str">
        <f>C240</f>
        <v>Těleso svítidla je odlitek z hliníkové slitiny, povrchová úprava je provedena polyesterovým, tepelně tvrzeným lakem.</v>
      </c>
      <c r="BB240" s="172"/>
      <c r="BC240" s="172"/>
      <c r="BD240" s="172"/>
      <c r="BE240" s="172"/>
      <c r="BF240" s="172"/>
      <c r="BG240" s="172"/>
      <c r="BH240" s="172"/>
    </row>
    <row r="241" spans="1:60" outlineLevel="1" x14ac:dyDescent="0.2">
      <c r="A241" s="173"/>
      <c r="B241" s="183"/>
      <c r="C241" s="264" t="s">
        <v>544</v>
      </c>
      <c r="D241" s="265"/>
      <c r="E241" s="266"/>
      <c r="F241" s="267"/>
      <c r="G241" s="268"/>
      <c r="H241" s="190"/>
      <c r="I241" s="190"/>
      <c r="J241" s="190"/>
      <c r="K241" s="190"/>
      <c r="L241" s="190"/>
      <c r="M241" s="190"/>
      <c r="N241" s="190"/>
      <c r="O241" s="190"/>
      <c r="P241" s="190"/>
      <c r="Q241" s="190"/>
      <c r="R241" s="190"/>
      <c r="S241" s="190"/>
      <c r="T241" s="190"/>
      <c r="U241" s="191"/>
      <c r="V241" s="190"/>
      <c r="W241" s="172"/>
      <c r="X241" s="172"/>
      <c r="Y241" s="172"/>
      <c r="Z241" s="172"/>
      <c r="AA241" s="172"/>
      <c r="AB241" s="172"/>
      <c r="AC241" s="172"/>
      <c r="AD241" s="172"/>
      <c r="AE241" s="172"/>
      <c r="AF241" s="172"/>
      <c r="AG241" s="172" t="s">
        <v>130</v>
      </c>
      <c r="AH241" s="172"/>
      <c r="AI241" s="172"/>
      <c r="AJ241" s="172"/>
      <c r="AK241" s="172"/>
      <c r="AL241" s="172"/>
      <c r="AM241" s="172"/>
      <c r="AN241" s="172"/>
      <c r="AO241" s="172"/>
      <c r="AP241" s="172"/>
      <c r="AQ241" s="172"/>
      <c r="AR241" s="172"/>
      <c r="AS241" s="172"/>
      <c r="AT241" s="172"/>
      <c r="AU241" s="172"/>
      <c r="AV241" s="172"/>
      <c r="AW241" s="172"/>
      <c r="AX241" s="172"/>
      <c r="AY241" s="172"/>
      <c r="AZ241" s="172"/>
      <c r="BA241" s="180" t="str">
        <f>C241</f>
        <v>Upínací zařízení umožňuje horizontální i vertikální montáž svítidla na trubku průměru 45 až 60 mm.</v>
      </c>
      <c r="BB241" s="172"/>
      <c r="BC241" s="172"/>
      <c r="BD241" s="172"/>
      <c r="BE241" s="172"/>
      <c r="BF241" s="172"/>
      <c r="BG241" s="172"/>
      <c r="BH241" s="172"/>
    </row>
    <row r="242" spans="1:60" ht="33.75" outlineLevel="1" x14ac:dyDescent="0.2">
      <c r="A242" s="173"/>
      <c r="B242" s="183"/>
      <c r="C242" s="264" t="s">
        <v>545</v>
      </c>
      <c r="D242" s="265"/>
      <c r="E242" s="266"/>
      <c r="F242" s="267"/>
      <c r="G242" s="268"/>
      <c r="H242" s="190"/>
      <c r="I242" s="190"/>
      <c r="J242" s="190"/>
      <c r="K242" s="190"/>
      <c r="L242" s="190"/>
      <c r="M242" s="190"/>
      <c r="N242" s="190"/>
      <c r="O242" s="190"/>
      <c r="P242" s="190"/>
      <c r="Q242" s="190"/>
      <c r="R242" s="190"/>
      <c r="S242" s="190"/>
      <c r="T242" s="190"/>
      <c r="U242" s="191"/>
      <c r="V242" s="190"/>
      <c r="W242" s="172"/>
      <c r="X242" s="172"/>
      <c r="Y242" s="172"/>
      <c r="Z242" s="172"/>
      <c r="AA242" s="172"/>
      <c r="AB242" s="172"/>
      <c r="AC242" s="172"/>
      <c r="AD242" s="172"/>
      <c r="AE242" s="172"/>
      <c r="AF242" s="172"/>
      <c r="AG242" s="172" t="s">
        <v>130</v>
      </c>
      <c r="AH242" s="172"/>
      <c r="AI242" s="172"/>
      <c r="AJ242" s="172"/>
      <c r="AK242" s="172"/>
      <c r="AL242" s="172"/>
      <c r="AM242" s="172"/>
      <c r="AN242" s="172"/>
      <c r="AO242" s="172"/>
      <c r="AP242" s="172"/>
      <c r="AQ242" s="172"/>
      <c r="AR242" s="172"/>
      <c r="AS242" s="172"/>
      <c r="AT242" s="172"/>
      <c r="AU242" s="172"/>
      <c r="AV242" s="172"/>
      <c r="AW242" s="172"/>
      <c r="AX242" s="172"/>
      <c r="AY242" s="172"/>
      <c r="AZ242" s="172"/>
      <c r="BA242" s="180" t="str">
        <f>C242</f>
        <v>Elektrická část je umístěna ve spodní části svítidla a je od okolního prostředí krytá stupněm krytí IP 44. Elektronický předřadník je namontovaný na galvanicky pokovené základně, která je jednoduše vyjímatelná po odpojení konektoru.</v>
      </c>
      <c r="BB242" s="172"/>
      <c r="BC242" s="172"/>
      <c r="BD242" s="172"/>
      <c r="BE242" s="172"/>
      <c r="BF242" s="172"/>
      <c r="BG242" s="172"/>
      <c r="BH242" s="172"/>
    </row>
    <row r="243" spans="1:60" ht="22.5" outlineLevel="1" x14ac:dyDescent="0.2">
      <c r="A243" s="173">
        <v>147</v>
      </c>
      <c r="B243" s="183" t="s">
        <v>546</v>
      </c>
      <c r="C243" s="201" t="s">
        <v>547</v>
      </c>
      <c r="D243" s="184" t="s">
        <v>187</v>
      </c>
      <c r="E243" s="186">
        <v>2</v>
      </c>
      <c r="F243" s="189"/>
      <c r="G243" s="190">
        <f>ROUND(E243*F243,2)</f>
        <v>0</v>
      </c>
      <c r="H243" s="189"/>
      <c r="I243" s="190">
        <f>ROUND(E243*H243,2)</f>
        <v>0</v>
      </c>
      <c r="J243" s="189"/>
      <c r="K243" s="190">
        <f>ROUND(E243*J243,2)</f>
        <v>0</v>
      </c>
      <c r="L243" s="190">
        <v>21</v>
      </c>
      <c r="M243" s="190">
        <f>G243*(1+L243/100)</f>
        <v>0</v>
      </c>
      <c r="N243" s="190">
        <v>0</v>
      </c>
      <c r="O243" s="190">
        <f>ROUND(E243*N243,2)</f>
        <v>0</v>
      </c>
      <c r="P243" s="190">
        <v>0</v>
      </c>
      <c r="Q243" s="190">
        <f>ROUND(E243*P243,2)</f>
        <v>0</v>
      </c>
      <c r="R243" s="190"/>
      <c r="S243" s="190" t="s">
        <v>155</v>
      </c>
      <c r="T243" s="190">
        <v>0</v>
      </c>
      <c r="U243" s="191">
        <f>ROUND(E243*T243,2)</f>
        <v>0</v>
      </c>
      <c r="V243" s="190"/>
      <c r="W243" s="172"/>
      <c r="X243" s="172"/>
      <c r="Y243" s="172"/>
      <c r="Z243" s="172"/>
      <c r="AA243" s="172"/>
      <c r="AB243" s="172"/>
      <c r="AC243" s="172"/>
      <c r="AD243" s="172"/>
      <c r="AE243" s="172"/>
      <c r="AF243" s="172"/>
      <c r="AG243" s="172" t="s">
        <v>529</v>
      </c>
      <c r="AH243" s="172"/>
      <c r="AI243" s="172"/>
      <c r="AJ243" s="172"/>
      <c r="AK243" s="172"/>
      <c r="AL243" s="172"/>
      <c r="AM243" s="172"/>
      <c r="AN243" s="172"/>
      <c r="AO243" s="172"/>
      <c r="AP243" s="172"/>
      <c r="AQ243" s="172"/>
      <c r="AR243" s="172"/>
      <c r="AS243" s="172"/>
      <c r="AT243" s="172"/>
      <c r="AU243" s="172"/>
      <c r="AV243" s="172"/>
      <c r="AW243" s="172"/>
      <c r="AX243" s="172"/>
      <c r="AY243" s="172"/>
      <c r="AZ243" s="172"/>
      <c r="BA243" s="172"/>
      <c r="BB243" s="172"/>
      <c r="BC243" s="172"/>
      <c r="BD243" s="172"/>
      <c r="BE243" s="172"/>
      <c r="BF243" s="172"/>
      <c r="BG243" s="172"/>
      <c r="BH243" s="172"/>
    </row>
    <row r="244" spans="1:60" outlineLevel="1" x14ac:dyDescent="0.2">
      <c r="A244" s="173"/>
      <c r="B244" s="183"/>
      <c r="C244" s="264" t="s">
        <v>378</v>
      </c>
      <c r="D244" s="265"/>
      <c r="E244" s="266"/>
      <c r="F244" s="267"/>
      <c r="G244" s="268"/>
      <c r="H244" s="190"/>
      <c r="I244" s="190"/>
      <c r="J244" s="190"/>
      <c r="K244" s="190"/>
      <c r="L244" s="190"/>
      <c r="M244" s="190"/>
      <c r="N244" s="190"/>
      <c r="O244" s="190"/>
      <c r="P244" s="190"/>
      <c r="Q244" s="190"/>
      <c r="R244" s="190"/>
      <c r="S244" s="190"/>
      <c r="T244" s="190"/>
      <c r="U244" s="191"/>
      <c r="V244" s="190"/>
      <c r="W244" s="172"/>
      <c r="X244" s="172"/>
      <c r="Y244" s="172"/>
      <c r="Z244" s="172"/>
      <c r="AA244" s="172"/>
      <c r="AB244" s="172"/>
      <c r="AC244" s="172"/>
      <c r="AD244" s="172"/>
      <c r="AE244" s="172"/>
      <c r="AF244" s="172"/>
      <c r="AG244" s="172" t="s">
        <v>130</v>
      </c>
      <c r="AH244" s="172"/>
      <c r="AI244" s="172"/>
      <c r="AJ244" s="172"/>
      <c r="AK244" s="172"/>
      <c r="AL244" s="172"/>
      <c r="AM244" s="172"/>
      <c r="AN244" s="172"/>
      <c r="AO244" s="172"/>
      <c r="AP244" s="172"/>
      <c r="AQ244" s="172"/>
      <c r="AR244" s="172"/>
      <c r="AS244" s="172"/>
      <c r="AT244" s="172"/>
      <c r="AU244" s="172"/>
      <c r="AV244" s="172"/>
      <c r="AW244" s="172"/>
      <c r="AX244" s="172"/>
      <c r="AY244" s="172"/>
      <c r="AZ244" s="172"/>
      <c r="BA244" s="180" t="str">
        <f>C244</f>
        <v>Počet z C.2. Situace</v>
      </c>
      <c r="BB244" s="172"/>
      <c r="BC244" s="172"/>
      <c r="BD244" s="172"/>
      <c r="BE244" s="172"/>
      <c r="BF244" s="172"/>
      <c r="BG244" s="172"/>
      <c r="BH244" s="172"/>
    </row>
    <row r="245" spans="1:60" ht="22.5" outlineLevel="1" x14ac:dyDescent="0.2">
      <c r="A245" s="173">
        <v>148</v>
      </c>
      <c r="B245" s="183" t="s">
        <v>548</v>
      </c>
      <c r="C245" s="201" t="s">
        <v>549</v>
      </c>
      <c r="D245" s="184" t="s">
        <v>207</v>
      </c>
      <c r="E245" s="186">
        <v>126</v>
      </c>
      <c r="F245" s="189"/>
      <c r="G245" s="190">
        <f>ROUND(E245*F245,2)</f>
        <v>0</v>
      </c>
      <c r="H245" s="189"/>
      <c r="I245" s="190">
        <f>ROUND(E245*H245,2)</f>
        <v>0</v>
      </c>
      <c r="J245" s="189"/>
      <c r="K245" s="190">
        <f>ROUND(E245*J245,2)</f>
        <v>0</v>
      </c>
      <c r="L245" s="190">
        <v>21</v>
      </c>
      <c r="M245" s="190">
        <f>G245*(1+L245/100)</f>
        <v>0</v>
      </c>
      <c r="N245" s="190">
        <v>9.6000000000000002E-4</v>
      </c>
      <c r="O245" s="190">
        <f>ROUND(E245*N245,2)</f>
        <v>0.12</v>
      </c>
      <c r="P245" s="190">
        <v>0</v>
      </c>
      <c r="Q245" s="190">
        <f>ROUND(E245*P245,2)</f>
        <v>0</v>
      </c>
      <c r="R245" s="190"/>
      <c r="S245" s="190" t="s">
        <v>155</v>
      </c>
      <c r="T245" s="190">
        <v>0</v>
      </c>
      <c r="U245" s="191">
        <f>ROUND(E245*T245,2)</f>
        <v>0</v>
      </c>
      <c r="V245" s="190"/>
      <c r="W245" s="172"/>
      <c r="X245" s="172"/>
      <c r="Y245" s="172"/>
      <c r="Z245" s="172"/>
      <c r="AA245" s="172"/>
      <c r="AB245" s="172"/>
      <c r="AC245" s="172"/>
      <c r="AD245" s="172"/>
      <c r="AE245" s="172"/>
      <c r="AF245" s="172"/>
      <c r="AG245" s="172" t="s">
        <v>529</v>
      </c>
      <c r="AH245" s="172"/>
      <c r="AI245" s="172"/>
      <c r="AJ245" s="172"/>
      <c r="AK245" s="172"/>
      <c r="AL245" s="172"/>
      <c r="AM245" s="172"/>
      <c r="AN245" s="172"/>
      <c r="AO245" s="172"/>
      <c r="AP245" s="172"/>
      <c r="AQ245" s="172"/>
      <c r="AR245" s="172"/>
      <c r="AS245" s="172"/>
      <c r="AT245" s="172"/>
      <c r="AU245" s="172"/>
      <c r="AV245" s="172"/>
      <c r="AW245" s="172"/>
      <c r="AX245" s="172"/>
      <c r="AY245" s="172"/>
      <c r="AZ245" s="172"/>
      <c r="BA245" s="172"/>
      <c r="BB245" s="172"/>
      <c r="BC245" s="172"/>
      <c r="BD245" s="172"/>
      <c r="BE245" s="172"/>
      <c r="BF245" s="172"/>
      <c r="BG245" s="172"/>
      <c r="BH245" s="172"/>
    </row>
    <row r="246" spans="1:60" ht="22.5" outlineLevel="1" x14ac:dyDescent="0.2">
      <c r="A246" s="173">
        <v>149</v>
      </c>
      <c r="B246" s="183" t="s">
        <v>550</v>
      </c>
      <c r="C246" s="201" t="s">
        <v>551</v>
      </c>
      <c r="D246" s="184" t="s">
        <v>207</v>
      </c>
      <c r="E246" s="186">
        <v>120</v>
      </c>
      <c r="F246" s="189"/>
      <c r="G246" s="190">
        <f>ROUND(E246*F246,2)</f>
        <v>0</v>
      </c>
      <c r="H246" s="189"/>
      <c r="I246" s="190">
        <f>ROUND(E246*H246,2)</f>
        <v>0</v>
      </c>
      <c r="J246" s="189"/>
      <c r="K246" s="190">
        <f>ROUND(E246*J246,2)</f>
        <v>0</v>
      </c>
      <c r="L246" s="190">
        <v>21</v>
      </c>
      <c r="M246" s="190">
        <f>G246*(1+L246/100)</f>
        <v>0</v>
      </c>
      <c r="N246" s="190">
        <v>9.8999999999999999E-4</v>
      </c>
      <c r="O246" s="190">
        <f>ROUND(E246*N246,2)</f>
        <v>0.12</v>
      </c>
      <c r="P246" s="190">
        <v>0</v>
      </c>
      <c r="Q246" s="190">
        <f>ROUND(E246*P246,2)</f>
        <v>0</v>
      </c>
      <c r="R246" s="190" t="s">
        <v>92</v>
      </c>
      <c r="S246" s="190" t="s">
        <v>128</v>
      </c>
      <c r="T246" s="190">
        <v>0.13</v>
      </c>
      <c r="U246" s="191">
        <f>ROUND(E246*T246,2)</f>
        <v>15.6</v>
      </c>
      <c r="V246" s="190"/>
      <c r="W246" s="172"/>
      <c r="X246" s="172"/>
      <c r="Y246" s="172"/>
      <c r="Z246" s="172"/>
      <c r="AA246" s="172"/>
      <c r="AB246" s="172"/>
      <c r="AC246" s="172"/>
      <c r="AD246" s="172"/>
      <c r="AE246" s="172"/>
      <c r="AF246" s="172"/>
      <c r="AG246" s="172" t="s">
        <v>529</v>
      </c>
      <c r="AH246" s="172"/>
      <c r="AI246" s="172"/>
      <c r="AJ246" s="172"/>
      <c r="AK246" s="172"/>
      <c r="AL246" s="172"/>
      <c r="AM246" s="172"/>
      <c r="AN246" s="172"/>
      <c r="AO246" s="172"/>
      <c r="AP246" s="172"/>
      <c r="AQ246" s="172"/>
      <c r="AR246" s="172"/>
      <c r="AS246" s="172"/>
      <c r="AT246" s="172"/>
      <c r="AU246" s="172"/>
      <c r="AV246" s="172"/>
      <c r="AW246" s="172"/>
      <c r="AX246" s="172"/>
      <c r="AY246" s="172"/>
      <c r="AZ246" s="172"/>
      <c r="BA246" s="172"/>
      <c r="BB246" s="172"/>
      <c r="BC246" s="172"/>
      <c r="BD246" s="172"/>
      <c r="BE246" s="172"/>
      <c r="BF246" s="172"/>
      <c r="BG246" s="172"/>
      <c r="BH246" s="172"/>
    </row>
    <row r="247" spans="1:60" outlineLevel="1" x14ac:dyDescent="0.2">
      <c r="A247" s="173"/>
      <c r="B247" s="183"/>
      <c r="C247" s="264" t="s">
        <v>209</v>
      </c>
      <c r="D247" s="265"/>
      <c r="E247" s="266"/>
      <c r="F247" s="267"/>
      <c r="G247" s="268"/>
      <c r="H247" s="190"/>
      <c r="I247" s="190"/>
      <c r="J247" s="190"/>
      <c r="K247" s="190"/>
      <c r="L247" s="190"/>
      <c r="M247" s="190"/>
      <c r="N247" s="190"/>
      <c r="O247" s="190"/>
      <c r="P247" s="190"/>
      <c r="Q247" s="190"/>
      <c r="R247" s="190"/>
      <c r="S247" s="190"/>
      <c r="T247" s="190"/>
      <c r="U247" s="191"/>
      <c r="V247" s="190"/>
      <c r="W247" s="172"/>
      <c r="X247" s="172"/>
      <c r="Y247" s="172"/>
      <c r="Z247" s="172"/>
      <c r="AA247" s="172"/>
      <c r="AB247" s="172"/>
      <c r="AC247" s="172"/>
      <c r="AD247" s="172"/>
      <c r="AE247" s="172"/>
      <c r="AF247" s="172"/>
      <c r="AG247" s="172" t="s">
        <v>130</v>
      </c>
      <c r="AH247" s="172"/>
      <c r="AI247" s="172"/>
      <c r="AJ247" s="172"/>
      <c r="AK247" s="172"/>
      <c r="AL247" s="172"/>
      <c r="AM247" s="172"/>
      <c r="AN247" s="172"/>
      <c r="AO247" s="172"/>
      <c r="AP247" s="172"/>
      <c r="AQ247" s="172"/>
      <c r="AR247" s="172"/>
      <c r="AS247" s="172"/>
      <c r="AT247" s="172"/>
      <c r="AU247" s="172"/>
      <c r="AV247" s="172"/>
      <c r="AW247" s="172"/>
      <c r="AX247" s="172"/>
      <c r="AY247" s="172"/>
      <c r="AZ247" s="172"/>
      <c r="BA247" s="180" t="str">
        <f>C247</f>
        <v>Délka z C.2. Situace</v>
      </c>
      <c r="BB247" s="172"/>
      <c r="BC247" s="172"/>
      <c r="BD247" s="172"/>
      <c r="BE247" s="172"/>
      <c r="BF247" s="172"/>
      <c r="BG247" s="172"/>
      <c r="BH247" s="172"/>
    </row>
    <row r="248" spans="1:60" outlineLevel="1" x14ac:dyDescent="0.2">
      <c r="A248" s="173">
        <v>150</v>
      </c>
      <c r="B248" s="183" t="s">
        <v>552</v>
      </c>
      <c r="C248" s="201" t="s">
        <v>553</v>
      </c>
      <c r="D248" s="184" t="s">
        <v>187</v>
      </c>
      <c r="E248" s="186">
        <v>44</v>
      </c>
      <c r="F248" s="189"/>
      <c r="G248" s="190">
        <f t="shared" ref="G248:G253" si="35">ROUND(E248*F248,2)</f>
        <v>0</v>
      </c>
      <c r="H248" s="189"/>
      <c r="I248" s="190">
        <f t="shared" ref="I248:I253" si="36">ROUND(E248*H248,2)</f>
        <v>0</v>
      </c>
      <c r="J248" s="189"/>
      <c r="K248" s="190">
        <f t="shared" ref="K248:K253" si="37">ROUND(E248*J248,2)</f>
        <v>0</v>
      </c>
      <c r="L248" s="190">
        <v>21</v>
      </c>
      <c r="M248" s="190">
        <f t="shared" ref="M248:M253" si="38">G248*(1+L248/100)</f>
        <v>0</v>
      </c>
      <c r="N248" s="190">
        <v>0</v>
      </c>
      <c r="O248" s="190">
        <f t="shared" ref="O248:O253" si="39">ROUND(E248*N248,2)</f>
        <v>0</v>
      </c>
      <c r="P248" s="190">
        <v>0</v>
      </c>
      <c r="Q248" s="190">
        <f t="shared" ref="Q248:Q253" si="40">ROUND(E248*P248,2)</f>
        <v>0</v>
      </c>
      <c r="R248" s="190" t="s">
        <v>92</v>
      </c>
      <c r="S248" s="190" t="s">
        <v>128</v>
      </c>
      <c r="T248" s="190">
        <v>8.2170000000000007E-2</v>
      </c>
      <c r="U248" s="191">
        <f t="shared" ref="U248:U253" si="41">ROUND(E248*T248,2)</f>
        <v>3.62</v>
      </c>
      <c r="V248" s="190"/>
      <c r="W248" s="172"/>
      <c r="X248" s="172"/>
      <c r="Y248" s="172"/>
      <c r="Z248" s="172"/>
      <c r="AA248" s="172"/>
      <c r="AB248" s="172"/>
      <c r="AC248" s="172"/>
      <c r="AD248" s="172"/>
      <c r="AE248" s="172"/>
      <c r="AF248" s="172"/>
      <c r="AG248" s="172" t="s">
        <v>529</v>
      </c>
      <c r="AH248" s="172"/>
      <c r="AI248" s="172"/>
      <c r="AJ248" s="172"/>
      <c r="AK248" s="172"/>
      <c r="AL248" s="172"/>
      <c r="AM248" s="172"/>
      <c r="AN248" s="172"/>
      <c r="AO248" s="172"/>
      <c r="AP248" s="172"/>
      <c r="AQ248" s="172"/>
      <c r="AR248" s="172"/>
      <c r="AS248" s="172"/>
      <c r="AT248" s="172"/>
      <c r="AU248" s="172"/>
      <c r="AV248" s="172"/>
      <c r="AW248" s="172"/>
      <c r="AX248" s="172"/>
      <c r="AY248" s="172"/>
      <c r="AZ248" s="172"/>
      <c r="BA248" s="172"/>
      <c r="BB248" s="172"/>
      <c r="BC248" s="172"/>
      <c r="BD248" s="172"/>
      <c r="BE248" s="172"/>
      <c r="BF248" s="172"/>
      <c r="BG248" s="172"/>
      <c r="BH248" s="172"/>
    </row>
    <row r="249" spans="1:60" ht="22.5" outlineLevel="1" x14ac:dyDescent="0.2">
      <c r="A249" s="173">
        <v>151</v>
      </c>
      <c r="B249" s="183" t="s">
        <v>554</v>
      </c>
      <c r="C249" s="201" t="s">
        <v>555</v>
      </c>
      <c r="D249" s="184" t="s">
        <v>207</v>
      </c>
      <c r="E249" s="186">
        <v>7.5</v>
      </c>
      <c r="F249" s="189"/>
      <c r="G249" s="190">
        <f t="shared" si="35"/>
        <v>0</v>
      </c>
      <c r="H249" s="189"/>
      <c r="I249" s="190">
        <f t="shared" si="36"/>
        <v>0</v>
      </c>
      <c r="J249" s="189"/>
      <c r="K249" s="190">
        <f t="shared" si="37"/>
        <v>0</v>
      </c>
      <c r="L249" s="190">
        <v>21</v>
      </c>
      <c r="M249" s="190">
        <f t="shared" si="38"/>
        <v>0</v>
      </c>
      <c r="N249" s="190">
        <v>1.0499999999999999E-3</v>
      </c>
      <c r="O249" s="190">
        <f t="shared" si="39"/>
        <v>0.01</v>
      </c>
      <c r="P249" s="190">
        <v>0</v>
      </c>
      <c r="Q249" s="190">
        <f t="shared" si="40"/>
        <v>0</v>
      </c>
      <c r="R249" s="190" t="s">
        <v>92</v>
      </c>
      <c r="S249" s="190" t="s">
        <v>128</v>
      </c>
      <c r="T249" s="190">
        <v>0.16</v>
      </c>
      <c r="U249" s="191">
        <f t="shared" si="41"/>
        <v>1.2</v>
      </c>
      <c r="V249" s="190"/>
      <c r="W249" s="172"/>
      <c r="X249" s="172"/>
      <c r="Y249" s="172"/>
      <c r="Z249" s="172"/>
      <c r="AA249" s="172"/>
      <c r="AB249" s="172"/>
      <c r="AC249" s="172"/>
      <c r="AD249" s="172"/>
      <c r="AE249" s="172"/>
      <c r="AF249" s="172"/>
      <c r="AG249" s="172" t="s">
        <v>529</v>
      </c>
      <c r="AH249" s="172"/>
      <c r="AI249" s="172"/>
      <c r="AJ249" s="172"/>
      <c r="AK249" s="172"/>
      <c r="AL249" s="172"/>
      <c r="AM249" s="172"/>
      <c r="AN249" s="172"/>
      <c r="AO249" s="172"/>
      <c r="AP249" s="172"/>
      <c r="AQ249" s="172"/>
      <c r="AR249" s="172"/>
      <c r="AS249" s="172"/>
      <c r="AT249" s="172"/>
      <c r="AU249" s="172"/>
      <c r="AV249" s="172"/>
      <c r="AW249" s="172"/>
      <c r="AX249" s="172"/>
      <c r="AY249" s="172"/>
      <c r="AZ249" s="172"/>
      <c r="BA249" s="172"/>
      <c r="BB249" s="172"/>
      <c r="BC249" s="172"/>
      <c r="BD249" s="172"/>
      <c r="BE249" s="172"/>
      <c r="BF249" s="172"/>
      <c r="BG249" s="172"/>
      <c r="BH249" s="172"/>
    </row>
    <row r="250" spans="1:60" outlineLevel="1" x14ac:dyDescent="0.2">
      <c r="A250" s="173">
        <v>152</v>
      </c>
      <c r="B250" s="183" t="s">
        <v>556</v>
      </c>
      <c r="C250" s="201" t="s">
        <v>557</v>
      </c>
      <c r="D250" s="184" t="s">
        <v>233</v>
      </c>
      <c r="E250" s="186">
        <v>1.5</v>
      </c>
      <c r="F250" s="189"/>
      <c r="G250" s="190">
        <f t="shared" si="35"/>
        <v>0</v>
      </c>
      <c r="H250" s="189"/>
      <c r="I250" s="190">
        <f t="shared" si="36"/>
        <v>0</v>
      </c>
      <c r="J250" s="189"/>
      <c r="K250" s="190">
        <f t="shared" si="37"/>
        <v>0</v>
      </c>
      <c r="L250" s="190">
        <v>21</v>
      </c>
      <c r="M250" s="190">
        <f t="shared" si="38"/>
        <v>0</v>
      </c>
      <c r="N250" s="190">
        <v>1.67</v>
      </c>
      <c r="O250" s="190">
        <f t="shared" si="39"/>
        <v>2.5099999999999998</v>
      </c>
      <c r="P250" s="190">
        <v>0</v>
      </c>
      <c r="Q250" s="190">
        <f t="shared" si="40"/>
        <v>0</v>
      </c>
      <c r="R250" s="190" t="s">
        <v>260</v>
      </c>
      <c r="S250" s="190" t="s">
        <v>128</v>
      </c>
      <c r="T250" s="190">
        <v>0</v>
      </c>
      <c r="U250" s="191">
        <f t="shared" si="41"/>
        <v>0</v>
      </c>
      <c r="V250" s="190"/>
      <c r="W250" s="172"/>
      <c r="X250" s="172"/>
      <c r="Y250" s="172"/>
      <c r="Z250" s="172"/>
      <c r="AA250" s="172"/>
      <c r="AB250" s="172"/>
      <c r="AC250" s="172"/>
      <c r="AD250" s="172"/>
      <c r="AE250" s="172"/>
      <c r="AF250" s="172"/>
      <c r="AG250" s="172" t="s">
        <v>261</v>
      </c>
      <c r="AH250" s="172"/>
      <c r="AI250" s="172"/>
      <c r="AJ250" s="172"/>
      <c r="AK250" s="172"/>
      <c r="AL250" s="172"/>
      <c r="AM250" s="172"/>
      <c r="AN250" s="172"/>
      <c r="AO250" s="172"/>
      <c r="AP250" s="172"/>
      <c r="AQ250" s="172"/>
      <c r="AR250" s="172"/>
      <c r="AS250" s="172"/>
      <c r="AT250" s="172"/>
      <c r="AU250" s="172"/>
      <c r="AV250" s="172"/>
      <c r="AW250" s="172"/>
      <c r="AX250" s="172"/>
      <c r="AY250" s="172"/>
      <c r="AZ250" s="172"/>
      <c r="BA250" s="172"/>
      <c r="BB250" s="172"/>
      <c r="BC250" s="172"/>
      <c r="BD250" s="172"/>
      <c r="BE250" s="172"/>
      <c r="BF250" s="172"/>
      <c r="BG250" s="172"/>
      <c r="BH250" s="172"/>
    </row>
    <row r="251" spans="1:60" outlineLevel="1" x14ac:dyDescent="0.2">
      <c r="A251" s="173">
        <v>153</v>
      </c>
      <c r="B251" s="183" t="s">
        <v>558</v>
      </c>
      <c r="C251" s="201" t="s">
        <v>559</v>
      </c>
      <c r="D251" s="184" t="s">
        <v>560</v>
      </c>
      <c r="E251" s="186">
        <v>2</v>
      </c>
      <c r="F251" s="189"/>
      <c r="G251" s="190">
        <f t="shared" si="35"/>
        <v>0</v>
      </c>
      <c r="H251" s="189"/>
      <c r="I251" s="190">
        <f t="shared" si="36"/>
        <v>0</v>
      </c>
      <c r="J251" s="189"/>
      <c r="K251" s="190">
        <f t="shared" si="37"/>
        <v>0</v>
      </c>
      <c r="L251" s="190">
        <v>21</v>
      </c>
      <c r="M251" s="190">
        <f t="shared" si="38"/>
        <v>0</v>
      </c>
      <c r="N251" s="190">
        <v>0</v>
      </c>
      <c r="O251" s="190">
        <f t="shared" si="39"/>
        <v>0</v>
      </c>
      <c r="P251" s="190">
        <v>0</v>
      </c>
      <c r="Q251" s="190">
        <f t="shared" si="40"/>
        <v>0</v>
      </c>
      <c r="R251" s="190" t="s">
        <v>561</v>
      </c>
      <c r="S251" s="190" t="s">
        <v>128</v>
      </c>
      <c r="T251" s="190">
        <v>1</v>
      </c>
      <c r="U251" s="191">
        <f t="shared" si="41"/>
        <v>2</v>
      </c>
      <c r="V251" s="190"/>
      <c r="W251" s="172"/>
      <c r="X251" s="172"/>
      <c r="Y251" s="172"/>
      <c r="Z251" s="172"/>
      <c r="AA251" s="172"/>
      <c r="AB251" s="172"/>
      <c r="AC251" s="172"/>
      <c r="AD251" s="172"/>
      <c r="AE251" s="172"/>
      <c r="AF251" s="172"/>
      <c r="AG251" s="172" t="s">
        <v>529</v>
      </c>
      <c r="AH251" s="172"/>
      <c r="AI251" s="172"/>
      <c r="AJ251" s="172"/>
      <c r="AK251" s="172"/>
      <c r="AL251" s="172"/>
      <c r="AM251" s="172"/>
      <c r="AN251" s="172"/>
      <c r="AO251" s="172"/>
      <c r="AP251" s="172"/>
      <c r="AQ251" s="172"/>
      <c r="AR251" s="172"/>
      <c r="AS251" s="172"/>
      <c r="AT251" s="172"/>
      <c r="AU251" s="172"/>
      <c r="AV251" s="172"/>
      <c r="AW251" s="172"/>
      <c r="AX251" s="172"/>
      <c r="AY251" s="172"/>
      <c r="AZ251" s="172"/>
      <c r="BA251" s="172"/>
      <c r="BB251" s="172"/>
      <c r="BC251" s="172"/>
      <c r="BD251" s="172"/>
      <c r="BE251" s="172"/>
      <c r="BF251" s="172"/>
      <c r="BG251" s="172"/>
      <c r="BH251" s="172"/>
    </row>
    <row r="252" spans="1:60" outlineLevel="1" x14ac:dyDescent="0.2">
      <c r="A252" s="173">
        <v>154</v>
      </c>
      <c r="B252" s="183" t="s">
        <v>182</v>
      </c>
      <c r="C252" s="201" t="s">
        <v>562</v>
      </c>
      <c r="D252" s="184" t="s">
        <v>563</v>
      </c>
      <c r="E252" s="186">
        <v>2</v>
      </c>
      <c r="F252" s="189"/>
      <c r="G252" s="190">
        <f t="shared" si="35"/>
        <v>0</v>
      </c>
      <c r="H252" s="189"/>
      <c r="I252" s="190">
        <f t="shared" si="36"/>
        <v>0</v>
      </c>
      <c r="J252" s="189"/>
      <c r="K252" s="190">
        <f t="shared" si="37"/>
        <v>0</v>
      </c>
      <c r="L252" s="190">
        <v>21</v>
      </c>
      <c r="M252" s="190">
        <f t="shared" si="38"/>
        <v>0</v>
      </c>
      <c r="N252" s="190">
        <v>0</v>
      </c>
      <c r="O252" s="190">
        <f t="shared" si="39"/>
        <v>0</v>
      </c>
      <c r="P252" s="190">
        <v>0</v>
      </c>
      <c r="Q252" s="190">
        <f t="shared" si="40"/>
        <v>0</v>
      </c>
      <c r="R252" s="190"/>
      <c r="S252" s="190" t="s">
        <v>155</v>
      </c>
      <c r="T252" s="190">
        <v>0</v>
      </c>
      <c r="U252" s="191">
        <f t="shared" si="41"/>
        <v>0</v>
      </c>
      <c r="V252" s="190"/>
      <c r="W252" s="172"/>
      <c r="X252" s="172"/>
      <c r="Y252" s="172"/>
      <c r="Z252" s="172"/>
      <c r="AA252" s="172"/>
      <c r="AB252" s="172"/>
      <c r="AC252" s="172"/>
      <c r="AD252" s="172"/>
      <c r="AE252" s="172"/>
      <c r="AF252" s="172"/>
      <c r="AG252" s="172" t="s">
        <v>454</v>
      </c>
      <c r="AH252" s="172"/>
      <c r="AI252" s="172"/>
      <c r="AJ252" s="172"/>
      <c r="AK252" s="172"/>
      <c r="AL252" s="172"/>
      <c r="AM252" s="172"/>
      <c r="AN252" s="172"/>
      <c r="AO252" s="172"/>
      <c r="AP252" s="172"/>
      <c r="AQ252" s="172"/>
      <c r="AR252" s="172"/>
      <c r="AS252" s="172"/>
      <c r="AT252" s="172"/>
      <c r="AU252" s="172"/>
      <c r="AV252" s="172"/>
      <c r="AW252" s="172"/>
      <c r="AX252" s="172"/>
      <c r="AY252" s="172"/>
      <c r="AZ252" s="172"/>
      <c r="BA252" s="172"/>
      <c r="BB252" s="172"/>
      <c r="BC252" s="172"/>
      <c r="BD252" s="172"/>
      <c r="BE252" s="172"/>
      <c r="BF252" s="172"/>
      <c r="BG252" s="172"/>
      <c r="BH252" s="172"/>
    </row>
    <row r="253" spans="1:60" outlineLevel="1" x14ac:dyDescent="0.2">
      <c r="A253" s="173">
        <v>155</v>
      </c>
      <c r="B253" s="183" t="s">
        <v>182</v>
      </c>
      <c r="C253" s="201" t="s">
        <v>564</v>
      </c>
      <c r="D253" s="184" t="s">
        <v>563</v>
      </c>
      <c r="E253" s="186">
        <v>4</v>
      </c>
      <c r="F253" s="189"/>
      <c r="G253" s="190">
        <f t="shared" si="35"/>
        <v>0</v>
      </c>
      <c r="H253" s="189"/>
      <c r="I253" s="190">
        <f t="shared" si="36"/>
        <v>0</v>
      </c>
      <c r="J253" s="189"/>
      <c r="K253" s="190">
        <f t="shared" si="37"/>
        <v>0</v>
      </c>
      <c r="L253" s="190">
        <v>21</v>
      </c>
      <c r="M253" s="190">
        <f t="shared" si="38"/>
        <v>0</v>
      </c>
      <c r="N253" s="190">
        <v>0</v>
      </c>
      <c r="O253" s="190">
        <f t="shared" si="39"/>
        <v>0</v>
      </c>
      <c r="P253" s="190">
        <v>0</v>
      </c>
      <c r="Q253" s="190">
        <f t="shared" si="40"/>
        <v>0</v>
      </c>
      <c r="R253" s="190"/>
      <c r="S253" s="190" t="s">
        <v>155</v>
      </c>
      <c r="T253" s="190">
        <v>0</v>
      </c>
      <c r="U253" s="191">
        <f t="shared" si="41"/>
        <v>0</v>
      </c>
      <c r="V253" s="190"/>
      <c r="W253" s="172"/>
      <c r="X253" s="172"/>
      <c r="Y253" s="172"/>
      <c r="Z253" s="172"/>
      <c r="AA253" s="172"/>
      <c r="AB253" s="172"/>
      <c r="AC253" s="172"/>
      <c r="AD253" s="172"/>
      <c r="AE253" s="172"/>
      <c r="AF253" s="172"/>
      <c r="AG253" s="172" t="s">
        <v>454</v>
      </c>
      <c r="AH253" s="172"/>
      <c r="AI253" s="172"/>
      <c r="AJ253" s="172"/>
      <c r="AK253" s="172"/>
      <c r="AL253" s="172"/>
      <c r="AM253" s="172"/>
      <c r="AN253" s="172"/>
      <c r="AO253" s="172"/>
      <c r="AP253" s="172"/>
      <c r="AQ253" s="172"/>
      <c r="AR253" s="172"/>
      <c r="AS253" s="172"/>
      <c r="AT253" s="172"/>
      <c r="AU253" s="172"/>
      <c r="AV253" s="172"/>
      <c r="AW253" s="172"/>
      <c r="AX253" s="172"/>
      <c r="AY253" s="172"/>
      <c r="AZ253" s="172"/>
      <c r="BA253" s="172"/>
      <c r="BB253" s="172"/>
      <c r="BC253" s="172"/>
      <c r="BD253" s="172"/>
      <c r="BE253" s="172"/>
      <c r="BF253" s="172"/>
      <c r="BG253" s="172"/>
      <c r="BH253" s="172"/>
    </row>
    <row r="254" spans="1:60" x14ac:dyDescent="0.2">
      <c r="A254" s="205" t="s">
        <v>122</v>
      </c>
      <c r="B254" s="206" t="s">
        <v>94</v>
      </c>
      <c r="C254" s="211" t="s">
        <v>95</v>
      </c>
      <c r="D254" s="207"/>
      <c r="E254" s="208"/>
      <c r="F254" s="209"/>
      <c r="G254" s="209">
        <f>SUMIF(AG255:AG263,"&lt;&gt;NOR",G255:G263)</f>
        <v>0</v>
      </c>
      <c r="H254" s="209"/>
      <c r="I254" s="209">
        <f>SUM(I255:I263)</f>
        <v>0</v>
      </c>
      <c r="J254" s="209"/>
      <c r="K254" s="209">
        <f>SUM(K255:K263)</f>
        <v>0</v>
      </c>
      <c r="L254" s="209"/>
      <c r="M254" s="209">
        <f>SUM(M255:M263)</f>
        <v>0</v>
      </c>
      <c r="N254" s="209"/>
      <c r="O254" s="209">
        <f>SUM(O255:O263)</f>
        <v>0.73000000000000009</v>
      </c>
      <c r="P254" s="209"/>
      <c r="Q254" s="209">
        <f>SUM(Q255:Q263)</f>
        <v>0</v>
      </c>
      <c r="R254" s="209"/>
      <c r="S254" s="209"/>
      <c r="T254" s="209"/>
      <c r="U254" s="210">
        <f>SUM(U255:U263)</f>
        <v>22.88</v>
      </c>
      <c r="V254" s="209"/>
      <c r="AG254" t="s">
        <v>123</v>
      </c>
    </row>
    <row r="255" spans="1:60" ht="22.5" outlineLevel="1" x14ac:dyDescent="0.2">
      <c r="A255" s="173">
        <v>156</v>
      </c>
      <c r="B255" s="183" t="s">
        <v>565</v>
      </c>
      <c r="C255" s="201" t="s">
        <v>566</v>
      </c>
      <c r="D255" s="184" t="s">
        <v>567</v>
      </c>
      <c r="E255" s="186">
        <v>0.1</v>
      </c>
      <c r="F255" s="189"/>
      <c r="G255" s="190">
        <f>ROUND(E255*F255,2)</f>
        <v>0</v>
      </c>
      <c r="H255" s="189"/>
      <c r="I255" s="190">
        <f>ROUND(E255*H255,2)</f>
        <v>0</v>
      </c>
      <c r="J255" s="189"/>
      <c r="K255" s="190">
        <f>ROUND(E255*J255,2)</f>
        <v>0</v>
      </c>
      <c r="L255" s="190">
        <v>21</v>
      </c>
      <c r="M255" s="190">
        <f>G255*(1+L255/100)</f>
        <v>0</v>
      </c>
      <c r="N255" s="190">
        <v>1.124E-2</v>
      </c>
      <c r="O255" s="190">
        <f>ROUND(E255*N255,2)</f>
        <v>0</v>
      </c>
      <c r="P255" s="190">
        <v>0</v>
      </c>
      <c r="Q255" s="190">
        <f>ROUND(E255*P255,2)</f>
        <v>0</v>
      </c>
      <c r="R255" s="190" t="s">
        <v>94</v>
      </c>
      <c r="S255" s="190" t="s">
        <v>128</v>
      </c>
      <c r="T255" s="190">
        <v>3.88</v>
      </c>
      <c r="U255" s="191">
        <f>ROUND(E255*T255,2)</f>
        <v>0.39</v>
      </c>
      <c r="V255" s="190"/>
      <c r="W255" s="172"/>
      <c r="X255" s="172"/>
      <c r="Y255" s="172"/>
      <c r="Z255" s="172"/>
      <c r="AA255" s="172"/>
      <c r="AB255" s="172"/>
      <c r="AC255" s="172"/>
      <c r="AD255" s="172"/>
      <c r="AE255" s="172"/>
      <c r="AF255" s="172"/>
      <c r="AG255" s="172" t="s">
        <v>529</v>
      </c>
      <c r="AH255" s="172"/>
      <c r="AI255" s="172"/>
      <c r="AJ255" s="172"/>
      <c r="AK255" s="172"/>
      <c r="AL255" s="172"/>
      <c r="AM255" s="172"/>
      <c r="AN255" s="172"/>
      <c r="AO255" s="172"/>
      <c r="AP255" s="172"/>
      <c r="AQ255" s="172"/>
      <c r="AR255" s="172"/>
      <c r="AS255" s="172"/>
      <c r="AT255" s="172"/>
      <c r="AU255" s="172"/>
      <c r="AV255" s="172"/>
      <c r="AW255" s="172"/>
      <c r="AX255" s="172"/>
      <c r="AY255" s="172"/>
      <c r="AZ255" s="172"/>
      <c r="BA255" s="172"/>
      <c r="BB255" s="172"/>
      <c r="BC255" s="172"/>
      <c r="BD255" s="172"/>
      <c r="BE255" s="172"/>
      <c r="BF255" s="172"/>
      <c r="BG255" s="172"/>
      <c r="BH255" s="172"/>
    </row>
    <row r="256" spans="1:60" ht="22.5" outlineLevel="1" x14ac:dyDescent="0.2">
      <c r="A256" s="173">
        <v>157</v>
      </c>
      <c r="B256" s="183" t="s">
        <v>568</v>
      </c>
      <c r="C256" s="201" t="s">
        <v>569</v>
      </c>
      <c r="D256" s="184" t="s">
        <v>233</v>
      </c>
      <c r="E256" s="186">
        <v>3.2</v>
      </c>
      <c r="F256" s="189"/>
      <c r="G256" s="190">
        <f>ROUND(E256*F256,2)</f>
        <v>0</v>
      </c>
      <c r="H256" s="189"/>
      <c r="I256" s="190">
        <f>ROUND(E256*H256,2)</f>
        <v>0</v>
      </c>
      <c r="J256" s="189"/>
      <c r="K256" s="190">
        <f>ROUND(E256*J256,2)</f>
        <v>0</v>
      </c>
      <c r="L256" s="190">
        <v>21</v>
      </c>
      <c r="M256" s="190">
        <f>G256*(1+L256/100)</f>
        <v>0</v>
      </c>
      <c r="N256" s="190">
        <v>0</v>
      </c>
      <c r="O256" s="190">
        <f>ROUND(E256*N256,2)</f>
        <v>0</v>
      </c>
      <c r="P256" s="190">
        <v>0</v>
      </c>
      <c r="Q256" s="190">
        <f>ROUND(E256*P256,2)</f>
        <v>0</v>
      </c>
      <c r="R256" s="190" t="s">
        <v>94</v>
      </c>
      <c r="S256" s="190" t="s">
        <v>128</v>
      </c>
      <c r="T256" s="190">
        <v>1.95</v>
      </c>
      <c r="U256" s="191">
        <f>ROUND(E256*T256,2)</f>
        <v>6.24</v>
      </c>
      <c r="V256" s="190"/>
      <c r="W256" s="172"/>
      <c r="X256" s="172"/>
      <c r="Y256" s="172"/>
      <c r="Z256" s="172"/>
      <c r="AA256" s="172"/>
      <c r="AB256" s="172"/>
      <c r="AC256" s="172"/>
      <c r="AD256" s="172"/>
      <c r="AE256" s="172"/>
      <c r="AF256" s="172"/>
      <c r="AG256" s="172" t="s">
        <v>529</v>
      </c>
      <c r="AH256" s="172"/>
      <c r="AI256" s="172"/>
      <c r="AJ256" s="172"/>
      <c r="AK256" s="172"/>
      <c r="AL256" s="172"/>
      <c r="AM256" s="172"/>
      <c r="AN256" s="172"/>
      <c r="AO256" s="172"/>
      <c r="AP256" s="172"/>
      <c r="AQ256" s="172"/>
      <c r="AR256" s="172"/>
      <c r="AS256" s="172"/>
      <c r="AT256" s="172"/>
      <c r="AU256" s="172"/>
      <c r="AV256" s="172"/>
      <c r="AW256" s="172"/>
      <c r="AX256" s="172"/>
      <c r="AY256" s="172"/>
      <c r="AZ256" s="172"/>
      <c r="BA256" s="172"/>
      <c r="BB256" s="172"/>
      <c r="BC256" s="172"/>
      <c r="BD256" s="172"/>
      <c r="BE256" s="172"/>
      <c r="BF256" s="172"/>
      <c r="BG256" s="172"/>
      <c r="BH256" s="172"/>
    </row>
    <row r="257" spans="1:60" ht="22.5" outlineLevel="1" x14ac:dyDescent="0.2">
      <c r="A257" s="173">
        <v>158</v>
      </c>
      <c r="B257" s="183" t="s">
        <v>182</v>
      </c>
      <c r="C257" s="201" t="s">
        <v>570</v>
      </c>
      <c r="D257" s="184" t="s">
        <v>187</v>
      </c>
      <c r="E257" s="186">
        <v>1</v>
      </c>
      <c r="F257" s="189"/>
      <c r="G257" s="190">
        <f>ROUND(E257*F257,2)</f>
        <v>0</v>
      </c>
      <c r="H257" s="189"/>
      <c r="I257" s="190">
        <f>ROUND(E257*H257,2)</f>
        <v>0</v>
      </c>
      <c r="J257" s="189"/>
      <c r="K257" s="190">
        <f>ROUND(E257*J257,2)</f>
        <v>0</v>
      </c>
      <c r="L257" s="190">
        <v>21</v>
      </c>
      <c r="M257" s="190">
        <f>G257*(1+L257/100)</f>
        <v>0</v>
      </c>
      <c r="N257" s="190">
        <v>0</v>
      </c>
      <c r="O257" s="190">
        <f>ROUND(E257*N257,2)</f>
        <v>0</v>
      </c>
      <c r="P257" s="190">
        <v>0</v>
      </c>
      <c r="Q257" s="190">
        <f>ROUND(E257*P257,2)</f>
        <v>0</v>
      </c>
      <c r="R257" s="190"/>
      <c r="S257" s="190" t="s">
        <v>155</v>
      </c>
      <c r="T257" s="190">
        <v>0</v>
      </c>
      <c r="U257" s="191">
        <f>ROUND(E257*T257,2)</f>
        <v>0</v>
      </c>
      <c r="V257" s="190"/>
      <c r="W257" s="172"/>
      <c r="X257" s="172"/>
      <c r="Y257" s="172"/>
      <c r="Z257" s="172"/>
      <c r="AA257" s="172"/>
      <c r="AB257" s="172"/>
      <c r="AC257" s="172"/>
      <c r="AD257" s="172"/>
      <c r="AE257" s="172"/>
      <c r="AF257" s="172"/>
      <c r="AG257" s="172" t="s">
        <v>454</v>
      </c>
      <c r="AH257" s="172"/>
      <c r="AI257" s="172"/>
      <c r="AJ257" s="172"/>
      <c r="AK257" s="172"/>
      <c r="AL257" s="172"/>
      <c r="AM257" s="172"/>
      <c r="AN257" s="172"/>
      <c r="AO257" s="172"/>
      <c r="AP257" s="172"/>
      <c r="AQ257" s="172"/>
      <c r="AR257" s="172"/>
      <c r="AS257" s="172"/>
      <c r="AT257" s="172"/>
      <c r="AU257" s="172"/>
      <c r="AV257" s="172"/>
      <c r="AW257" s="172"/>
      <c r="AX257" s="172"/>
      <c r="AY257" s="172"/>
      <c r="AZ257" s="172"/>
      <c r="BA257" s="172"/>
      <c r="BB257" s="172"/>
      <c r="BC257" s="172"/>
      <c r="BD257" s="172"/>
      <c r="BE257" s="172"/>
      <c r="BF257" s="172"/>
      <c r="BG257" s="172"/>
      <c r="BH257" s="172"/>
    </row>
    <row r="258" spans="1:60" outlineLevel="1" x14ac:dyDescent="0.2">
      <c r="A258" s="173"/>
      <c r="B258" s="183"/>
      <c r="C258" s="264" t="s">
        <v>378</v>
      </c>
      <c r="D258" s="265"/>
      <c r="E258" s="266"/>
      <c r="F258" s="267"/>
      <c r="G258" s="268"/>
      <c r="H258" s="190"/>
      <c r="I258" s="190"/>
      <c r="J258" s="190"/>
      <c r="K258" s="190"/>
      <c r="L258" s="190"/>
      <c r="M258" s="190"/>
      <c r="N258" s="190"/>
      <c r="O258" s="190"/>
      <c r="P258" s="190"/>
      <c r="Q258" s="190"/>
      <c r="R258" s="190"/>
      <c r="S258" s="190"/>
      <c r="T258" s="190"/>
      <c r="U258" s="191"/>
      <c r="V258" s="190"/>
      <c r="W258" s="172"/>
      <c r="X258" s="172"/>
      <c r="Y258" s="172"/>
      <c r="Z258" s="172"/>
      <c r="AA258" s="172"/>
      <c r="AB258" s="172"/>
      <c r="AC258" s="172"/>
      <c r="AD258" s="172"/>
      <c r="AE258" s="172"/>
      <c r="AF258" s="172"/>
      <c r="AG258" s="172" t="s">
        <v>130</v>
      </c>
      <c r="AH258" s="172"/>
      <c r="AI258" s="172"/>
      <c r="AJ258" s="172"/>
      <c r="AK258" s="172"/>
      <c r="AL258" s="172"/>
      <c r="AM258" s="172"/>
      <c r="AN258" s="172"/>
      <c r="AO258" s="172"/>
      <c r="AP258" s="172"/>
      <c r="AQ258" s="172"/>
      <c r="AR258" s="172"/>
      <c r="AS258" s="172"/>
      <c r="AT258" s="172"/>
      <c r="AU258" s="172"/>
      <c r="AV258" s="172"/>
      <c r="AW258" s="172"/>
      <c r="AX258" s="172"/>
      <c r="AY258" s="172"/>
      <c r="AZ258" s="172"/>
      <c r="BA258" s="180" t="str">
        <f>C258</f>
        <v>Počet z C.2. Situace</v>
      </c>
      <c r="BB258" s="172"/>
      <c r="BC258" s="172"/>
      <c r="BD258" s="172"/>
      <c r="BE258" s="172"/>
      <c r="BF258" s="172"/>
      <c r="BG258" s="172"/>
      <c r="BH258" s="172"/>
    </row>
    <row r="259" spans="1:60" ht="22.5" outlineLevel="1" x14ac:dyDescent="0.2">
      <c r="A259" s="173">
        <v>159</v>
      </c>
      <c r="B259" s="183" t="s">
        <v>571</v>
      </c>
      <c r="C259" s="201" t="s">
        <v>572</v>
      </c>
      <c r="D259" s="184" t="s">
        <v>187</v>
      </c>
      <c r="E259" s="186">
        <v>5</v>
      </c>
      <c r="F259" s="189"/>
      <c r="G259" s="190">
        <f>ROUND(E259*F259,2)</f>
        <v>0</v>
      </c>
      <c r="H259" s="189"/>
      <c r="I259" s="190">
        <f>ROUND(E259*H259,2)</f>
        <v>0</v>
      </c>
      <c r="J259" s="189"/>
      <c r="K259" s="190">
        <f>ROUND(E259*J259,2)</f>
        <v>0</v>
      </c>
      <c r="L259" s="190">
        <v>21</v>
      </c>
      <c r="M259" s="190">
        <f>G259*(1+L259/100)</f>
        <v>0</v>
      </c>
      <c r="N259" s="190">
        <v>0.13682</v>
      </c>
      <c r="O259" s="190">
        <f>ROUND(E259*N259,2)</f>
        <v>0.68</v>
      </c>
      <c r="P259" s="190">
        <v>0</v>
      </c>
      <c r="Q259" s="190">
        <f>ROUND(E259*P259,2)</f>
        <v>0</v>
      </c>
      <c r="R259" s="190" t="s">
        <v>94</v>
      </c>
      <c r="S259" s="190" t="s">
        <v>128</v>
      </c>
      <c r="T259" s="190">
        <v>2.827</v>
      </c>
      <c r="U259" s="191">
        <f>ROUND(E259*T259,2)</f>
        <v>14.14</v>
      </c>
      <c r="V259" s="190"/>
      <c r="W259" s="172"/>
      <c r="X259" s="172"/>
      <c r="Y259" s="172"/>
      <c r="Z259" s="172"/>
      <c r="AA259" s="172"/>
      <c r="AB259" s="172"/>
      <c r="AC259" s="172"/>
      <c r="AD259" s="172"/>
      <c r="AE259" s="172"/>
      <c r="AF259" s="172"/>
      <c r="AG259" s="172" t="s">
        <v>529</v>
      </c>
      <c r="AH259" s="172"/>
      <c r="AI259" s="172"/>
      <c r="AJ259" s="172"/>
      <c r="AK259" s="172"/>
      <c r="AL259" s="172"/>
      <c r="AM259" s="172"/>
      <c r="AN259" s="172"/>
      <c r="AO259" s="172"/>
      <c r="AP259" s="172"/>
      <c r="AQ259" s="172"/>
      <c r="AR259" s="172"/>
      <c r="AS259" s="172"/>
      <c r="AT259" s="172"/>
      <c r="AU259" s="172"/>
      <c r="AV259" s="172"/>
      <c r="AW259" s="172"/>
      <c r="AX259" s="172"/>
      <c r="AY259" s="172"/>
      <c r="AZ259" s="172"/>
      <c r="BA259" s="172"/>
      <c r="BB259" s="172"/>
      <c r="BC259" s="172"/>
      <c r="BD259" s="172"/>
      <c r="BE259" s="172"/>
      <c r="BF259" s="172"/>
      <c r="BG259" s="172"/>
      <c r="BH259" s="172"/>
    </row>
    <row r="260" spans="1:60" outlineLevel="1" x14ac:dyDescent="0.2">
      <c r="A260" s="173"/>
      <c r="B260" s="183"/>
      <c r="C260" s="264" t="s">
        <v>378</v>
      </c>
      <c r="D260" s="265"/>
      <c r="E260" s="266"/>
      <c r="F260" s="267"/>
      <c r="G260" s="268"/>
      <c r="H260" s="190"/>
      <c r="I260" s="190"/>
      <c r="J260" s="190"/>
      <c r="K260" s="190"/>
      <c r="L260" s="190"/>
      <c r="M260" s="190"/>
      <c r="N260" s="190"/>
      <c r="O260" s="190"/>
      <c r="P260" s="190"/>
      <c r="Q260" s="190"/>
      <c r="R260" s="190"/>
      <c r="S260" s="190"/>
      <c r="T260" s="190"/>
      <c r="U260" s="191"/>
      <c r="V260" s="190"/>
      <c r="W260" s="172"/>
      <c r="X260" s="172"/>
      <c r="Y260" s="172"/>
      <c r="Z260" s="172"/>
      <c r="AA260" s="172"/>
      <c r="AB260" s="172"/>
      <c r="AC260" s="172"/>
      <c r="AD260" s="172"/>
      <c r="AE260" s="172"/>
      <c r="AF260" s="172"/>
      <c r="AG260" s="172" t="s">
        <v>130</v>
      </c>
      <c r="AH260" s="172"/>
      <c r="AI260" s="172"/>
      <c r="AJ260" s="172"/>
      <c r="AK260" s="172"/>
      <c r="AL260" s="172"/>
      <c r="AM260" s="172"/>
      <c r="AN260" s="172"/>
      <c r="AO260" s="172"/>
      <c r="AP260" s="172"/>
      <c r="AQ260" s="172"/>
      <c r="AR260" s="172"/>
      <c r="AS260" s="172"/>
      <c r="AT260" s="172"/>
      <c r="AU260" s="172"/>
      <c r="AV260" s="172"/>
      <c r="AW260" s="172"/>
      <c r="AX260" s="172"/>
      <c r="AY260" s="172"/>
      <c r="AZ260" s="172"/>
      <c r="BA260" s="180" t="str">
        <f>C260</f>
        <v>Počet z C.2. Situace</v>
      </c>
      <c r="BB260" s="172"/>
      <c r="BC260" s="172"/>
      <c r="BD260" s="172"/>
      <c r="BE260" s="172"/>
      <c r="BF260" s="172"/>
      <c r="BG260" s="172"/>
      <c r="BH260" s="172"/>
    </row>
    <row r="261" spans="1:60" ht="22.5" outlineLevel="1" x14ac:dyDescent="0.2">
      <c r="A261" s="173">
        <v>160</v>
      </c>
      <c r="B261" s="183" t="s">
        <v>573</v>
      </c>
      <c r="C261" s="201" t="s">
        <v>574</v>
      </c>
      <c r="D261" s="184" t="s">
        <v>207</v>
      </c>
      <c r="E261" s="186">
        <v>81</v>
      </c>
      <c r="F261" s="189"/>
      <c r="G261" s="190">
        <f>ROUND(E261*F261,2)</f>
        <v>0</v>
      </c>
      <c r="H261" s="189"/>
      <c r="I261" s="190">
        <f>ROUND(E261*H261,2)</f>
        <v>0</v>
      </c>
      <c r="J261" s="189"/>
      <c r="K261" s="190">
        <f>ROUND(E261*J261,2)</f>
        <v>0</v>
      </c>
      <c r="L261" s="190">
        <v>21</v>
      </c>
      <c r="M261" s="190">
        <f>G261*(1+L261/100)</f>
        <v>0</v>
      </c>
      <c r="N261" s="190">
        <v>3.1E-4</v>
      </c>
      <c r="O261" s="190">
        <f>ROUND(E261*N261,2)</f>
        <v>0.03</v>
      </c>
      <c r="P261" s="190">
        <v>0</v>
      </c>
      <c r="Q261" s="190">
        <f>ROUND(E261*P261,2)</f>
        <v>0</v>
      </c>
      <c r="R261" s="190" t="s">
        <v>94</v>
      </c>
      <c r="S261" s="190" t="s">
        <v>128</v>
      </c>
      <c r="T261" s="190">
        <v>2.5999999999999999E-2</v>
      </c>
      <c r="U261" s="191">
        <f>ROUND(E261*T261,2)</f>
        <v>2.11</v>
      </c>
      <c r="V261" s="190"/>
      <c r="W261" s="172"/>
      <c r="X261" s="172"/>
      <c r="Y261" s="172"/>
      <c r="Z261" s="172"/>
      <c r="AA261" s="172"/>
      <c r="AB261" s="172"/>
      <c r="AC261" s="172"/>
      <c r="AD261" s="172"/>
      <c r="AE261" s="172"/>
      <c r="AF261" s="172"/>
      <c r="AG261" s="172" t="s">
        <v>529</v>
      </c>
      <c r="AH261" s="172"/>
      <c r="AI261" s="172"/>
      <c r="AJ261" s="172"/>
      <c r="AK261" s="172"/>
      <c r="AL261" s="172"/>
      <c r="AM261" s="172"/>
      <c r="AN261" s="172"/>
      <c r="AO261" s="172"/>
      <c r="AP261" s="172"/>
      <c r="AQ261" s="172"/>
      <c r="AR261" s="172"/>
      <c r="AS261" s="172"/>
      <c r="AT261" s="172"/>
      <c r="AU261" s="172"/>
      <c r="AV261" s="172"/>
      <c r="AW261" s="172"/>
      <c r="AX261" s="172"/>
      <c r="AY261" s="172"/>
      <c r="AZ261" s="172"/>
      <c r="BA261" s="172"/>
      <c r="BB261" s="172"/>
      <c r="BC261" s="172"/>
      <c r="BD261" s="172"/>
      <c r="BE261" s="172"/>
      <c r="BF261" s="172"/>
      <c r="BG261" s="172"/>
      <c r="BH261" s="172"/>
    </row>
    <row r="262" spans="1:60" outlineLevel="1" x14ac:dyDescent="0.2">
      <c r="A262" s="173">
        <v>161</v>
      </c>
      <c r="B262" s="183" t="s">
        <v>575</v>
      </c>
      <c r="C262" s="201" t="s">
        <v>576</v>
      </c>
      <c r="D262" s="184" t="s">
        <v>291</v>
      </c>
      <c r="E262" s="186">
        <v>24.5</v>
      </c>
      <c r="F262" s="189"/>
      <c r="G262" s="190">
        <f>ROUND(E262*F262,2)</f>
        <v>0</v>
      </c>
      <c r="H262" s="189"/>
      <c r="I262" s="190">
        <f>ROUND(E262*H262,2)</f>
        <v>0</v>
      </c>
      <c r="J262" s="189"/>
      <c r="K262" s="190">
        <f>ROUND(E262*J262,2)</f>
        <v>0</v>
      </c>
      <c r="L262" s="190">
        <v>21</v>
      </c>
      <c r="M262" s="190">
        <f>G262*(1+L262/100)</f>
        <v>0</v>
      </c>
      <c r="N262" s="190">
        <v>1E-3</v>
      </c>
      <c r="O262" s="190">
        <f>ROUND(E262*N262,2)</f>
        <v>0.02</v>
      </c>
      <c r="P262" s="190">
        <v>0</v>
      </c>
      <c r="Q262" s="190">
        <f>ROUND(E262*P262,2)</f>
        <v>0</v>
      </c>
      <c r="R262" s="190" t="s">
        <v>260</v>
      </c>
      <c r="S262" s="190" t="s">
        <v>128</v>
      </c>
      <c r="T262" s="190">
        <v>0</v>
      </c>
      <c r="U262" s="191">
        <f>ROUND(E262*T262,2)</f>
        <v>0</v>
      </c>
      <c r="V262" s="190"/>
      <c r="W262" s="172"/>
      <c r="X262" s="172"/>
      <c r="Y262" s="172"/>
      <c r="Z262" s="172"/>
      <c r="AA262" s="172"/>
      <c r="AB262" s="172"/>
      <c r="AC262" s="172"/>
      <c r="AD262" s="172"/>
      <c r="AE262" s="172"/>
      <c r="AF262" s="172"/>
      <c r="AG262" s="172" t="s">
        <v>261</v>
      </c>
      <c r="AH262" s="172"/>
      <c r="AI262" s="172"/>
      <c r="AJ262" s="172"/>
      <c r="AK262" s="172"/>
      <c r="AL262" s="172"/>
      <c r="AM262" s="172"/>
      <c r="AN262" s="172"/>
      <c r="AO262" s="172"/>
      <c r="AP262" s="172"/>
      <c r="AQ262" s="172"/>
      <c r="AR262" s="172"/>
      <c r="AS262" s="172"/>
      <c r="AT262" s="172"/>
      <c r="AU262" s="172"/>
      <c r="AV262" s="172"/>
      <c r="AW262" s="172"/>
      <c r="AX262" s="172"/>
      <c r="AY262" s="172"/>
      <c r="AZ262" s="172"/>
      <c r="BA262" s="172"/>
      <c r="BB262" s="172"/>
      <c r="BC262" s="172"/>
      <c r="BD262" s="172"/>
      <c r="BE262" s="172"/>
      <c r="BF262" s="172"/>
      <c r="BG262" s="172"/>
      <c r="BH262" s="172"/>
    </row>
    <row r="263" spans="1:60" outlineLevel="1" x14ac:dyDescent="0.2">
      <c r="A263" s="192"/>
      <c r="B263" s="193"/>
      <c r="C263" s="276" t="s">
        <v>577</v>
      </c>
      <c r="D263" s="277"/>
      <c r="E263" s="278"/>
      <c r="F263" s="279"/>
      <c r="G263" s="280"/>
      <c r="H263" s="194"/>
      <c r="I263" s="194"/>
      <c r="J263" s="194"/>
      <c r="K263" s="194"/>
      <c r="L263" s="194"/>
      <c r="M263" s="194"/>
      <c r="N263" s="194"/>
      <c r="O263" s="194"/>
      <c r="P263" s="194"/>
      <c r="Q263" s="194"/>
      <c r="R263" s="194"/>
      <c r="S263" s="194"/>
      <c r="T263" s="194"/>
      <c r="U263" s="195"/>
      <c r="V263" s="194"/>
      <c r="W263" s="172"/>
      <c r="X263" s="172"/>
      <c r="Y263" s="172"/>
      <c r="Z263" s="172"/>
      <c r="AA263" s="172"/>
      <c r="AB263" s="172"/>
      <c r="AC263" s="172"/>
      <c r="AD263" s="172"/>
      <c r="AE263" s="172"/>
      <c r="AF263" s="172"/>
      <c r="AG263" s="172" t="s">
        <v>130</v>
      </c>
      <c r="AH263" s="172"/>
      <c r="AI263" s="172"/>
      <c r="AJ263" s="172"/>
      <c r="AK263" s="172"/>
      <c r="AL263" s="172"/>
      <c r="AM263" s="172"/>
      <c r="AN263" s="172"/>
      <c r="AO263" s="172"/>
      <c r="AP263" s="172"/>
      <c r="AQ263" s="172"/>
      <c r="AR263" s="172"/>
      <c r="AS263" s="172"/>
      <c r="AT263" s="172"/>
      <c r="AU263" s="172"/>
      <c r="AV263" s="172"/>
      <c r="AW263" s="172"/>
      <c r="AX263" s="172"/>
      <c r="AY263" s="172"/>
      <c r="AZ263" s="172"/>
      <c r="BA263" s="180" t="str">
        <f>C263</f>
        <v>81/3,3</v>
      </c>
      <c r="BB263" s="172"/>
      <c r="BC263" s="172"/>
      <c r="BD263" s="172"/>
      <c r="BE263" s="172"/>
      <c r="BF263" s="172"/>
      <c r="BG263" s="172"/>
      <c r="BH263" s="172"/>
    </row>
    <row r="264" spans="1:60" x14ac:dyDescent="0.2">
      <c r="A264" s="6"/>
      <c r="B264" s="7" t="s">
        <v>173</v>
      </c>
      <c r="C264" s="202" t="s">
        <v>173</v>
      </c>
      <c r="D264" s="9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AE264">
        <v>15</v>
      </c>
      <c r="AF264">
        <v>21</v>
      </c>
    </row>
    <row r="265" spans="1:60" x14ac:dyDescent="0.2">
      <c r="A265" s="196"/>
      <c r="B265" s="197" t="s">
        <v>30</v>
      </c>
      <c r="C265" s="203" t="s">
        <v>173</v>
      </c>
      <c r="D265" s="198"/>
      <c r="E265" s="199"/>
      <c r="F265" s="199"/>
      <c r="G265" s="200">
        <f>G7+G84+G135+G160+G188+G191+G220+G227+G254</f>
        <v>0</v>
      </c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AE265">
        <f>SUMIF(L7:L263,AE264,G7:G263)</f>
        <v>0</v>
      </c>
      <c r="AF265">
        <f>SUMIF(L7:L263,AF264,G7:G263)</f>
        <v>0</v>
      </c>
      <c r="AG265" t="s">
        <v>174</v>
      </c>
    </row>
    <row r="266" spans="1:60" x14ac:dyDescent="0.2">
      <c r="A266" s="6"/>
      <c r="B266" s="7" t="s">
        <v>173</v>
      </c>
      <c r="C266" s="202" t="s">
        <v>173</v>
      </c>
      <c r="D266" s="9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60" x14ac:dyDescent="0.2">
      <c r="A267" s="6"/>
      <c r="B267" s="7" t="s">
        <v>173</v>
      </c>
      <c r="C267" s="202" t="s">
        <v>173</v>
      </c>
      <c r="D267" s="9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60" x14ac:dyDescent="0.2">
      <c r="A268" s="281" t="s">
        <v>175</v>
      </c>
      <c r="B268" s="281"/>
      <c r="C268" s="282"/>
      <c r="D268" s="9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60" x14ac:dyDescent="0.2">
      <c r="A269" s="283"/>
      <c r="B269" s="284"/>
      <c r="C269" s="285"/>
      <c r="D269" s="284"/>
      <c r="E269" s="284"/>
      <c r="F269" s="284"/>
      <c r="G269" s="28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AG269" t="s">
        <v>176</v>
      </c>
    </row>
    <row r="270" spans="1:60" x14ac:dyDescent="0.2">
      <c r="A270" s="287"/>
      <c r="B270" s="288"/>
      <c r="C270" s="289"/>
      <c r="D270" s="288"/>
      <c r="E270" s="288"/>
      <c r="F270" s="288"/>
      <c r="G270" s="290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60" x14ac:dyDescent="0.2">
      <c r="A271" s="287"/>
      <c r="B271" s="288"/>
      <c r="C271" s="289"/>
      <c r="D271" s="288"/>
      <c r="E271" s="288"/>
      <c r="F271" s="288"/>
      <c r="G271" s="290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60" x14ac:dyDescent="0.2">
      <c r="A272" s="287"/>
      <c r="B272" s="288"/>
      <c r="C272" s="289"/>
      <c r="D272" s="288"/>
      <c r="E272" s="288"/>
      <c r="F272" s="288"/>
      <c r="G272" s="290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33" x14ac:dyDescent="0.2">
      <c r="A273" s="291"/>
      <c r="B273" s="292"/>
      <c r="C273" s="293"/>
      <c r="D273" s="292"/>
      <c r="E273" s="292"/>
      <c r="F273" s="292"/>
      <c r="G273" s="294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33" x14ac:dyDescent="0.2">
      <c r="A274" s="6"/>
      <c r="B274" s="7" t="s">
        <v>173</v>
      </c>
      <c r="C274" s="202" t="s">
        <v>173</v>
      </c>
      <c r="D274" s="9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33" x14ac:dyDescent="0.2">
      <c r="C275" s="204"/>
      <c r="D275" s="167"/>
      <c r="AG275" t="s">
        <v>177</v>
      </c>
    </row>
    <row r="276" spans="1:33" x14ac:dyDescent="0.2">
      <c r="D276" s="167"/>
    </row>
    <row r="277" spans="1:33" x14ac:dyDescent="0.2">
      <c r="D277" s="167"/>
    </row>
    <row r="278" spans="1:33" x14ac:dyDescent="0.2">
      <c r="D278" s="167"/>
    </row>
    <row r="279" spans="1:33" x14ac:dyDescent="0.2">
      <c r="D279" s="167"/>
    </row>
    <row r="280" spans="1:33" x14ac:dyDescent="0.2">
      <c r="D280" s="167"/>
    </row>
    <row r="281" spans="1:33" x14ac:dyDescent="0.2">
      <c r="D281" s="167"/>
    </row>
    <row r="282" spans="1:33" x14ac:dyDescent="0.2">
      <c r="D282" s="167"/>
    </row>
    <row r="283" spans="1:33" x14ac:dyDescent="0.2">
      <c r="D283" s="167"/>
    </row>
    <row r="284" spans="1:33" x14ac:dyDescent="0.2">
      <c r="D284" s="167"/>
    </row>
    <row r="285" spans="1:33" x14ac:dyDescent="0.2">
      <c r="D285" s="167"/>
    </row>
    <row r="286" spans="1:33" x14ac:dyDescent="0.2">
      <c r="D286" s="167"/>
    </row>
    <row r="287" spans="1:33" x14ac:dyDescent="0.2">
      <c r="D287" s="167"/>
    </row>
    <row r="288" spans="1:33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93">
    <mergeCell ref="C263:G263"/>
    <mergeCell ref="A268:C268"/>
    <mergeCell ref="A269:G273"/>
    <mergeCell ref="C241:G241"/>
    <mergeCell ref="C242:G242"/>
    <mergeCell ref="C244:G244"/>
    <mergeCell ref="C247:G247"/>
    <mergeCell ref="C258:G258"/>
    <mergeCell ref="C260:G260"/>
    <mergeCell ref="C240:G240"/>
    <mergeCell ref="C195:G195"/>
    <mergeCell ref="C200:G200"/>
    <mergeCell ref="C201:G201"/>
    <mergeCell ref="C222:G222"/>
    <mergeCell ref="C224:G224"/>
    <mergeCell ref="C226:G226"/>
    <mergeCell ref="C229:G229"/>
    <mergeCell ref="C232:G232"/>
    <mergeCell ref="C233:G233"/>
    <mergeCell ref="C235:G235"/>
    <mergeCell ref="C238:G238"/>
    <mergeCell ref="C190:G190"/>
    <mergeCell ref="C162:G162"/>
    <mergeCell ref="C164:G164"/>
    <mergeCell ref="C165:G165"/>
    <mergeCell ref="C166:G166"/>
    <mergeCell ref="C167:G167"/>
    <mergeCell ref="C170:G170"/>
    <mergeCell ref="C176:G176"/>
    <mergeCell ref="C177:G177"/>
    <mergeCell ref="C181:G181"/>
    <mergeCell ref="C185:G185"/>
    <mergeCell ref="C187:G187"/>
    <mergeCell ref="C143:G143"/>
    <mergeCell ref="C104:G104"/>
    <mergeCell ref="C106:G106"/>
    <mergeCell ref="C111:G111"/>
    <mergeCell ref="C112:G112"/>
    <mergeCell ref="C114:G114"/>
    <mergeCell ref="C115:G115"/>
    <mergeCell ref="C117:G117"/>
    <mergeCell ref="C127:G127"/>
    <mergeCell ref="C137:G137"/>
    <mergeCell ref="C139:G139"/>
    <mergeCell ref="C141:G141"/>
    <mergeCell ref="C103:G103"/>
    <mergeCell ref="C75:G75"/>
    <mergeCell ref="C77:G77"/>
    <mergeCell ref="C79:G79"/>
    <mergeCell ref="C81:G81"/>
    <mergeCell ref="C83:G83"/>
    <mergeCell ref="C86:G86"/>
    <mergeCell ref="C92:G92"/>
    <mergeCell ref="C93:G93"/>
    <mergeCell ref="C95:G95"/>
    <mergeCell ref="C97:G97"/>
    <mergeCell ref="C101:G101"/>
    <mergeCell ref="C73:G73"/>
    <mergeCell ref="C51:G51"/>
    <mergeCell ref="C54:G54"/>
    <mergeCell ref="C55:G55"/>
    <mergeCell ref="C57:G57"/>
    <mergeCell ref="C58:G58"/>
    <mergeCell ref="C60:G60"/>
    <mergeCell ref="C61:G61"/>
    <mergeCell ref="C63:G63"/>
    <mergeCell ref="C65:G65"/>
    <mergeCell ref="C69:G69"/>
    <mergeCell ref="C72:G72"/>
    <mergeCell ref="C50:G50"/>
    <mergeCell ref="C32:G32"/>
    <mergeCell ref="C34:G34"/>
    <mergeCell ref="C36:G36"/>
    <mergeCell ref="C37:G37"/>
    <mergeCell ref="C39:G39"/>
    <mergeCell ref="C40:G40"/>
    <mergeCell ref="C41:G41"/>
    <mergeCell ref="C44:G44"/>
    <mergeCell ref="C45:G45"/>
    <mergeCell ref="C47:G47"/>
    <mergeCell ref="C49:G49"/>
    <mergeCell ref="C30:G30"/>
    <mergeCell ref="A1:G1"/>
    <mergeCell ref="C2:G2"/>
    <mergeCell ref="C3:G3"/>
    <mergeCell ref="C4:G4"/>
    <mergeCell ref="C9:G9"/>
    <mergeCell ref="C11:G11"/>
    <mergeCell ref="C13:G13"/>
    <mergeCell ref="C22:G22"/>
    <mergeCell ref="C24:G24"/>
    <mergeCell ref="C26:G26"/>
    <mergeCell ref="C28:G28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69" t="s">
        <v>7</v>
      </c>
      <c r="B1" s="269"/>
      <c r="C1" s="269"/>
      <c r="D1" s="269"/>
      <c r="E1" s="269"/>
      <c r="F1" s="269"/>
      <c r="G1" s="269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70" t="s">
        <v>44</v>
      </c>
      <c r="D2" s="271"/>
      <c r="E2" s="271"/>
      <c r="F2" s="271"/>
      <c r="G2" s="272"/>
      <c r="AG2" t="s">
        <v>99</v>
      </c>
    </row>
    <row r="3" spans="1:60" ht="24.95" customHeight="1" x14ac:dyDescent="0.2">
      <c r="A3" s="168" t="s">
        <v>9</v>
      </c>
      <c r="B3" s="77" t="s">
        <v>53</v>
      </c>
      <c r="C3" s="270" t="s">
        <v>54</v>
      </c>
      <c r="D3" s="271"/>
      <c r="E3" s="271"/>
      <c r="F3" s="271"/>
      <c r="G3" s="272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55</v>
      </c>
      <c r="C4" s="273" t="s">
        <v>56</v>
      </c>
      <c r="D4" s="274"/>
      <c r="E4" s="274"/>
      <c r="F4" s="274"/>
      <c r="G4" s="275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SUMIF(AG8:AG30,"&lt;&gt;NOR",G8:G30)</f>
        <v>0</v>
      </c>
      <c r="H7" s="187"/>
      <c r="I7" s="187">
        <f>SUM(I8:I30)</f>
        <v>0</v>
      </c>
      <c r="J7" s="187"/>
      <c r="K7" s="187">
        <f>SUM(K8:K30)</f>
        <v>0</v>
      </c>
      <c r="L7" s="187"/>
      <c r="M7" s="187">
        <f>SUM(M8:M30)</f>
        <v>0</v>
      </c>
      <c r="N7" s="187"/>
      <c r="O7" s="187">
        <f>SUM(O8:O30)</f>
        <v>5.18</v>
      </c>
      <c r="P7" s="187"/>
      <c r="Q7" s="187">
        <f>SUM(Q8:Q30)</f>
        <v>0</v>
      </c>
      <c r="R7" s="187"/>
      <c r="S7" s="187"/>
      <c r="T7" s="187"/>
      <c r="U7" s="188">
        <f>SUM(U8:U30)</f>
        <v>72.739999999999995</v>
      </c>
      <c r="V7" s="187"/>
      <c r="AG7" t="s">
        <v>123</v>
      </c>
    </row>
    <row r="8" spans="1:60" ht="22.5" outlineLevel="1" x14ac:dyDescent="0.2">
      <c r="A8" s="173">
        <v>1</v>
      </c>
      <c r="B8" s="183" t="s">
        <v>578</v>
      </c>
      <c r="C8" s="201" t="s">
        <v>579</v>
      </c>
      <c r="D8" s="184" t="s">
        <v>233</v>
      </c>
      <c r="E8" s="186">
        <v>99.2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188</v>
      </c>
      <c r="S8" s="190" t="s">
        <v>128</v>
      </c>
      <c r="T8" s="190">
        <v>0.16</v>
      </c>
      <c r="U8" s="191">
        <f>ROUND(E8*T8,2)</f>
        <v>15.87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580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3,2x31</v>
      </c>
      <c r="BB9" s="172"/>
      <c r="BC9" s="172"/>
      <c r="BD9" s="172"/>
      <c r="BE9" s="172"/>
      <c r="BF9" s="172"/>
      <c r="BG9" s="172"/>
      <c r="BH9" s="172"/>
    </row>
    <row r="10" spans="1:60" outlineLevel="1" x14ac:dyDescent="0.2">
      <c r="A10" s="173">
        <v>2</v>
      </c>
      <c r="B10" s="183" t="s">
        <v>581</v>
      </c>
      <c r="C10" s="201" t="s">
        <v>582</v>
      </c>
      <c r="D10" s="184" t="s">
        <v>233</v>
      </c>
      <c r="E10" s="186">
        <v>39.200000000000003</v>
      </c>
      <c r="F10" s="189"/>
      <c r="G10" s="190">
        <f>ROUND(E10*F10,2)</f>
        <v>0</v>
      </c>
      <c r="H10" s="189"/>
      <c r="I10" s="190">
        <f>ROUND(E10*H10,2)</f>
        <v>0</v>
      </c>
      <c r="J10" s="189"/>
      <c r="K10" s="190">
        <f>ROUND(E10*J10,2)</f>
        <v>0</v>
      </c>
      <c r="L10" s="190">
        <v>21</v>
      </c>
      <c r="M10" s="190">
        <f>G10*(1+L10/100)</f>
        <v>0</v>
      </c>
      <c r="N10" s="190">
        <v>0</v>
      </c>
      <c r="O10" s="190">
        <f>ROUND(E10*N10,2)</f>
        <v>0</v>
      </c>
      <c r="P10" s="190">
        <v>0</v>
      </c>
      <c r="Q10" s="190">
        <f>ROUND(E10*P10,2)</f>
        <v>0</v>
      </c>
      <c r="R10" s="190" t="s">
        <v>188</v>
      </c>
      <c r="S10" s="190" t="s">
        <v>128</v>
      </c>
      <c r="T10" s="190">
        <v>8.4000000000000005E-2</v>
      </c>
      <c r="U10" s="191">
        <f>ROUND(E10*T10,2)</f>
        <v>3.29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189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>
        <v>3</v>
      </c>
      <c r="B11" s="183" t="s">
        <v>237</v>
      </c>
      <c r="C11" s="201" t="s">
        <v>238</v>
      </c>
      <c r="D11" s="184" t="s">
        <v>233</v>
      </c>
      <c r="E11" s="186">
        <v>19.2</v>
      </c>
      <c r="F11" s="189"/>
      <c r="G11" s="190">
        <f>ROUND(E11*F11,2)</f>
        <v>0</v>
      </c>
      <c r="H11" s="189"/>
      <c r="I11" s="190">
        <f>ROUND(E11*H11,2)</f>
        <v>0</v>
      </c>
      <c r="J11" s="189"/>
      <c r="K11" s="190">
        <f>ROUND(E11*J11,2)</f>
        <v>0</v>
      </c>
      <c r="L11" s="190">
        <v>21</v>
      </c>
      <c r="M11" s="190">
        <f>G11*(1+L11/100)</f>
        <v>0</v>
      </c>
      <c r="N11" s="190">
        <v>0</v>
      </c>
      <c r="O11" s="190">
        <f>ROUND(E11*N11,2)</f>
        <v>0</v>
      </c>
      <c r="P11" s="190">
        <v>0</v>
      </c>
      <c r="Q11" s="190">
        <f>ROUND(E11*P11,2)</f>
        <v>0</v>
      </c>
      <c r="R11" s="190" t="s">
        <v>188</v>
      </c>
      <c r="S11" s="190" t="s">
        <v>128</v>
      </c>
      <c r="T11" s="190">
        <v>1.548</v>
      </c>
      <c r="U11" s="191">
        <f>ROUND(E11*T11,2)</f>
        <v>29.72</v>
      </c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189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4</v>
      </c>
      <c r="B12" s="183" t="s">
        <v>253</v>
      </c>
      <c r="C12" s="201" t="s">
        <v>254</v>
      </c>
      <c r="D12" s="184" t="s">
        <v>233</v>
      </c>
      <c r="E12" s="186">
        <v>62</v>
      </c>
      <c r="F12" s="189"/>
      <c r="G12" s="190">
        <f>ROUND(E12*F12,2)</f>
        <v>0</v>
      </c>
      <c r="H12" s="189"/>
      <c r="I12" s="190">
        <f>ROUND(E12*H12,2)</f>
        <v>0</v>
      </c>
      <c r="J12" s="189"/>
      <c r="K12" s="190">
        <f>ROUND(E12*J12,2)</f>
        <v>0</v>
      </c>
      <c r="L12" s="190">
        <v>21</v>
      </c>
      <c r="M12" s="190">
        <f>G12*(1+L12/100)</f>
        <v>0</v>
      </c>
      <c r="N12" s="190">
        <v>0</v>
      </c>
      <c r="O12" s="190">
        <f>ROUND(E12*N12,2)</f>
        <v>0</v>
      </c>
      <c r="P12" s="190">
        <v>0</v>
      </c>
      <c r="Q12" s="190">
        <f>ROUND(E12*P12,2)</f>
        <v>0</v>
      </c>
      <c r="R12" s="190" t="s">
        <v>188</v>
      </c>
      <c r="S12" s="190" t="s">
        <v>128</v>
      </c>
      <c r="T12" s="190">
        <v>0.20200000000000001</v>
      </c>
      <c r="U12" s="191">
        <f>ROUND(E12*T12,2)</f>
        <v>12.52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/>
      <c r="B13" s="183"/>
      <c r="C13" s="264" t="s">
        <v>583</v>
      </c>
      <c r="D13" s="265"/>
      <c r="E13" s="266"/>
      <c r="F13" s="267"/>
      <c r="G13" s="268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1"/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130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80" t="str">
        <f>C13</f>
        <v>2x31</v>
      </c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>
        <v>5</v>
      </c>
      <c r="B14" s="183" t="s">
        <v>584</v>
      </c>
      <c r="C14" s="201" t="s">
        <v>585</v>
      </c>
      <c r="D14" s="184" t="s">
        <v>233</v>
      </c>
      <c r="E14" s="186">
        <v>124</v>
      </c>
      <c r="F14" s="189"/>
      <c r="G14" s="190">
        <f>ROUND(E14*F14,2)</f>
        <v>0</v>
      </c>
      <c r="H14" s="189"/>
      <c r="I14" s="190">
        <f>ROUND(E14*H14,2)</f>
        <v>0</v>
      </c>
      <c r="J14" s="189"/>
      <c r="K14" s="190">
        <f>ROUND(E14*J14,2)</f>
        <v>0</v>
      </c>
      <c r="L14" s="190">
        <v>21</v>
      </c>
      <c r="M14" s="190">
        <f>G14*(1+L14/100)</f>
        <v>0</v>
      </c>
      <c r="N14" s="190">
        <v>0</v>
      </c>
      <c r="O14" s="190">
        <f>ROUND(E14*N14,2)</f>
        <v>0</v>
      </c>
      <c r="P14" s="190">
        <v>0</v>
      </c>
      <c r="Q14" s="190">
        <f>ROUND(E14*P14,2)</f>
        <v>0</v>
      </c>
      <c r="R14" s="190" t="s">
        <v>188</v>
      </c>
      <c r="S14" s="190" t="s">
        <v>128</v>
      </c>
      <c r="T14" s="190">
        <v>1.0999999999999999E-2</v>
      </c>
      <c r="U14" s="191">
        <f>ROUND(E14*T14,2)</f>
        <v>1.36</v>
      </c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189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/>
      <c r="B15" s="183"/>
      <c r="C15" s="264" t="s">
        <v>586</v>
      </c>
      <c r="D15" s="265"/>
      <c r="E15" s="266"/>
      <c r="F15" s="267"/>
      <c r="G15" s="268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1"/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130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80" t="str">
        <f>C15</f>
        <v>Uložení na mezideponii a zpětný dovoz</v>
      </c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/>
      <c r="B16" s="183"/>
      <c r="C16" s="264" t="s">
        <v>587</v>
      </c>
      <c r="D16" s="265"/>
      <c r="E16" s="266"/>
      <c r="F16" s="267"/>
      <c r="G16" s="268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1"/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130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80" t="str">
        <f>C16</f>
        <v>62x2</v>
      </c>
      <c r="BB16" s="172"/>
      <c r="BC16" s="172"/>
      <c r="BD16" s="172"/>
      <c r="BE16" s="172"/>
      <c r="BF16" s="172"/>
      <c r="BG16" s="172"/>
      <c r="BH16" s="172"/>
    </row>
    <row r="17" spans="1:60" ht="22.5" outlineLevel="1" x14ac:dyDescent="0.2">
      <c r="A17" s="173">
        <v>6</v>
      </c>
      <c r="B17" s="183" t="s">
        <v>271</v>
      </c>
      <c r="C17" s="201" t="s">
        <v>272</v>
      </c>
      <c r="D17" s="184" t="s">
        <v>233</v>
      </c>
      <c r="E17" s="186">
        <v>37.200000000000003</v>
      </c>
      <c r="F17" s="189"/>
      <c r="G17" s="190">
        <f>ROUND(E17*F17,2)</f>
        <v>0</v>
      </c>
      <c r="H17" s="189"/>
      <c r="I17" s="190">
        <f>ROUND(E17*H17,2)</f>
        <v>0</v>
      </c>
      <c r="J17" s="189"/>
      <c r="K17" s="190">
        <f>ROUND(E17*J17,2)</f>
        <v>0</v>
      </c>
      <c r="L17" s="190">
        <v>21</v>
      </c>
      <c r="M17" s="190">
        <f>G17*(1+L17/100)</f>
        <v>0</v>
      </c>
      <c r="N17" s="190">
        <v>0</v>
      </c>
      <c r="O17" s="190">
        <f>ROUND(E17*N17,2)</f>
        <v>0</v>
      </c>
      <c r="P17" s="190">
        <v>0</v>
      </c>
      <c r="Q17" s="190">
        <f>ROUND(E17*P17,2)</f>
        <v>0</v>
      </c>
      <c r="R17" s="190" t="s">
        <v>188</v>
      </c>
      <c r="S17" s="190" t="s">
        <v>128</v>
      </c>
      <c r="T17" s="190">
        <v>1.0999999999999999E-2</v>
      </c>
      <c r="U17" s="191">
        <f>ROUND(E17*T17,2)</f>
        <v>0.41</v>
      </c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189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/>
      <c r="B18" s="183"/>
      <c r="C18" s="264" t="s">
        <v>588</v>
      </c>
      <c r="D18" s="265"/>
      <c r="E18" s="266"/>
      <c r="F18" s="267"/>
      <c r="G18" s="268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130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80" t="str">
        <f>C18</f>
        <v>Odvoz na skládku</v>
      </c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/>
      <c r="B19" s="183"/>
      <c r="C19" s="264" t="s">
        <v>589</v>
      </c>
      <c r="D19" s="265"/>
      <c r="E19" s="266"/>
      <c r="F19" s="267"/>
      <c r="G19" s="268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1"/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130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80" t="str">
        <f>C19</f>
        <v>99,2-62</v>
      </c>
      <c r="BB19" s="172"/>
      <c r="BC19" s="172"/>
      <c r="BD19" s="172"/>
      <c r="BE19" s="172"/>
      <c r="BF19" s="172"/>
      <c r="BG19" s="172"/>
      <c r="BH19" s="172"/>
    </row>
    <row r="20" spans="1:60" ht="22.5" outlineLevel="1" x14ac:dyDescent="0.2">
      <c r="A20" s="173">
        <v>7</v>
      </c>
      <c r="B20" s="183" t="s">
        <v>274</v>
      </c>
      <c r="C20" s="201" t="s">
        <v>275</v>
      </c>
      <c r="D20" s="184" t="s">
        <v>233</v>
      </c>
      <c r="E20" s="186">
        <v>99.2</v>
      </c>
      <c r="F20" s="189"/>
      <c r="G20" s="190">
        <f>ROUND(E20*F20,2)</f>
        <v>0</v>
      </c>
      <c r="H20" s="189"/>
      <c r="I20" s="190">
        <f>ROUND(E20*H20,2)</f>
        <v>0</v>
      </c>
      <c r="J20" s="189"/>
      <c r="K20" s="190">
        <f>ROUND(E20*J20,2)</f>
        <v>0</v>
      </c>
      <c r="L20" s="190">
        <v>21</v>
      </c>
      <c r="M20" s="190">
        <f>G20*(1+L20/100)</f>
        <v>0</v>
      </c>
      <c r="N20" s="190">
        <v>0</v>
      </c>
      <c r="O20" s="190">
        <f>ROUND(E20*N20,2)</f>
        <v>0</v>
      </c>
      <c r="P20" s="190">
        <v>0</v>
      </c>
      <c r="Q20" s="190">
        <f>ROUND(E20*P20,2)</f>
        <v>0</v>
      </c>
      <c r="R20" s="190" t="s">
        <v>188</v>
      </c>
      <c r="S20" s="190" t="s">
        <v>128</v>
      </c>
      <c r="T20" s="190">
        <v>8.9999999999999993E-3</v>
      </c>
      <c r="U20" s="191">
        <f>ROUND(E20*T20,2)</f>
        <v>0.89</v>
      </c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189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8</v>
      </c>
      <c r="B21" s="183" t="s">
        <v>276</v>
      </c>
      <c r="C21" s="201" t="s">
        <v>277</v>
      </c>
      <c r="D21" s="184" t="s">
        <v>233</v>
      </c>
      <c r="E21" s="186">
        <v>99.2</v>
      </c>
      <c r="F21" s="189"/>
      <c r="G21" s="190">
        <f>ROUND(E21*F21,2)</f>
        <v>0</v>
      </c>
      <c r="H21" s="189"/>
      <c r="I21" s="190">
        <f>ROUND(E21*H21,2)</f>
        <v>0</v>
      </c>
      <c r="J21" s="189"/>
      <c r="K21" s="190">
        <f>ROUND(E21*J21,2)</f>
        <v>0</v>
      </c>
      <c r="L21" s="190">
        <v>21</v>
      </c>
      <c r="M21" s="190">
        <f>G21*(1+L21/100)</f>
        <v>0</v>
      </c>
      <c r="N21" s="190">
        <v>0</v>
      </c>
      <c r="O21" s="190">
        <f>ROUND(E21*N21,2)</f>
        <v>0</v>
      </c>
      <c r="P21" s="190">
        <v>0</v>
      </c>
      <c r="Q21" s="190">
        <f>ROUND(E21*P21,2)</f>
        <v>0</v>
      </c>
      <c r="R21" s="190" t="s">
        <v>188</v>
      </c>
      <c r="S21" s="190" t="s">
        <v>128</v>
      </c>
      <c r="T21" s="190">
        <v>0</v>
      </c>
      <c r="U21" s="191">
        <f>ROUND(E21*T21,2)</f>
        <v>0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189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>
        <v>9</v>
      </c>
      <c r="B22" s="183" t="s">
        <v>278</v>
      </c>
      <c r="C22" s="201" t="s">
        <v>279</v>
      </c>
      <c r="D22" s="184" t="s">
        <v>212</v>
      </c>
      <c r="E22" s="186">
        <v>31</v>
      </c>
      <c r="F22" s="189"/>
      <c r="G22" s="190">
        <f>ROUND(E22*F22,2)</f>
        <v>0</v>
      </c>
      <c r="H22" s="189"/>
      <c r="I22" s="190">
        <f>ROUND(E22*H22,2)</f>
        <v>0</v>
      </c>
      <c r="J22" s="189"/>
      <c r="K22" s="190">
        <f>ROUND(E22*J22,2)</f>
        <v>0</v>
      </c>
      <c r="L22" s="190">
        <v>21</v>
      </c>
      <c r="M22" s="190">
        <f>G22*(1+L22/100)</f>
        <v>0</v>
      </c>
      <c r="N22" s="190">
        <v>0</v>
      </c>
      <c r="O22" s="190">
        <f>ROUND(E22*N22,2)</f>
        <v>0</v>
      </c>
      <c r="P22" s="190">
        <v>0</v>
      </c>
      <c r="Q22" s="190">
        <f>ROUND(E22*P22,2)</f>
        <v>0</v>
      </c>
      <c r="R22" s="190" t="s">
        <v>280</v>
      </c>
      <c r="S22" s="190" t="s">
        <v>128</v>
      </c>
      <c r="T22" s="190">
        <v>0.09</v>
      </c>
      <c r="U22" s="191">
        <f>ROUND(E22*T22,2)</f>
        <v>2.79</v>
      </c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189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/>
      <c r="B23" s="183"/>
      <c r="C23" s="264" t="s">
        <v>590</v>
      </c>
      <c r="D23" s="265"/>
      <c r="E23" s="266"/>
      <c r="F23" s="267"/>
      <c r="G23" s="268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1"/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130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80" t="str">
        <f>C23</f>
        <v>Plocha z Situace</v>
      </c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>
        <v>10</v>
      </c>
      <c r="B24" s="183" t="s">
        <v>281</v>
      </c>
      <c r="C24" s="201" t="s">
        <v>282</v>
      </c>
      <c r="D24" s="184" t="s">
        <v>212</v>
      </c>
      <c r="E24" s="186">
        <v>31</v>
      </c>
      <c r="F24" s="189"/>
      <c r="G24" s="190">
        <f>ROUND(E24*F24,2)</f>
        <v>0</v>
      </c>
      <c r="H24" s="189"/>
      <c r="I24" s="190">
        <f>ROUND(E24*H24,2)</f>
        <v>0</v>
      </c>
      <c r="J24" s="189"/>
      <c r="K24" s="190">
        <f>ROUND(E24*J24,2)</f>
        <v>0</v>
      </c>
      <c r="L24" s="190">
        <v>21</v>
      </c>
      <c r="M24" s="190">
        <f>G24*(1+L24/100)</f>
        <v>0</v>
      </c>
      <c r="N24" s="190">
        <v>0</v>
      </c>
      <c r="O24" s="190">
        <f>ROUND(E24*N24,2)</f>
        <v>0</v>
      </c>
      <c r="P24" s="190">
        <v>0</v>
      </c>
      <c r="Q24" s="190">
        <f>ROUND(E24*P24,2)</f>
        <v>0</v>
      </c>
      <c r="R24" s="190" t="s">
        <v>188</v>
      </c>
      <c r="S24" s="190" t="s">
        <v>128</v>
      </c>
      <c r="T24" s="190">
        <v>0.13</v>
      </c>
      <c r="U24" s="191">
        <f>ROUND(E24*T24,2)</f>
        <v>4.03</v>
      </c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189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11</v>
      </c>
      <c r="B25" s="183" t="s">
        <v>283</v>
      </c>
      <c r="C25" s="201" t="s">
        <v>284</v>
      </c>
      <c r="D25" s="184" t="s">
        <v>233</v>
      </c>
      <c r="E25" s="186">
        <v>3.1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1.67</v>
      </c>
      <c r="O25" s="190">
        <f>ROUND(E25*N25,2)</f>
        <v>5.18</v>
      </c>
      <c r="P25" s="190">
        <v>0</v>
      </c>
      <c r="Q25" s="190">
        <f>ROUND(E25*P25,2)</f>
        <v>0</v>
      </c>
      <c r="R25" s="190" t="s">
        <v>260</v>
      </c>
      <c r="S25" s="190" t="s">
        <v>128</v>
      </c>
      <c r="T25" s="190">
        <v>0</v>
      </c>
      <c r="U25" s="191">
        <f>ROUND(E25*T25,2)</f>
        <v>0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261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/>
      <c r="B26" s="183"/>
      <c r="C26" s="264" t="s">
        <v>591</v>
      </c>
      <c r="D26" s="265"/>
      <c r="E26" s="266"/>
      <c r="F26" s="267"/>
      <c r="G26" s="268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1"/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130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80" t="str">
        <f>C26</f>
        <v>31x0,1</v>
      </c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12</v>
      </c>
      <c r="B27" s="183" t="s">
        <v>287</v>
      </c>
      <c r="C27" s="201" t="s">
        <v>288</v>
      </c>
      <c r="D27" s="184" t="s">
        <v>212</v>
      </c>
      <c r="E27" s="186">
        <v>31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0</v>
      </c>
      <c r="O27" s="190">
        <f>ROUND(E27*N27,2)</f>
        <v>0</v>
      </c>
      <c r="P27" s="190">
        <v>0</v>
      </c>
      <c r="Q27" s="190">
        <f>ROUND(E27*P27,2)</f>
        <v>0</v>
      </c>
      <c r="R27" s="190" t="s">
        <v>280</v>
      </c>
      <c r="S27" s="190" t="s">
        <v>128</v>
      </c>
      <c r="T27" s="190">
        <v>0.06</v>
      </c>
      <c r="U27" s="191">
        <f>ROUND(E27*T27,2)</f>
        <v>1.86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189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/>
      <c r="B28" s="183"/>
      <c r="C28" s="264" t="s">
        <v>590</v>
      </c>
      <c r="D28" s="265"/>
      <c r="E28" s="266"/>
      <c r="F28" s="267"/>
      <c r="G28" s="268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1"/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130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80" t="str">
        <f>C28</f>
        <v>Plocha z Situace</v>
      </c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13</v>
      </c>
      <c r="B29" s="183" t="s">
        <v>289</v>
      </c>
      <c r="C29" s="201" t="s">
        <v>290</v>
      </c>
      <c r="D29" s="184" t="s">
        <v>291</v>
      </c>
      <c r="E29" s="186">
        <v>0.8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1E-3</v>
      </c>
      <c r="O29" s="190">
        <f>ROUND(E29*N29,2)</f>
        <v>0</v>
      </c>
      <c r="P29" s="190">
        <v>0</v>
      </c>
      <c r="Q29" s="190">
        <f>ROUND(E29*P29,2)</f>
        <v>0</v>
      </c>
      <c r="R29" s="190" t="s">
        <v>260</v>
      </c>
      <c r="S29" s="190" t="s">
        <v>128</v>
      </c>
      <c r="T29" s="190">
        <v>0</v>
      </c>
      <c r="U29" s="191">
        <f>ROUND(E29*T29,2)</f>
        <v>0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261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592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31x0,025 kg/m2</v>
      </c>
      <c r="BB30" s="172"/>
      <c r="BC30" s="172"/>
      <c r="BD30" s="172"/>
      <c r="BE30" s="172"/>
      <c r="BF30" s="172"/>
      <c r="BG30" s="172"/>
      <c r="BH30" s="172"/>
    </row>
    <row r="31" spans="1:60" x14ac:dyDescent="0.2">
      <c r="A31" s="205" t="s">
        <v>122</v>
      </c>
      <c r="B31" s="206" t="s">
        <v>55</v>
      </c>
      <c r="C31" s="211" t="s">
        <v>73</v>
      </c>
      <c r="D31" s="207"/>
      <c r="E31" s="208"/>
      <c r="F31" s="209"/>
      <c r="G31" s="209">
        <f>SUMIF(AG32:AG44,"&lt;&gt;NOR",G32:G44)</f>
        <v>0</v>
      </c>
      <c r="H31" s="209"/>
      <c r="I31" s="209">
        <f>SUM(I32:I44)</f>
        <v>0</v>
      </c>
      <c r="J31" s="209"/>
      <c r="K31" s="209">
        <f>SUM(K32:K44)</f>
        <v>0</v>
      </c>
      <c r="L31" s="209"/>
      <c r="M31" s="209">
        <f>SUM(M32:M44)</f>
        <v>0</v>
      </c>
      <c r="N31" s="209"/>
      <c r="O31" s="209">
        <f>SUM(O32:O44)</f>
        <v>161.58000000000001</v>
      </c>
      <c r="P31" s="209"/>
      <c r="Q31" s="209">
        <f>SUM(Q32:Q44)</f>
        <v>0</v>
      </c>
      <c r="R31" s="209"/>
      <c r="S31" s="209"/>
      <c r="T31" s="209"/>
      <c r="U31" s="210">
        <f>SUM(U32:U44)</f>
        <v>91.08</v>
      </c>
      <c r="V31" s="209"/>
      <c r="AG31" t="s">
        <v>123</v>
      </c>
    </row>
    <row r="32" spans="1:60" outlineLevel="1" x14ac:dyDescent="0.2">
      <c r="A32" s="173">
        <v>14</v>
      </c>
      <c r="B32" s="183" t="s">
        <v>593</v>
      </c>
      <c r="C32" s="201" t="s">
        <v>594</v>
      </c>
      <c r="D32" s="184" t="s">
        <v>233</v>
      </c>
      <c r="E32" s="186">
        <v>8.1</v>
      </c>
      <c r="F32" s="189"/>
      <c r="G32" s="190">
        <f>ROUND(E32*F32,2)</f>
        <v>0</v>
      </c>
      <c r="H32" s="189"/>
      <c r="I32" s="190">
        <f>ROUND(E32*H32,2)</f>
        <v>0</v>
      </c>
      <c r="J32" s="189"/>
      <c r="K32" s="190">
        <f>ROUND(E32*J32,2)</f>
        <v>0</v>
      </c>
      <c r="L32" s="190">
        <v>21</v>
      </c>
      <c r="M32" s="190">
        <f>G32*(1+L32/100)</f>
        <v>0</v>
      </c>
      <c r="N32" s="190">
        <v>1.9397</v>
      </c>
      <c r="O32" s="190">
        <f>ROUND(E32*N32,2)</f>
        <v>15.71</v>
      </c>
      <c r="P32" s="190">
        <v>0</v>
      </c>
      <c r="Q32" s="190">
        <f>ROUND(E32*P32,2)</f>
        <v>0</v>
      </c>
      <c r="R32" s="190" t="s">
        <v>595</v>
      </c>
      <c r="S32" s="190" t="s">
        <v>128</v>
      </c>
      <c r="T32" s="190">
        <v>0.96499999999999997</v>
      </c>
      <c r="U32" s="191">
        <f>ROUND(E32*T32,2)</f>
        <v>7.82</v>
      </c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189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72"/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/>
      <c r="B33" s="183"/>
      <c r="C33" s="264" t="s">
        <v>596</v>
      </c>
      <c r="D33" s="265"/>
      <c r="E33" s="266"/>
      <c r="F33" s="267"/>
      <c r="G33" s="268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1"/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130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80" t="str">
        <f>C33</f>
        <v>1,8x30x0,15</v>
      </c>
      <c r="BB33" s="172"/>
      <c r="BC33" s="172"/>
      <c r="BD33" s="172"/>
      <c r="BE33" s="172"/>
      <c r="BF33" s="172"/>
      <c r="BG33" s="172"/>
      <c r="BH33" s="172"/>
    </row>
    <row r="34" spans="1:60" ht="22.5" outlineLevel="1" x14ac:dyDescent="0.2">
      <c r="A34" s="173">
        <v>15</v>
      </c>
      <c r="B34" s="183" t="s">
        <v>597</v>
      </c>
      <c r="C34" s="201" t="s">
        <v>598</v>
      </c>
      <c r="D34" s="184" t="s">
        <v>233</v>
      </c>
      <c r="E34" s="186">
        <v>7.2</v>
      </c>
      <c r="F34" s="189"/>
      <c r="G34" s="190">
        <f>ROUND(E34*F34,2)</f>
        <v>0</v>
      </c>
      <c r="H34" s="189"/>
      <c r="I34" s="190">
        <f>ROUND(E34*H34,2)</f>
        <v>0</v>
      </c>
      <c r="J34" s="189"/>
      <c r="K34" s="190">
        <f>ROUND(E34*J34,2)</f>
        <v>0</v>
      </c>
      <c r="L34" s="190">
        <v>21</v>
      </c>
      <c r="M34" s="190">
        <f>G34*(1+L34/100)</f>
        <v>0</v>
      </c>
      <c r="N34" s="190">
        <v>3.1486999999999998</v>
      </c>
      <c r="O34" s="190">
        <f>ROUND(E34*N34,2)</f>
        <v>22.67</v>
      </c>
      <c r="P34" s="190">
        <v>0</v>
      </c>
      <c r="Q34" s="190">
        <f>ROUND(E34*P34,2)</f>
        <v>0</v>
      </c>
      <c r="R34" s="190" t="s">
        <v>599</v>
      </c>
      <c r="S34" s="190" t="s">
        <v>128</v>
      </c>
      <c r="T34" s="190">
        <v>0.97</v>
      </c>
      <c r="U34" s="191">
        <f>ROUND(E34*T34,2)</f>
        <v>6.98</v>
      </c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189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/>
      <c r="B35" s="183"/>
      <c r="C35" s="264" t="s">
        <v>600</v>
      </c>
      <c r="D35" s="265"/>
      <c r="E35" s="266"/>
      <c r="F35" s="267"/>
      <c r="G35" s="268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1"/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130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80" t="str">
        <f>C35</f>
        <v>Podklad beton 1,6x30x0,15</v>
      </c>
      <c r="BB35" s="172"/>
      <c r="BC35" s="172"/>
      <c r="BD35" s="172"/>
      <c r="BE35" s="172"/>
      <c r="BF35" s="172"/>
      <c r="BG35" s="172"/>
      <c r="BH35" s="172"/>
    </row>
    <row r="36" spans="1:60" ht="22.5" outlineLevel="1" x14ac:dyDescent="0.2">
      <c r="A36" s="173">
        <v>16</v>
      </c>
      <c r="B36" s="183" t="s">
        <v>601</v>
      </c>
      <c r="C36" s="201" t="s">
        <v>602</v>
      </c>
      <c r="D36" s="184" t="s">
        <v>233</v>
      </c>
      <c r="E36" s="186">
        <v>48</v>
      </c>
      <c r="F36" s="189"/>
      <c r="G36" s="190">
        <f>ROUND(E36*F36,2)</f>
        <v>0</v>
      </c>
      <c r="H36" s="189"/>
      <c r="I36" s="190">
        <f>ROUND(E36*H36,2)</f>
        <v>0</v>
      </c>
      <c r="J36" s="189"/>
      <c r="K36" s="190">
        <f>ROUND(E36*J36,2)</f>
        <v>0</v>
      </c>
      <c r="L36" s="190">
        <v>21</v>
      </c>
      <c r="M36" s="190">
        <f>G36*(1+L36/100)</f>
        <v>0</v>
      </c>
      <c r="N36" s="190">
        <v>2.5249999999999999</v>
      </c>
      <c r="O36" s="190">
        <f>ROUND(E36*N36,2)</f>
        <v>121.2</v>
      </c>
      <c r="P36" s="190">
        <v>0</v>
      </c>
      <c r="Q36" s="190">
        <f>ROUND(E36*P36,2)</f>
        <v>0</v>
      </c>
      <c r="R36" s="190" t="s">
        <v>599</v>
      </c>
      <c r="S36" s="190" t="s">
        <v>128</v>
      </c>
      <c r="T36" s="190">
        <v>0.48</v>
      </c>
      <c r="U36" s="191">
        <f>ROUND(E36*T36,2)</f>
        <v>23.04</v>
      </c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189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603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1,6x30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>
        <v>17</v>
      </c>
      <c r="B38" s="183" t="s">
        <v>604</v>
      </c>
      <c r="C38" s="201" t="s">
        <v>605</v>
      </c>
      <c r="D38" s="184" t="s">
        <v>463</v>
      </c>
      <c r="E38" s="186">
        <v>0.76600000000000001</v>
      </c>
      <c r="F38" s="189"/>
      <c r="G38" s="190">
        <f>ROUND(E38*F38,2)</f>
        <v>0</v>
      </c>
      <c r="H38" s="189"/>
      <c r="I38" s="190">
        <f>ROUND(E38*H38,2)</f>
        <v>0</v>
      </c>
      <c r="J38" s="189"/>
      <c r="K38" s="190">
        <f>ROUND(E38*J38,2)</f>
        <v>0</v>
      </c>
      <c r="L38" s="190">
        <v>21</v>
      </c>
      <c r="M38" s="190">
        <f>G38*(1+L38/100)</f>
        <v>0</v>
      </c>
      <c r="N38" s="190">
        <v>1.0569299999999999</v>
      </c>
      <c r="O38" s="190">
        <f>ROUND(E38*N38,2)</f>
        <v>0.81</v>
      </c>
      <c r="P38" s="190">
        <v>0</v>
      </c>
      <c r="Q38" s="190">
        <f>ROUND(E38*P38,2)</f>
        <v>0</v>
      </c>
      <c r="R38" s="190" t="s">
        <v>599</v>
      </c>
      <c r="S38" s="190" t="s">
        <v>128</v>
      </c>
      <c r="T38" s="190">
        <v>15.231</v>
      </c>
      <c r="U38" s="191">
        <f>ROUND(E38*T38,2)</f>
        <v>11.67</v>
      </c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189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606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3,3x29=95,7 m2 x 8 kg/m2</v>
      </c>
      <c r="BB39" s="172"/>
      <c r="BC39" s="172"/>
      <c r="BD39" s="172"/>
      <c r="BE39" s="172"/>
      <c r="BF39" s="172"/>
      <c r="BG39" s="172"/>
      <c r="BH39" s="172"/>
    </row>
    <row r="40" spans="1:60" ht="22.5" outlineLevel="1" x14ac:dyDescent="0.2">
      <c r="A40" s="173">
        <v>18</v>
      </c>
      <c r="B40" s="183" t="s">
        <v>607</v>
      </c>
      <c r="C40" s="201" t="s">
        <v>608</v>
      </c>
      <c r="D40" s="184" t="s">
        <v>463</v>
      </c>
      <c r="E40" s="186">
        <v>0.02</v>
      </c>
      <c r="F40" s="189"/>
      <c r="G40" s="190">
        <f>ROUND(E40*F40,2)</f>
        <v>0</v>
      </c>
      <c r="H40" s="189"/>
      <c r="I40" s="190">
        <f>ROUND(E40*H40,2)</f>
        <v>0</v>
      </c>
      <c r="J40" s="189"/>
      <c r="K40" s="190">
        <f>ROUND(E40*J40,2)</f>
        <v>0</v>
      </c>
      <c r="L40" s="190">
        <v>21</v>
      </c>
      <c r="M40" s="190">
        <f>G40*(1+L40/100)</f>
        <v>0</v>
      </c>
      <c r="N40" s="190">
        <v>1.0211600000000001</v>
      </c>
      <c r="O40" s="190">
        <f>ROUND(E40*N40,2)</f>
        <v>0.02</v>
      </c>
      <c r="P40" s="190">
        <v>0</v>
      </c>
      <c r="Q40" s="190">
        <f>ROUND(E40*P40,2)</f>
        <v>0</v>
      </c>
      <c r="R40" s="190" t="s">
        <v>599</v>
      </c>
      <c r="S40" s="190" t="s">
        <v>128</v>
      </c>
      <c r="T40" s="190">
        <v>23.530999999999999</v>
      </c>
      <c r="U40" s="191">
        <f>ROUND(E40*T40,2)</f>
        <v>0.47</v>
      </c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189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72"/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/>
      <c r="B41" s="183"/>
      <c r="C41" s="264" t="s">
        <v>606</v>
      </c>
      <c r="D41" s="265"/>
      <c r="E41" s="266"/>
      <c r="F41" s="267"/>
      <c r="G41" s="268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1"/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130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80" t="str">
        <f>C41</f>
        <v>3,3x29=95,7 m2 x 8 kg/m2</v>
      </c>
      <c r="BB41" s="172"/>
      <c r="BC41" s="172"/>
      <c r="BD41" s="172"/>
      <c r="BE41" s="172"/>
      <c r="BF41" s="172"/>
      <c r="BG41" s="172"/>
      <c r="BH41" s="172"/>
    </row>
    <row r="42" spans="1:60" outlineLevel="1" x14ac:dyDescent="0.2">
      <c r="A42" s="173">
        <v>19</v>
      </c>
      <c r="B42" s="183" t="s">
        <v>609</v>
      </c>
      <c r="C42" s="201" t="s">
        <v>610</v>
      </c>
      <c r="D42" s="184" t="s">
        <v>212</v>
      </c>
      <c r="E42" s="186">
        <v>30</v>
      </c>
      <c r="F42" s="189"/>
      <c r="G42" s="190">
        <f>ROUND(E42*F42,2)</f>
        <v>0</v>
      </c>
      <c r="H42" s="189"/>
      <c r="I42" s="190">
        <f>ROUND(E42*H42,2)</f>
        <v>0</v>
      </c>
      <c r="J42" s="189"/>
      <c r="K42" s="190">
        <f>ROUND(E42*J42,2)</f>
        <v>0</v>
      </c>
      <c r="L42" s="190">
        <v>21</v>
      </c>
      <c r="M42" s="190">
        <f>G42*(1+L42/100)</f>
        <v>0</v>
      </c>
      <c r="N42" s="190">
        <v>3.916E-2</v>
      </c>
      <c r="O42" s="190">
        <f>ROUND(E42*N42,2)</f>
        <v>1.17</v>
      </c>
      <c r="P42" s="190">
        <v>0</v>
      </c>
      <c r="Q42" s="190">
        <f>ROUND(E42*P42,2)</f>
        <v>0</v>
      </c>
      <c r="R42" s="190" t="s">
        <v>599</v>
      </c>
      <c r="S42" s="190" t="s">
        <v>128</v>
      </c>
      <c r="T42" s="190">
        <v>1.05</v>
      </c>
      <c r="U42" s="191">
        <f>ROUND(E42*T42,2)</f>
        <v>31.5</v>
      </c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189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</row>
    <row r="43" spans="1:60" outlineLevel="1" x14ac:dyDescent="0.2">
      <c r="A43" s="173"/>
      <c r="B43" s="183"/>
      <c r="C43" s="264" t="s">
        <v>611</v>
      </c>
      <c r="D43" s="265"/>
      <c r="E43" s="266"/>
      <c r="F43" s="267"/>
      <c r="G43" s="268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1"/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130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80" t="str">
        <f>C43</f>
        <v>0,5x2x30</v>
      </c>
      <c r="BB43" s="172"/>
      <c r="BC43" s="172"/>
      <c r="BD43" s="172"/>
      <c r="BE43" s="172"/>
      <c r="BF43" s="172"/>
      <c r="BG43" s="172"/>
      <c r="BH43" s="172"/>
    </row>
    <row r="44" spans="1:60" outlineLevel="1" x14ac:dyDescent="0.2">
      <c r="A44" s="173">
        <v>20</v>
      </c>
      <c r="B44" s="183" t="s">
        <v>612</v>
      </c>
      <c r="C44" s="201" t="s">
        <v>613</v>
      </c>
      <c r="D44" s="184" t="s">
        <v>212</v>
      </c>
      <c r="E44" s="186">
        <v>30</v>
      </c>
      <c r="F44" s="189"/>
      <c r="G44" s="190">
        <f>ROUND(E44*F44,2)</f>
        <v>0</v>
      </c>
      <c r="H44" s="189"/>
      <c r="I44" s="190">
        <f>ROUND(E44*H44,2)</f>
        <v>0</v>
      </c>
      <c r="J44" s="189"/>
      <c r="K44" s="190">
        <f>ROUND(E44*J44,2)</f>
        <v>0</v>
      </c>
      <c r="L44" s="190">
        <v>21</v>
      </c>
      <c r="M44" s="190">
        <f>G44*(1+L44/100)</f>
        <v>0</v>
      </c>
      <c r="N44" s="190">
        <v>0</v>
      </c>
      <c r="O44" s="190">
        <f>ROUND(E44*N44,2)</f>
        <v>0</v>
      </c>
      <c r="P44" s="190">
        <v>0</v>
      </c>
      <c r="Q44" s="190">
        <f>ROUND(E44*P44,2)</f>
        <v>0</v>
      </c>
      <c r="R44" s="190" t="s">
        <v>599</v>
      </c>
      <c r="S44" s="190" t="s">
        <v>128</v>
      </c>
      <c r="T44" s="190">
        <v>0.32</v>
      </c>
      <c r="U44" s="191">
        <f>ROUND(E44*T44,2)</f>
        <v>9.6</v>
      </c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189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</row>
    <row r="45" spans="1:60" x14ac:dyDescent="0.2">
      <c r="A45" s="205" t="s">
        <v>122</v>
      </c>
      <c r="B45" s="206" t="s">
        <v>74</v>
      </c>
      <c r="C45" s="211" t="s">
        <v>75</v>
      </c>
      <c r="D45" s="207"/>
      <c r="E45" s="208"/>
      <c r="F45" s="209"/>
      <c r="G45" s="209">
        <f>SUMIF(AG46:AG50,"&lt;&gt;NOR",G46:G50)</f>
        <v>0</v>
      </c>
      <c r="H45" s="209"/>
      <c r="I45" s="209">
        <f>SUM(I46:I50)</f>
        <v>0</v>
      </c>
      <c r="J45" s="209"/>
      <c r="K45" s="209">
        <f>SUM(K46:K50)</f>
        <v>0</v>
      </c>
      <c r="L45" s="209"/>
      <c r="M45" s="209">
        <f>SUM(M46:M50)</f>
        <v>0</v>
      </c>
      <c r="N45" s="209"/>
      <c r="O45" s="209">
        <f>SUM(O46:O50)</f>
        <v>19.350000000000001</v>
      </c>
      <c r="P45" s="209"/>
      <c r="Q45" s="209">
        <f>SUM(Q46:Q50)</f>
        <v>0.01</v>
      </c>
      <c r="R45" s="209"/>
      <c r="S45" s="209"/>
      <c r="T45" s="209"/>
      <c r="U45" s="210">
        <f>SUM(U46:U50)</f>
        <v>228.96</v>
      </c>
      <c r="V45" s="209"/>
      <c r="AG45" t="s">
        <v>123</v>
      </c>
    </row>
    <row r="46" spans="1:60" outlineLevel="1" x14ac:dyDescent="0.2">
      <c r="A46" s="173">
        <v>21</v>
      </c>
      <c r="B46" s="183" t="s">
        <v>614</v>
      </c>
      <c r="C46" s="201" t="s">
        <v>615</v>
      </c>
      <c r="D46" s="184" t="s">
        <v>187</v>
      </c>
      <c r="E46" s="186">
        <v>30</v>
      </c>
      <c r="F46" s="189"/>
      <c r="G46" s="190">
        <f>ROUND(E46*F46,2)</f>
        <v>0</v>
      </c>
      <c r="H46" s="189"/>
      <c r="I46" s="190">
        <f>ROUND(E46*H46,2)</f>
        <v>0</v>
      </c>
      <c r="J46" s="189"/>
      <c r="K46" s="190">
        <f>ROUND(E46*J46,2)</f>
        <v>0</v>
      </c>
      <c r="L46" s="190">
        <v>21</v>
      </c>
      <c r="M46" s="190">
        <f>G46*(1+L46/100)</f>
        <v>0</v>
      </c>
      <c r="N46" s="190">
        <v>0.11206000000000001</v>
      </c>
      <c r="O46" s="190">
        <f>ROUND(E46*N46,2)</f>
        <v>3.36</v>
      </c>
      <c r="P46" s="190">
        <v>0</v>
      </c>
      <c r="Q46" s="190">
        <f>ROUND(E46*P46,2)</f>
        <v>0</v>
      </c>
      <c r="R46" s="190" t="s">
        <v>616</v>
      </c>
      <c r="S46" s="190" t="s">
        <v>220</v>
      </c>
      <c r="T46" s="190">
        <v>6.1319999999999997</v>
      </c>
      <c r="U46" s="191">
        <f>ROUND(E46*T46,2)</f>
        <v>183.96</v>
      </c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180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/>
      <c r="B47" s="183"/>
      <c r="C47" s="264" t="s">
        <v>617</v>
      </c>
      <c r="D47" s="265"/>
      <c r="E47" s="266"/>
      <c r="F47" s="267"/>
      <c r="G47" s="268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1"/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130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80" t="str">
        <f>C47</f>
        <v>Pro osazení konstrukcí výšky do 15 m.</v>
      </c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>
        <v>22</v>
      </c>
      <c r="B48" s="183" t="s">
        <v>618</v>
      </c>
      <c r="C48" s="201" t="s">
        <v>619</v>
      </c>
      <c r="D48" s="184" t="s">
        <v>187</v>
      </c>
      <c r="E48" s="186">
        <v>30</v>
      </c>
      <c r="F48" s="189"/>
      <c r="G48" s="190">
        <f>ROUND(E48*F48,2)</f>
        <v>0</v>
      </c>
      <c r="H48" s="189"/>
      <c r="I48" s="190">
        <f>ROUND(E48*H48,2)</f>
        <v>0</v>
      </c>
      <c r="J48" s="189"/>
      <c r="K48" s="190">
        <f>ROUND(E48*J48,2)</f>
        <v>0</v>
      </c>
      <c r="L48" s="190">
        <v>21</v>
      </c>
      <c r="M48" s="190">
        <f>G48*(1+L48/100)</f>
        <v>0</v>
      </c>
      <c r="N48" s="190">
        <v>0.53300000000000003</v>
      </c>
      <c r="O48" s="190">
        <f>ROUND(E48*N48,2)</f>
        <v>15.99</v>
      </c>
      <c r="P48" s="190">
        <v>0</v>
      </c>
      <c r="Q48" s="190">
        <f>ROUND(E48*P48,2)</f>
        <v>0</v>
      </c>
      <c r="R48" s="190"/>
      <c r="S48" s="190" t="s">
        <v>155</v>
      </c>
      <c r="T48" s="190">
        <v>0</v>
      </c>
      <c r="U48" s="191">
        <f>ROUND(E48*T48,2)</f>
        <v>0</v>
      </c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355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</row>
    <row r="49" spans="1:60" outlineLevel="1" x14ac:dyDescent="0.2">
      <c r="A49" s="173">
        <v>23</v>
      </c>
      <c r="B49" s="183" t="s">
        <v>620</v>
      </c>
      <c r="C49" s="201" t="s">
        <v>621</v>
      </c>
      <c r="D49" s="184" t="s">
        <v>207</v>
      </c>
      <c r="E49" s="186">
        <v>30</v>
      </c>
      <c r="F49" s="189"/>
      <c r="G49" s="190">
        <f>ROUND(E49*F49,2)</f>
        <v>0</v>
      </c>
      <c r="H49" s="189"/>
      <c r="I49" s="190">
        <f>ROUND(E49*H49,2)</f>
        <v>0</v>
      </c>
      <c r="J49" s="189"/>
      <c r="K49" s="190">
        <f>ROUND(E49*J49,2)</f>
        <v>0</v>
      </c>
      <c r="L49" s="190">
        <v>21</v>
      </c>
      <c r="M49" s="190">
        <f>G49*(1+L49/100)</f>
        <v>0</v>
      </c>
      <c r="N49" s="190">
        <v>0</v>
      </c>
      <c r="O49" s="190">
        <f>ROUND(E49*N49,2)</f>
        <v>0</v>
      </c>
      <c r="P49" s="190">
        <v>4.6000000000000001E-4</v>
      </c>
      <c r="Q49" s="190">
        <f>ROUND(E49*P49,2)</f>
        <v>0.01</v>
      </c>
      <c r="R49" s="190" t="s">
        <v>459</v>
      </c>
      <c r="S49" s="190" t="s">
        <v>220</v>
      </c>
      <c r="T49" s="190">
        <v>1.5</v>
      </c>
      <c r="U49" s="191">
        <f>ROUND(E49*T49,2)</f>
        <v>45</v>
      </c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180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622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Seříznutí vrholu stěny</v>
      </c>
      <c r="BB50" s="172"/>
      <c r="BC50" s="172"/>
      <c r="BD50" s="172"/>
      <c r="BE50" s="172"/>
      <c r="BF50" s="172"/>
      <c r="BG50" s="172"/>
      <c r="BH50" s="172"/>
    </row>
    <row r="51" spans="1:60" x14ac:dyDescent="0.2">
      <c r="A51" s="205" t="s">
        <v>122</v>
      </c>
      <c r="B51" s="206" t="s">
        <v>84</v>
      </c>
      <c r="C51" s="211" t="s">
        <v>85</v>
      </c>
      <c r="D51" s="207"/>
      <c r="E51" s="208"/>
      <c r="F51" s="209"/>
      <c r="G51" s="209">
        <f>SUMIF(AG52:AG58,"&lt;&gt;NOR",G52:G58)</f>
        <v>0</v>
      </c>
      <c r="H51" s="209"/>
      <c r="I51" s="209">
        <f>SUM(I52:I58)</f>
        <v>0</v>
      </c>
      <c r="J51" s="209"/>
      <c r="K51" s="209">
        <f>SUM(K52:K58)</f>
        <v>0</v>
      </c>
      <c r="L51" s="209"/>
      <c r="M51" s="209">
        <f>SUM(M52:M58)</f>
        <v>0</v>
      </c>
      <c r="N51" s="209"/>
      <c r="O51" s="209">
        <f>SUM(O52:O58)</f>
        <v>0</v>
      </c>
      <c r="P51" s="209"/>
      <c r="Q51" s="209">
        <f>SUM(Q52:Q58)</f>
        <v>0</v>
      </c>
      <c r="R51" s="209"/>
      <c r="S51" s="209"/>
      <c r="T51" s="209"/>
      <c r="U51" s="210">
        <f>SUM(U52:U58)</f>
        <v>225.5</v>
      </c>
      <c r="V51" s="209"/>
      <c r="AG51" t="s">
        <v>123</v>
      </c>
    </row>
    <row r="52" spans="1:60" outlineLevel="1" x14ac:dyDescent="0.2">
      <c r="A52" s="173">
        <v>24</v>
      </c>
      <c r="B52" s="183" t="s">
        <v>623</v>
      </c>
      <c r="C52" s="201" t="s">
        <v>624</v>
      </c>
      <c r="D52" s="184" t="s">
        <v>463</v>
      </c>
      <c r="E52" s="186">
        <v>161</v>
      </c>
      <c r="F52" s="189"/>
      <c r="G52" s="190">
        <f>ROUND(E52*F52,2)</f>
        <v>0</v>
      </c>
      <c r="H52" s="189"/>
      <c r="I52" s="190">
        <f>ROUND(E52*H52,2)</f>
        <v>0</v>
      </c>
      <c r="J52" s="189"/>
      <c r="K52" s="190">
        <f>ROUND(E52*J52,2)</f>
        <v>0</v>
      </c>
      <c r="L52" s="190">
        <v>21</v>
      </c>
      <c r="M52" s="190">
        <f>G52*(1+L52/100)</f>
        <v>0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 t="s">
        <v>599</v>
      </c>
      <c r="S52" s="190" t="s">
        <v>128</v>
      </c>
      <c r="T52" s="190">
        <v>1.264</v>
      </c>
      <c r="U52" s="191">
        <f>ROUND(E52*T52,2)</f>
        <v>203.5</v>
      </c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180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/>
      <c r="B53" s="183"/>
      <c r="C53" s="264" t="s">
        <v>625</v>
      </c>
      <c r="D53" s="265"/>
      <c r="E53" s="266"/>
      <c r="F53" s="267"/>
      <c r="G53" s="268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1"/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130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80" t="str">
        <f>C53</f>
        <v>(0,25+0,2)x30</v>
      </c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>
        <v>25</v>
      </c>
      <c r="B54" s="183" t="s">
        <v>626</v>
      </c>
      <c r="C54" s="201" t="s">
        <v>627</v>
      </c>
      <c r="D54" s="184" t="s">
        <v>463</v>
      </c>
      <c r="E54" s="186">
        <v>161</v>
      </c>
      <c r="F54" s="189"/>
      <c r="G54" s="190">
        <f>ROUND(E54*F54,2)</f>
        <v>0</v>
      </c>
      <c r="H54" s="189"/>
      <c r="I54" s="190">
        <f>ROUND(E54*H54,2)</f>
        <v>0</v>
      </c>
      <c r="J54" s="189"/>
      <c r="K54" s="190">
        <f>ROUND(E54*J54,2)</f>
        <v>0</v>
      </c>
      <c r="L54" s="190">
        <v>21</v>
      </c>
      <c r="M54" s="190">
        <f>G54*(1+L54/100)</f>
        <v>0</v>
      </c>
      <c r="N54" s="190">
        <v>0</v>
      </c>
      <c r="O54" s="190">
        <f>ROUND(E54*N54,2)</f>
        <v>0</v>
      </c>
      <c r="P54" s="190">
        <v>0</v>
      </c>
      <c r="Q54" s="190">
        <f>ROUND(E54*P54,2)</f>
        <v>0</v>
      </c>
      <c r="R54" s="190" t="s">
        <v>599</v>
      </c>
      <c r="S54" s="190" t="s">
        <v>128</v>
      </c>
      <c r="T54" s="190">
        <v>0.11700000000000001</v>
      </c>
      <c r="U54" s="191">
        <f>ROUND(E54*T54,2)</f>
        <v>18.84</v>
      </c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180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>
        <v>26</v>
      </c>
      <c r="B55" s="183" t="s">
        <v>628</v>
      </c>
      <c r="C55" s="201" t="s">
        <v>629</v>
      </c>
      <c r="D55" s="184" t="s">
        <v>463</v>
      </c>
      <c r="E55" s="186">
        <v>161</v>
      </c>
      <c r="F55" s="189"/>
      <c r="G55" s="190">
        <f>ROUND(E55*F55,2)</f>
        <v>0</v>
      </c>
      <c r="H55" s="189"/>
      <c r="I55" s="190">
        <f>ROUND(E55*H55,2)</f>
        <v>0</v>
      </c>
      <c r="J55" s="189"/>
      <c r="K55" s="190">
        <f>ROUND(E55*J55,2)</f>
        <v>0</v>
      </c>
      <c r="L55" s="190">
        <v>21</v>
      </c>
      <c r="M55" s="190">
        <f>G55*(1+L55/100)</f>
        <v>0</v>
      </c>
      <c r="N55" s="190">
        <v>0</v>
      </c>
      <c r="O55" s="190">
        <f>ROUND(E55*N55,2)</f>
        <v>0</v>
      </c>
      <c r="P55" s="190">
        <v>0</v>
      </c>
      <c r="Q55" s="190">
        <f>ROUND(E55*P55,2)</f>
        <v>0</v>
      </c>
      <c r="R55" s="190" t="s">
        <v>599</v>
      </c>
      <c r="S55" s="190" t="s">
        <v>128</v>
      </c>
      <c r="T55" s="190">
        <v>0</v>
      </c>
      <c r="U55" s="191">
        <f>ROUND(E55*T55,2)</f>
        <v>0</v>
      </c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180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72"/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27</v>
      </c>
      <c r="B56" s="183" t="s">
        <v>630</v>
      </c>
      <c r="C56" s="201" t="s">
        <v>631</v>
      </c>
      <c r="D56" s="184" t="s">
        <v>463</v>
      </c>
      <c r="E56" s="186">
        <v>16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0</v>
      </c>
      <c r="O56" s="190">
        <f>ROUND(E56*N56,2)</f>
        <v>0</v>
      </c>
      <c r="P56" s="190">
        <v>0</v>
      </c>
      <c r="Q56" s="190">
        <f>ROUND(E56*P56,2)</f>
        <v>0</v>
      </c>
      <c r="R56" s="190" t="s">
        <v>632</v>
      </c>
      <c r="S56" s="190" t="s">
        <v>220</v>
      </c>
      <c r="T56" s="190">
        <v>8.4000000000000005E-2</v>
      </c>
      <c r="U56" s="191">
        <f>ROUND(E56*T56,2)</f>
        <v>1.34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180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>
        <v>28</v>
      </c>
      <c r="B57" s="183" t="s">
        <v>633</v>
      </c>
      <c r="C57" s="201" t="s">
        <v>634</v>
      </c>
      <c r="D57" s="184" t="s">
        <v>463</v>
      </c>
      <c r="E57" s="186">
        <v>16</v>
      </c>
      <c r="F57" s="189"/>
      <c r="G57" s="190">
        <f>ROUND(E57*F57,2)</f>
        <v>0</v>
      </c>
      <c r="H57" s="189"/>
      <c r="I57" s="190">
        <f>ROUND(E57*H57,2)</f>
        <v>0</v>
      </c>
      <c r="J57" s="189"/>
      <c r="K57" s="190">
        <f>ROUND(E57*J57,2)</f>
        <v>0</v>
      </c>
      <c r="L57" s="190">
        <v>21</v>
      </c>
      <c r="M57" s="190">
        <f>G57*(1+L57/100)</f>
        <v>0</v>
      </c>
      <c r="N57" s="190">
        <v>0</v>
      </c>
      <c r="O57" s="190">
        <f>ROUND(E57*N57,2)</f>
        <v>0</v>
      </c>
      <c r="P57" s="190">
        <v>0</v>
      </c>
      <c r="Q57" s="190">
        <f>ROUND(E57*P57,2)</f>
        <v>0</v>
      </c>
      <c r="R57" s="190" t="s">
        <v>632</v>
      </c>
      <c r="S57" s="190" t="s">
        <v>220</v>
      </c>
      <c r="T57" s="190">
        <v>0.114</v>
      </c>
      <c r="U57" s="191">
        <f>ROUND(E57*T57,2)</f>
        <v>1.82</v>
      </c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180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72"/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>
        <v>29</v>
      </c>
      <c r="B58" s="183" t="s">
        <v>635</v>
      </c>
      <c r="C58" s="201" t="s">
        <v>636</v>
      </c>
      <c r="D58" s="184" t="s">
        <v>463</v>
      </c>
      <c r="E58" s="186">
        <v>16</v>
      </c>
      <c r="F58" s="189"/>
      <c r="G58" s="190">
        <f>ROUND(E58*F58,2)</f>
        <v>0</v>
      </c>
      <c r="H58" s="189"/>
      <c r="I58" s="190">
        <f>ROUND(E58*H58,2)</f>
        <v>0</v>
      </c>
      <c r="J58" s="189"/>
      <c r="K58" s="190">
        <f>ROUND(E58*J58,2)</f>
        <v>0</v>
      </c>
      <c r="L58" s="190">
        <v>21</v>
      </c>
      <c r="M58" s="190">
        <f>G58*(1+L58/100)</f>
        <v>0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 t="s">
        <v>632</v>
      </c>
      <c r="S58" s="190" t="s">
        <v>220</v>
      </c>
      <c r="T58" s="190">
        <v>0</v>
      </c>
      <c r="U58" s="191">
        <f>ROUND(E58*T58,2)</f>
        <v>0</v>
      </c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180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</row>
    <row r="59" spans="1:60" x14ac:dyDescent="0.2">
      <c r="A59" s="205" t="s">
        <v>122</v>
      </c>
      <c r="B59" s="206" t="s">
        <v>86</v>
      </c>
      <c r="C59" s="211" t="s">
        <v>87</v>
      </c>
      <c r="D59" s="207"/>
      <c r="E59" s="208"/>
      <c r="F59" s="209"/>
      <c r="G59" s="209">
        <f>SUMIF(AG60:AG62,"&lt;&gt;NOR",G60:G62)</f>
        <v>0</v>
      </c>
      <c r="H59" s="209"/>
      <c r="I59" s="209">
        <f>SUM(I60:I62)</f>
        <v>0</v>
      </c>
      <c r="J59" s="209"/>
      <c r="K59" s="209">
        <f>SUM(K60:K62)</f>
        <v>0</v>
      </c>
      <c r="L59" s="209"/>
      <c r="M59" s="209">
        <f>SUM(M60:M62)</f>
        <v>0</v>
      </c>
      <c r="N59" s="209"/>
      <c r="O59" s="209">
        <f>SUM(O60:O62)</f>
        <v>0.04</v>
      </c>
      <c r="P59" s="209"/>
      <c r="Q59" s="209">
        <f>SUM(Q60:Q62)</f>
        <v>0</v>
      </c>
      <c r="R59" s="209"/>
      <c r="S59" s="209"/>
      <c r="T59" s="209"/>
      <c r="U59" s="210">
        <f>SUM(U60:U62)</f>
        <v>20.399999999999999</v>
      </c>
      <c r="V59" s="209"/>
      <c r="AG59" t="s">
        <v>123</v>
      </c>
    </row>
    <row r="60" spans="1:60" outlineLevel="1" x14ac:dyDescent="0.2">
      <c r="A60" s="173">
        <v>30</v>
      </c>
      <c r="B60" s="183" t="s">
        <v>637</v>
      </c>
      <c r="C60" s="201" t="s">
        <v>638</v>
      </c>
      <c r="D60" s="184" t="s">
        <v>212</v>
      </c>
      <c r="E60" s="186">
        <v>60</v>
      </c>
      <c r="F60" s="189"/>
      <c r="G60" s="190">
        <f>ROUND(E60*F60,2)</f>
        <v>0</v>
      </c>
      <c r="H60" s="189"/>
      <c r="I60" s="190">
        <f>ROUND(E60*H60,2)</f>
        <v>0</v>
      </c>
      <c r="J60" s="189"/>
      <c r="K60" s="190">
        <f>ROUND(E60*J60,2)</f>
        <v>0</v>
      </c>
      <c r="L60" s="190">
        <v>21</v>
      </c>
      <c r="M60" s="190">
        <f>G60*(1+L60/100)</f>
        <v>0</v>
      </c>
      <c r="N60" s="190">
        <v>8.0000000000000007E-5</v>
      </c>
      <c r="O60" s="190">
        <f>ROUND(E60*N60,2)</f>
        <v>0</v>
      </c>
      <c r="P60" s="190">
        <v>0</v>
      </c>
      <c r="Q60" s="190">
        <f>ROUND(E60*P60,2)</f>
        <v>0</v>
      </c>
      <c r="R60" s="190" t="s">
        <v>639</v>
      </c>
      <c r="S60" s="190" t="s">
        <v>128</v>
      </c>
      <c r="T60" s="190">
        <v>0.34</v>
      </c>
      <c r="U60" s="191">
        <f>ROUND(E60*T60,2)</f>
        <v>20.399999999999999</v>
      </c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640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72"/>
      <c r="BB60" s="172"/>
      <c r="BC60" s="172"/>
      <c r="BD60" s="172"/>
      <c r="BE60" s="172"/>
      <c r="BF60" s="172"/>
      <c r="BG60" s="172"/>
      <c r="BH60" s="172"/>
    </row>
    <row r="61" spans="1:60" outlineLevel="1" x14ac:dyDescent="0.2">
      <c r="A61" s="173"/>
      <c r="B61" s="183"/>
      <c r="C61" s="264" t="s">
        <v>641</v>
      </c>
      <c r="D61" s="265"/>
      <c r="E61" s="266"/>
      <c r="F61" s="267"/>
      <c r="G61" s="268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1"/>
      <c r="V61" s="190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 t="s">
        <v>130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80" t="str">
        <f>C61</f>
        <v>2x30</v>
      </c>
      <c r="BB61" s="172"/>
      <c r="BC61" s="172"/>
      <c r="BD61" s="172"/>
      <c r="BE61" s="172"/>
      <c r="BF61" s="172"/>
      <c r="BG61" s="172"/>
      <c r="BH61" s="172"/>
    </row>
    <row r="62" spans="1:60" outlineLevel="1" x14ac:dyDescent="0.2">
      <c r="A62" s="173">
        <v>31</v>
      </c>
      <c r="B62" s="183" t="s">
        <v>642</v>
      </c>
      <c r="C62" s="201" t="s">
        <v>643</v>
      </c>
      <c r="D62" s="184" t="s">
        <v>212</v>
      </c>
      <c r="E62" s="186">
        <v>60</v>
      </c>
      <c r="F62" s="189"/>
      <c r="G62" s="190">
        <f>ROUND(E62*F62,2)</f>
        <v>0</v>
      </c>
      <c r="H62" s="189"/>
      <c r="I62" s="190">
        <f>ROUND(E62*H62,2)</f>
        <v>0</v>
      </c>
      <c r="J62" s="189"/>
      <c r="K62" s="190">
        <f>ROUND(E62*J62,2)</f>
        <v>0</v>
      </c>
      <c r="L62" s="190">
        <v>21</v>
      </c>
      <c r="M62" s="190">
        <f>G62*(1+L62/100)</f>
        <v>0</v>
      </c>
      <c r="N62" s="190">
        <v>5.9999999999999995E-4</v>
      </c>
      <c r="O62" s="190">
        <f>ROUND(E62*N62,2)</f>
        <v>0.04</v>
      </c>
      <c r="P62" s="190">
        <v>0</v>
      </c>
      <c r="Q62" s="190">
        <f>ROUND(E62*P62,2)</f>
        <v>0</v>
      </c>
      <c r="R62" s="190"/>
      <c r="S62" s="190" t="s">
        <v>155</v>
      </c>
      <c r="T62" s="190">
        <v>0</v>
      </c>
      <c r="U62" s="191">
        <f>ROUND(E62*T62,2)</f>
        <v>0</v>
      </c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261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</row>
    <row r="63" spans="1:60" x14ac:dyDescent="0.2">
      <c r="A63" s="205" t="s">
        <v>122</v>
      </c>
      <c r="B63" s="206" t="s">
        <v>88</v>
      </c>
      <c r="C63" s="211" t="s">
        <v>89</v>
      </c>
      <c r="D63" s="207"/>
      <c r="E63" s="208"/>
      <c r="F63" s="209"/>
      <c r="G63" s="209">
        <f>SUMIF(AG64:AG79,"&lt;&gt;NOR",G64:G79)</f>
        <v>0</v>
      </c>
      <c r="H63" s="209"/>
      <c r="I63" s="209">
        <f>SUM(I64:I79)</f>
        <v>0</v>
      </c>
      <c r="J63" s="209"/>
      <c r="K63" s="209">
        <f>SUM(K64:K79)</f>
        <v>0</v>
      </c>
      <c r="L63" s="209"/>
      <c r="M63" s="209">
        <f>SUM(M64:M79)</f>
        <v>0</v>
      </c>
      <c r="N63" s="209"/>
      <c r="O63" s="209">
        <f>SUM(O64:O79)</f>
        <v>0.66</v>
      </c>
      <c r="P63" s="209"/>
      <c r="Q63" s="209">
        <f>SUM(Q64:Q79)</f>
        <v>0</v>
      </c>
      <c r="R63" s="209"/>
      <c r="S63" s="209"/>
      <c r="T63" s="209"/>
      <c r="U63" s="210">
        <f>SUM(U64:U79)</f>
        <v>55</v>
      </c>
      <c r="V63" s="209"/>
      <c r="AG63" t="s">
        <v>123</v>
      </c>
    </row>
    <row r="64" spans="1:60" ht="22.5" outlineLevel="1" x14ac:dyDescent="0.2">
      <c r="A64" s="173">
        <v>32</v>
      </c>
      <c r="B64" s="183" t="s">
        <v>644</v>
      </c>
      <c r="C64" s="201" t="s">
        <v>645</v>
      </c>
      <c r="D64" s="184" t="s">
        <v>207</v>
      </c>
      <c r="E64" s="186">
        <v>29</v>
      </c>
      <c r="F64" s="189"/>
      <c r="G64" s="190">
        <f>ROUND(E64*F64,2)</f>
        <v>0</v>
      </c>
      <c r="H64" s="189"/>
      <c r="I64" s="190">
        <f>ROUND(E64*H64,2)</f>
        <v>0</v>
      </c>
      <c r="J64" s="189"/>
      <c r="K64" s="190">
        <f>ROUND(E64*J64,2)</f>
        <v>0</v>
      </c>
      <c r="L64" s="190">
        <v>21</v>
      </c>
      <c r="M64" s="190">
        <f>G64*(1+L64/100)</f>
        <v>0</v>
      </c>
      <c r="N64" s="190">
        <v>3.29E-3</v>
      </c>
      <c r="O64" s="190">
        <f>ROUND(E64*N64,2)</f>
        <v>0.1</v>
      </c>
      <c r="P64" s="190">
        <v>0</v>
      </c>
      <c r="Q64" s="190">
        <f>ROUND(E64*P64,2)</f>
        <v>0</v>
      </c>
      <c r="R64" s="190" t="s">
        <v>646</v>
      </c>
      <c r="S64" s="190" t="s">
        <v>128</v>
      </c>
      <c r="T64" s="190">
        <v>1.877</v>
      </c>
      <c r="U64" s="191">
        <f>ROUND(E64*T64,2)</f>
        <v>54.43</v>
      </c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189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/>
      <c r="B65" s="183"/>
      <c r="C65" s="264" t="s">
        <v>641</v>
      </c>
      <c r="D65" s="265"/>
      <c r="E65" s="266"/>
      <c r="F65" s="267"/>
      <c r="G65" s="268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1"/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130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80" t="str">
        <f>C65</f>
        <v>2x30</v>
      </c>
      <c r="BB65" s="172"/>
      <c r="BC65" s="172"/>
      <c r="BD65" s="172"/>
      <c r="BE65" s="172"/>
      <c r="BF65" s="172"/>
      <c r="BG65" s="172"/>
      <c r="BH65" s="172"/>
    </row>
    <row r="66" spans="1:60" outlineLevel="1" x14ac:dyDescent="0.2">
      <c r="A66" s="173">
        <v>33</v>
      </c>
      <c r="B66" s="183" t="s">
        <v>647</v>
      </c>
      <c r="C66" s="201" t="s">
        <v>648</v>
      </c>
      <c r="D66" s="184" t="s">
        <v>259</v>
      </c>
      <c r="E66" s="186">
        <v>0.106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1</v>
      </c>
      <c r="O66" s="190">
        <f>ROUND(E66*N66,2)</f>
        <v>0.11</v>
      </c>
      <c r="P66" s="190">
        <v>0</v>
      </c>
      <c r="Q66" s="190">
        <f>ROUND(E66*P66,2)</f>
        <v>0</v>
      </c>
      <c r="R66" s="190"/>
      <c r="S66" s="190" t="s">
        <v>155</v>
      </c>
      <c r="T66" s="190">
        <v>0</v>
      </c>
      <c r="U66" s="191">
        <f>ROUND(E66*T66,2)</f>
        <v>0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261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/>
      <c r="B67" s="183"/>
      <c r="C67" s="264" t="s">
        <v>649</v>
      </c>
      <c r="D67" s="265"/>
      <c r="E67" s="266"/>
      <c r="F67" s="267"/>
      <c r="G67" s="268"/>
      <c r="H67" s="190"/>
      <c r="I67" s="190"/>
      <c r="J67" s="190"/>
      <c r="K67" s="190"/>
      <c r="L67" s="190"/>
      <c r="M67" s="190"/>
      <c r="N67" s="190"/>
      <c r="O67" s="190"/>
      <c r="P67" s="190"/>
      <c r="Q67" s="190"/>
      <c r="R67" s="190"/>
      <c r="S67" s="190"/>
      <c r="T67" s="190"/>
      <c r="U67" s="191"/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130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80" t="str">
        <f>C67</f>
        <v>Sloupek 1,03x16 ks = 16,5 x 6,4 kg/m</v>
      </c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34</v>
      </c>
      <c r="B68" s="183" t="s">
        <v>650</v>
      </c>
      <c r="C68" s="201" t="s">
        <v>651</v>
      </c>
      <c r="D68" s="184" t="s">
        <v>259</v>
      </c>
      <c r="E68" s="186">
        <v>0.12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1</v>
      </c>
      <c r="O68" s="190">
        <f>ROUND(E68*N68,2)</f>
        <v>0.12</v>
      </c>
      <c r="P68" s="190">
        <v>0</v>
      </c>
      <c r="Q68" s="190">
        <f>ROUND(E68*P68,2)</f>
        <v>0</v>
      </c>
      <c r="R68" s="190" t="s">
        <v>260</v>
      </c>
      <c r="S68" s="190" t="s">
        <v>128</v>
      </c>
      <c r="T68" s="190">
        <v>0</v>
      </c>
      <c r="U68" s="191">
        <f>ROUND(E68*T68,2)</f>
        <v>0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261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/>
      <c r="B69" s="183"/>
      <c r="C69" s="264" t="s">
        <v>652</v>
      </c>
      <c r="D69" s="265"/>
      <c r="E69" s="266"/>
      <c r="F69" s="267"/>
      <c r="G69" s="268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1"/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130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80" t="str">
        <f>C69</f>
        <v>Madlo 29,2 x 4,1 kg/m</v>
      </c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35</v>
      </c>
      <c r="B70" s="183" t="s">
        <v>653</v>
      </c>
      <c r="C70" s="201" t="s">
        <v>654</v>
      </c>
      <c r="D70" s="184" t="s">
        <v>259</v>
      </c>
      <c r="E70" s="186">
        <v>6.7000000000000004E-2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1</v>
      </c>
      <c r="O70" s="190">
        <f>ROUND(E70*N70,2)</f>
        <v>7.0000000000000007E-2</v>
      </c>
      <c r="P70" s="190">
        <v>0</v>
      </c>
      <c r="Q70" s="190">
        <f>ROUND(E70*P70,2)</f>
        <v>0</v>
      </c>
      <c r="R70" s="190" t="s">
        <v>260</v>
      </c>
      <c r="S70" s="190" t="s">
        <v>128</v>
      </c>
      <c r="T70" s="190">
        <v>0</v>
      </c>
      <c r="U70" s="191">
        <f>ROUND(E70*T70,2)</f>
        <v>0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261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/>
      <c r="B71" s="183"/>
      <c r="C71" s="264" t="s">
        <v>655</v>
      </c>
      <c r="D71" s="265"/>
      <c r="E71" s="266"/>
      <c r="F71" s="267"/>
      <c r="G71" s="268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1"/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130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80" t="str">
        <f>C71</f>
        <v>Spodní příčel 29x2,3 kg/m</v>
      </c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>
        <v>36</v>
      </c>
      <c r="B72" s="183" t="s">
        <v>656</v>
      </c>
      <c r="C72" s="201" t="s">
        <v>657</v>
      </c>
      <c r="D72" s="184" t="s">
        <v>259</v>
      </c>
      <c r="E72" s="186">
        <v>0.224</v>
      </c>
      <c r="F72" s="189"/>
      <c r="G72" s="190">
        <f>ROUND(E72*F72,2)</f>
        <v>0</v>
      </c>
      <c r="H72" s="189"/>
      <c r="I72" s="190">
        <f>ROUND(E72*H72,2)</f>
        <v>0</v>
      </c>
      <c r="J72" s="189"/>
      <c r="K72" s="190">
        <f>ROUND(E72*J72,2)</f>
        <v>0</v>
      </c>
      <c r="L72" s="190">
        <v>21</v>
      </c>
      <c r="M72" s="190">
        <f>G72*(1+L72/100)</f>
        <v>0</v>
      </c>
      <c r="N72" s="190">
        <v>1</v>
      </c>
      <c r="O72" s="190">
        <f>ROUND(E72*N72,2)</f>
        <v>0.22</v>
      </c>
      <c r="P72" s="190">
        <v>0</v>
      </c>
      <c r="Q72" s="190">
        <f>ROUND(E72*P72,2)</f>
        <v>0</v>
      </c>
      <c r="R72" s="190"/>
      <c r="S72" s="190" t="s">
        <v>155</v>
      </c>
      <c r="T72" s="190">
        <v>0</v>
      </c>
      <c r="U72" s="191">
        <f>ROUND(E72*T72,2)</f>
        <v>0</v>
      </c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261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72"/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/>
      <c r="B73" s="183"/>
      <c r="C73" s="264" t="s">
        <v>658</v>
      </c>
      <c r="D73" s="265"/>
      <c r="E73" s="266"/>
      <c r="F73" s="267"/>
      <c r="G73" s="268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1"/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130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80" t="str">
        <f>C73</f>
        <v>Výplň 0,92x174 ks = 160 x 1,4 kg/m</v>
      </c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>
        <v>37</v>
      </c>
      <c r="B74" s="183" t="s">
        <v>659</v>
      </c>
      <c r="C74" s="201" t="s">
        <v>660</v>
      </c>
      <c r="D74" s="184" t="s">
        <v>259</v>
      </c>
      <c r="E74" s="186">
        <v>4.2999999999999997E-2</v>
      </c>
      <c r="F74" s="189"/>
      <c r="G74" s="190">
        <f>ROUND(E74*F74,2)</f>
        <v>0</v>
      </c>
      <c r="H74" s="189"/>
      <c r="I74" s="190">
        <f>ROUND(E74*H74,2)</f>
        <v>0</v>
      </c>
      <c r="J74" s="189"/>
      <c r="K74" s="190">
        <f>ROUND(E74*J74,2)</f>
        <v>0</v>
      </c>
      <c r="L74" s="190">
        <v>21</v>
      </c>
      <c r="M74" s="190">
        <f>G74*(1+L74/100)</f>
        <v>0</v>
      </c>
      <c r="N74" s="190">
        <v>1</v>
      </c>
      <c r="O74" s="190">
        <f>ROUND(E74*N74,2)</f>
        <v>0.04</v>
      </c>
      <c r="P74" s="190">
        <v>0</v>
      </c>
      <c r="Q74" s="190">
        <f>ROUND(E74*P74,2)</f>
        <v>0</v>
      </c>
      <c r="R74" s="190"/>
      <c r="S74" s="190" t="s">
        <v>155</v>
      </c>
      <c r="T74" s="190">
        <v>0</v>
      </c>
      <c r="U74" s="191">
        <f>ROUND(E74*T74,2)</f>
        <v>0</v>
      </c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261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72"/>
      <c r="BB74" s="172"/>
      <c r="BC74" s="172"/>
      <c r="BD74" s="172"/>
      <c r="BE74" s="172"/>
      <c r="BF74" s="172"/>
      <c r="BG74" s="172"/>
      <c r="BH74" s="172"/>
    </row>
    <row r="75" spans="1:60" outlineLevel="1" x14ac:dyDescent="0.2">
      <c r="A75" s="173"/>
      <c r="B75" s="183"/>
      <c r="C75" s="264" t="s">
        <v>661</v>
      </c>
      <c r="D75" s="265"/>
      <c r="E75" s="266"/>
      <c r="F75" s="267"/>
      <c r="G75" s="268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191"/>
      <c r="V75" s="190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 t="s">
        <v>130</v>
      </c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80" t="str">
        <f>C75</f>
        <v>0,15x16 kus = 2,4 x 17,7 kg/m</v>
      </c>
      <c r="BB75" s="172"/>
      <c r="BC75" s="172"/>
      <c r="BD75" s="172"/>
      <c r="BE75" s="172"/>
      <c r="BF75" s="172"/>
      <c r="BG75" s="172"/>
      <c r="BH75" s="172"/>
    </row>
    <row r="76" spans="1:60" outlineLevel="1" x14ac:dyDescent="0.2">
      <c r="A76" s="173">
        <v>38</v>
      </c>
      <c r="B76" s="183" t="s">
        <v>662</v>
      </c>
      <c r="C76" s="201" t="s">
        <v>663</v>
      </c>
      <c r="D76" s="184" t="s">
        <v>463</v>
      </c>
      <c r="E76" s="186">
        <v>0.6</v>
      </c>
      <c r="F76" s="189"/>
      <c r="G76" s="190">
        <f>ROUND(E76*F76,2)</f>
        <v>0</v>
      </c>
      <c r="H76" s="189"/>
      <c r="I76" s="190">
        <f>ROUND(E76*H76,2)</f>
        <v>0</v>
      </c>
      <c r="J76" s="189"/>
      <c r="K76" s="190">
        <f>ROUND(E76*J76,2)</f>
        <v>0</v>
      </c>
      <c r="L76" s="190">
        <v>21</v>
      </c>
      <c r="M76" s="190">
        <f>G76*(1+L76/100)</f>
        <v>0</v>
      </c>
      <c r="N76" s="190">
        <v>0</v>
      </c>
      <c r="O76" s="190">
        <f>ROUND(E76*N76,2)</f>
        <v>0</v>
      </c>
      <c r="P76" s="190">
        <v>0</v>
      </c>
      <c r="Q76" s="190">
        <f>ROUND(E76*P76,2)</f>
        <v>0</v>
      </c>
      <c r="R76" s="190" t="s">
        <v>518</v>
      </c>
      <c r="S76" s="190" t="s">
        <v>128</v>
      </c>
      <c r="T76" s="190">
        <v>0.95</v>
      </c>
      <c r="U76" s="191">
        <f>ROUND(E76*T76,2)</f>
        <v>0.56999999999999995</v>
      </c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180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>
        <v>39</v>
      </c>
      <c r="B77" s="183" t="s">
        <v>664</v>
      </c>
      <c r="C77" s="201" t="s">
        <v>665</v>
      </c>
      <c r="D77" s="184" t="s">
        <v>463</v>
      </c>
      <c r="E77" s="186">
        <v>5.4</v>
      </c>
      <c r="F77" s="189"/>
      <c r="G77" s="190">
        <f>ROUND(E77*F77,2)</f>
        <v>0</v>
      </c>
      <c r="H77" s="189"/>
      <c r="I77" s="190">
        <f>ROUND(E77*H77,2)</f>
        <v>0</v>
      </c>
      <c r="J77" s="189"/>
      <c r="K77" s="190">
        <f>ROUND(E77*J77,2)</f>
        <v>0</v>
      </c>
      <c r="L77" s="190">
        <v>21</v>
      </c>
      <c r="M77" s="190">
        <f>G77*(1+L77/100)</f>
        <v>0</v>
      </c>
      <c r="N77" s="190">
        <v>0</v>
      </c>
      <c r="O77" s="190">
        <f>ROUND(E77*N77,2)</f>
        <v>0</v>
      </c>
      <c r="P77" s="190">
        <v>0</v>
      </c>
      <c r="Q77" s="190">
        <f>ROUND(E77*P77,2)</f>
        <v>0</v>
      </c>
      <c r="R77" s="190" t="s">
        <v>518</v>
      </c>
      <c r="S77" s="190" t="s">
        <v>128</v>
      </c>
      <c r="T77" s="190">
        <v>0</v>
      </c>
      <c r="U77" s="191">
        <f>ROUND(E77*T77,2)</f>
        <v>0</v>
      </c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180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72"/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/>
      <c r="B78" s="183"/>
      <c r="C78" s="264" t="s">
        <v>666</v>
      </c>
      <c r="D78" s="265"/>
      <c r="E78" s="266"/>
      <c r="F78" s="267"/>
      <c r="G78" s="268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1"/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130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80" t="str">
        <f>C78</f>
        <v>0,6x9</v>
      </c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>
        <v>40</v>
      </c>
      <c r="B79" s="183" t="s">
        <v>182</v>
      </c>
      <c r="C79" s="201" t="s">
        <v>667</v>
      </c>
      <c r="D79" s="184" t="s">
        <v>291</v>
      </c>
      <c r="E79" s="186">
        <v>600</v>
      </c>
      <c r="F79" s="189"/>
      <c r="G79" s="190">
        <f>ROUND(E79*F79,2)</f>
        <v>0</v>
      </c>
      <c r="H79" s="189"/>
      <c r="I79" s="190">
        <f>ROUND(E79*H79,2)</f>
        <v>0</v>
      </c>
      <c r="J79" s="189"/>
      <c r="K79" s="190">
        <f>ROUND(E79*J79,2)</f>
        <v>0</v>
      </c>
      <c r="L79" s="190">
        <v>21</v>
      </c>
      <c r="M79" s="190">
        <f>G79*(1+L79/100)</f>
        <v>0</v>
      </c>
      <c r="N79" s="190">
        <v>0</v>
      </c>
      <c r="O79" s="190">
        <f>ROUND(E79*N79,2)</f>
        <v>0</v>
      </c>
      <c r="P79" s="190">
        <v>0</v>
      </c>
      <c r="Q79" s="190">
        <f>ROUND(E79*P79,2)</f>
        <v>0</v>
      </c>
      <c r="R79" s="190"/>
      <c r="S79" s="190" t="s">
        <v>155</v>
      </c>
      <c r="T79" s="190">
        <v>0</v>
      </c>
      <c r="U79" s="191">
        <f>ROUND(E79*T79,2)</f>
        <v>0</v>
      </c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355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72"/>
      <c r="BB79" s="172"/>
      <c r="BC79" s="172"/>
      <c r="BD79" s="172"/>
      <c r="BE79" s="172"/>
      <c r="BF79" s="172"/>
      <c r="BG79" s="172"/>
      <c r="BH79" s="172"/>
    </row>
    <row r="80" spans="1:60" x14ac:dyDescent="0.2">
      <c r="A80" s="205" t="s">
        <v>122</v>
      </c>
      <c r="B80" s="206" t="s">
        <v>90</v>
      </c>
      <c r="C80" s="211" t="s">
        <v>91</v>
      </c>
      <c r="D80" s="207"/>
      <c r="E80" s="208"/>
      <c r="F80" s="209"/>
      <c r="G80" s="209">
        <f>SUMIF(AG81:AG82,"&lt;&gt;NOR",G81:G82)</f>
        <v>0</v>
      </c>
      <c r="H80" s="209"/>
      <c r="I80" s="209">
        <f>SUM(I81:I82)</f>
        <v>0</v>
      </c>
      <c r="J80" s="209"/>
      <c r="K80" s="209">
        <f>SUM(K81:K82)</f>
        <v>0</v>
      </c>
      <c r="L80" s="209"/>
      <c r="M80" s="209">
        <f>SUM(M81:M82)</f>
        <v>0</v>
      </c>
      <c r="N80" s="209"/>
      <c r="O80" s="209">
        <f>SUM(O81:O82)</f>
        <v>0.05</v>
      </c>
      <c r="P80" s="209"/>
      <c r="Q80" s="209">
        <f>SUM(Q81:Q82)</f>
        <v>0</v>
      </c>
      <c r="R80" s="209"/>
      <c r="S80" s="209"/>
      <c r="T80" s="209"/>
      <c r="U80" s="210">
        <f>SUM(U81:U82)</f>
        <v>21.92</v>
      </c>
      <c r="V80" s="209"/>
      <c r="AG80" t="s">
        <v>123</v>
      </c>
    </row>
    <row r="81" spans="1:60" outlineLevel="1" x14ac:dyDescent="0.2">
      <c r="A81" s="173">
        <v>41</v>
      </c>
      <c r="B81" s="183" t="s">
        <v>668</v>
      </c>
      <c r="C81" s="201" t="s">
        <v>669</v>
      </c>
      <c r="D81" s="184" t="s">
        <v>212</v>
      </c>
      <c r="E81" s="186">
        <v>78</v>
      </c>
      <c r="F81" s="189"/>
      <c r="G81" s="190">
        <f>ROUND(E81*F81,2)</f>
        <v>0</v>
      </c>
      <c r="H81" s="189"/>
      <c r="I81" s="190">
        <f>ROUND(E81*H81,2)</f>
        <v>0</v>
      </c>
      <c r="J81" s="189"/>
      <c r="K81" s="190">
        <f>ROUND(E81*J81,2)</f>
        <v>0</v>
      </c>
      <c r="L81" s="190">
        <v>21</v>
      </c>
      <c r="M81" s="190">
        <f>G81*(1+L81/100)</f>
        <v>0</v>
      </c>
      <c r="N81" s="190">
        <v>6.2E-4</v>
      </c>
      <c r="O81" s="190">
        <f>ROUND(E81*N81,2)</f>
        <v>0.05</v>
      </c>
      <c r="P81" s="190">
        <v>0</v>
      </c>
      <c r="Q81" s="190">
        <f>ROUND(E81*P81,2)</f>
        <v>0</v>
      </c>
      <c r="R81" s="190" t="s">
        <v>670</v>
      </c>
      <c r="S81" s="190" t="s">
        <v>128</v>
      </c>
      <c r="T81" s="190">
        <v>0.28100000000000003</v>
      </c>
      <c r="U81" s="191">
        <f>ROUND(E81*T81,2)</f>
        <v>21.92</v>
      </c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640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72"/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92"/>
      <c r="B82" s="193"/>
      <c r="C82" s="276" t="s">
        <v>671</v>
      </c>
      <c r="D82" s="277"/>
      <c r="E82" s="278"/>
      <c r="F82" s="279"/>
      <c r="G82" s="280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5"/>
      <c r="V82" s="194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130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80" t="str">
        <f>C82</f>
        <v>2,6x30</v>
      </c>
      <c r="BB82" s="172"/>
      <c r="BC82" s="172"/>
      <c r="BD82" s="172"/>
      <c r="BE82" s="172"/>
      <c r="BF82" s="172"/>
      <c r="BG82" s="172"/>
      <c r="BH82" s="172"/>
    </row>
    <row r="83" spans="1:60" x14ac:dyDescent="0.2">
      <c r="A83" s="6"/>
      <c r="B83" s="7" t="s">
        <v>173</v>
      </c>
      <c r="C83" s="202" t="s">
        <v>173</v>
      </c>
      <c r="D83" s="9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AE83">
        <v>15</v>
      </c>
      <c r="AF83">
        <v>21</v>
      </c>
    </row>
    <row r="84" spans="1:60" x14ac:dyDescent="0.2">
      <c r="A84" s="196"/>
      <c r="B84" s="197" t="s">
        <v>30</v>
      </c>
      <c r="C84" s="203" t="s">
        <v>173</v>
      </c>
      <c r="D84" s="198"/>
      <c r="E84" s="199"/>
      <c r="F84" s="199"/>
      <c r="G84" s="200">
        <f>G7+G31+G45+G51+G59+G63+G80</f>
        <v>0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AE84">
        <f>SUMIF(L7:L82,AE83,G7:G82)</f>
        <v>0</v>
      </c>
      <c r="AF84">
        <f>SUMIF(L7:L82,AF83,G7:G82)</f>
        <v>0</v>
      </c>
      <c r="AG84" t="s">
        <v>174</v>
      </c>
    </row>
    <row r="85" spans="1:60" x14ac:dyDescent="0.2">
      <c r="A85" s="6"/>
      <c r="B85" s="7" t="s">
        <v>173</v>
      </c>
      <c r="C85" s="202" t="s">
        <v>173</v>
      </c>
      <c r="D85" s="9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60" x14ac:dyDescent="0.2">
      <c r="A86" s="6"/>
      <c r="B86" s="7" t="s">
        <v>173</v>
      </c>
      <c r="C86" s="202" t="s">
        <v>173</v>
      </c>
      <c r="D86" s="9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60" x14ac:dyDescent="0.2">
      <c r="A87" s="281" t="s">
        <v>175</v>
      </c>
      <c r="B87" s="281"/>
      <c r="C87" s="282"/>
      <c r="D87" s="9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60" x14ac:dyDescent="0.2">
      <c r="A88" s="283"/>
      <c r="B88" s="284"/>
      <c r="C88" s="285"/>
      <c r="D88" s="284"/>
      <c r="E88" s="284"/>
      <c r="F88" s="284"/>
      <c r="G88" s="28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AG88" t="s">
        <v>176</v>
      </c>
    </row>
    <row r="89" spans="1:60" x14ac:dyDescent="0.2">
      <c r="A89" s="287"/>
      <c r="B89" s="288"/>
      <c r="C89" s="289"/>
      <c r="D89" s="288"/>
      <c r="E89" s="288"/>
      <c r="F89" s="288"/>
      <c r="G89" s="290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60" x14ac:dyDescent="0.2">
      <c r="A90" s="287"/>
      <c r="B90" s="288"/>
      <c r="C90" s="289"/>
      <c r="D90" s="288"/>
      <c r="E90" s="288"/>
      <c r="F90" s="288"/>
      <c r="G90" s="290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60" x14ac:dyDescent="0.2">
      <c r="A91" s="287"/>
      <c r="B91" s="288"/>
      <c r="C91" s="289"/>
      <c r="D91" s="288"/>
      <c r="E91" s="288"/>
      <c r="F91" s="288"/>
      <c r="G91" s="290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60" x14ac:dyDescent="0.2">
      <c r="A92" s="291"/>
      <c r="B92" s="292"/>
      <c r="C92" s="293"/>
      <c r="D92" s="292"/>
      <c r="E92" s="292"/>
      <c r="F92" s="292"/>
      <c r="G92" s="294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60" x14ac:dyDescent="0.2">
      <c r="A93" s="6"/>
      <c r="B93" s="7" t="s">
        <v>173</v>
      </c>
      <c r="C93" s="202" t="s">
        <v>173</v>
      </c>
      <c r="D93" s="9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60" x14ac:dyDescent="0.2">
      <c r="C94" s="204"/>
      <c r="D94" s="167"/>
      <c r="AG94" t="s">
        <v>177</v>
      </c>
    </row>
    <row r="95" spans="1:60" x14ac:dyDescent="0.2">
      <c r="D95" s="167"/>
    </row>
    <row r="96" spans="1:60" x14ac:dyDescent="0.2">
      <c r="D96" s="167"/>
    </row>
    <row r="97" spans="4:4" x14ac:dyDescent="0.2">
      <c r="D97" s="167"/>
    </row>
    <row r="98" spans="4:4" x14ac:dyDescent="0.2">
      <c r="D98" s="167"/>
    </row>
    <row r="99" spans="4:4" x14ac:dyDescent="0.2">
      <c r="D99" s="167"/>
    </row>
    <row r="100" spans="4:4" x14ac:dyDescent="0.2">
      <c r="D100" s="167"/>
    </row>
    <row r="101" spans="4:4" x14ac:dyDescent="0.2">
      <c r="D101" s="167"/>
    </row>
    <row r="102" spans="4:4" x14ac:dyDescent="0.2">
      <c r="D102" s="167"/>
    </row>
    <row r="103" spans="4:4" x14ac:dyDescent="0.2">
      <c r="D103" s="167"/>
    </row>
    <row r="104" spans="4:4" x14ac:dyDescent="0.2">
      <c r="D104" s="167"/>
    </row>
    <row r="105" spans="4:4" x14ac:dyDescent="0.2">
      <c r="D105" s="167"/>
    </row>
    <row r="106" spans="4:4" x14ac:dyDescent="0.2">
      <c r="D106" s="167"/>
    </row>
    <row r="107" spans="4:4" x14ac:dyDescent="0.2">
      <c r="D107" s="167"/>
    </row>
    <row r="108" spans="4:4" x14ac:dyDescent="0.2">
      <c r="D108" s="167"/>
    </row>
    <row r="109" spans="4:4" x14ac:dyDescent="0.2">
      <c r="D109" s="167"/>
    </row>
    <row r="110" spans="4:4" x14ac:dyDescent="0.2">
      <c r="D110" s="167"/>
    </row>
    <row r="111" spans="4:4" x14ac:dyDescent="0.2">
      <c r="D111" s="167"/>
    </row>
    <row r="112" spans="4:4" x14ac:dyDescent="0.2">
      <c r="D112" s="167"/>
    </row>
    <row r="113" spans="4:4" x14ac:dyDescent="0.2">
      <c r="D113" s="167"/>
    </row>
    <row r="114" spans="4:4" x14ac:dyDescent="0.2">
      <c r="D114" s="167"/>
    </row>
    <row r="115" spans="4:4" x14ac:dyDescent="0.2">
      <c r="D115" s="167"/>
    </row>
    <row r="116" spans="4:4" x14ac:dyDescent="0.2">
      <c r="D116" s="167"/>
    </row>
    <row r="117" spans="4:4" x14ac:dyDescent="0.2">
      <c r="D117" s="167"/>
    </row>
    <row r="118" spans="4:4" x14ac:dyDescent="0.2">
      <c r="D118" s="167"/>
    </row>
    <row r="119" spans="4:4" x14ac:dyDescent="0.2">
      <c r="D119" s="167"/>
    </row>
    <row r="120" spans="4:4" x14ac:dyDescent="0.2">
      <c r="D120" s="167"/>
    </row>
    <row r="121" spans="4:4" x14ac:dyDescent="0.2">
      <c r="D121" s="167"/>
    </row>
    <row r="122" spans="4:4" x14ac:dyDescent="0.2">
      <c r="D122" s="167"/>
    </row>
    <row r="123" spans="4:4" x14ac:dyDescent="0.2">
      <c r="D123" s="167"/>
    </row>
    <row r="124" spans="4:4" x14ac:dyDescent="0.2">
      <c r="D124" s="167"/>
    </row>
    <row r="125" spans="4:4" x14ac:dyDescent="0.2">
      <c r="D125" s="167"/>
    </row>
    <row r="126" spans="4:4" x14ac:dyDescent="0.2">
      <c r="D126" s="167"/>
    </row>
    <row r="127" spans="4:4" x14ac:dyDescent="0.2">
      <c r="D127" s="167"/>
    </row>
    <row r="128" spans="4:4" x14ac:dyDescent="0.2">
      <c r="D128" s="167"/>
    </row>
    <row r="129" spans="4:4" x14ac:dyDescent="0.2">
      <c r="D129" s="167"/>
    </row>
    <row r="130" spans="4:4" x14ac:dyDescent="0.2">
      <c r="D130" s="167"/>
    </row>
    <row r="131" spans="4:4" x14ac:dyDescent="0.2">
      <c r="D131" s="167"/>
    </row>
    <row r="132" spans="4:4" x14ac:dyDescent="0.2">
      <c r="D132" s="167"/>
    </row>
    <row r="133" spans="4:4" x14ac:dyDescent="0.2">
      <c r="D133" s="167"/>
    </row>
    <row r="134" spans="4:4" x14ac:dyDescent="0.2">
      <c r="D134" s="167"/>
    </row>
    <row r="135" spans="4:4" x14ac:dyDescent="0.2">
      <c r="D135" s="167"/>
    </row>
    <row r="136" spans="4:4" x14ac:dyDescent="0.2">
      <c r="D136" s="167"/>
    </row>
    <row r="137" spans="4:4" x14ac:dyDescent="0.2">
      <c r="D137" s="167"/>
    </row>
    <row r="138" spans="4:4" x14ac:dyDescent="0.2">
      <c r="D138" s="167"/>
    </row>
    <row r="139" spans="4:4" x14ac:dyDescent="0.2">
      <c r="D139" s="167"/>
    </row>
    <row r="140" spans="4:4" x14ac:dyDescent="0.2">
      <c r="D140" s="167"/>
    </row>
    <row r="141" spans="4:4" x14ac:dyDescent="0.2">
      <c r="D141" s="167"/>
    </row>
    <row r="142" spans="4:4" x14ac:dyDescent="0.2">
      <c r="D142" s="167"/>
    </row>
    <row r="143" spans="4:4" x14ac:dyDescent="0.2">
      <c r="D143" s="167"/>
    </row>
    <row r="144" spans="4:4" x14ac:dyDescent="0.2">
      <c r="D144" s="167"/>
    </row>
    <row r="145" spans="4:4" x14ac:dyDescent="0.2">
      <c r="D145" s="167"/>
    </row>
    <row r="146" spans="4:4" x14ac:dyDescent="0.2">
      <c r="D146" s="167"/>
    </row>
    <row r="147" spans="4:4" x14ac:dyDescent="0.2">
      <c r="D147" s="167"/>
    </row>
    <row r="148" spans="4:4" x14ac:dyDescent="0.2">
      <c r="D148" s="167"/>
    </row>
    <row r="149" spans="4:4" x14ac:dyDescent="0.2">
      <c r="D149" s="167"/>
    </row>
    <row r="150" spans="4:4" x14ac:dyDescent="0.2">
      <c r="D150" s="167"/>
    </row>
    <row r="151" spans="4:4" x14ac:dyDescent="0.2">
      <c r="D151" s="167"/>
    </row>
    <row r="152" spans="4:4" x14ac:dyDescent="0.2">
      <c r="D152" s="167"/>
    </row>
    <row r="153" spans="4:4" x14ac:dyDescent="0.2">
      <c r="D153" s="167"/>
    </row>
    <row r="154" spans="4:4" x14ac:dyDescent="0.2">
      <c r="D154" s="167"/>
    </row>
    <row r="155" spans="4:4" x14ac:dyDescent="0.2">
      <c r="D155" s="167"/>
    </row>
    <row r="156" spans="4:4" x14ac:dyDescent="0.2">
      <c r="D156" s="167"/>
    </row>
    <row r="157" spans="4:4" x14ac:dyDescent="0.2">
      <c r="D157" s="167"/>
    </row>
    <row r="158" spans="4:4" x14ac:dyDescent="0.2">
      <c r="D158" s="167"/>
    </row>
    <row r="159" spans="4:4" x14ac:dyDescent="0.2">
      <c r="D159" s="167"/>
    </row>
    <row r="160" spans="4:4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34">
    <mergeCell ref="C78:G78"/>
    <mergeCell ref="C82:G82"/>
    <mergeCell ref="A87:C87"/>
    <mergeCell ref="A88:G92"/>
    <mergeCell ref="C65:G65"/>
    <mergeCell ref="C67:G67"/>
    <mergeCell ref="C69:G69"/>
    <mergeCell ref="C71:G71"/>
    <mergeCell ref="C73:G73"/>
    <mergeCell ref="C75:G75"/>
    <mergeCell ref="C61:G61"/>
    <mergeCell ref="C28:G28"/>
    <mergeCell ref="C30:G30"/>
    <mergeCell ref="C33:G33"/>
    <mergeCell ref="C35:G35"/>
    <mergeCell ref="C37:G37"/>
    <mergeCell ref="C39:G39"/>
    <mergeCell ref="C41:G41"/>
    <mergeCell ref="C43:G43"/>
    <mergeCell ref="C47:G47"/>
    <mergeCell ref="C50:G50"/>
    <mergeCell ref="C53:G53"/>
    <mergeCell ref="C26:G26"/>
    <mergeCell ref="A1:G1"/>
    <mergeCell ref="C2:G2"/>
    <mergeCell ref="C3:G3"/>
    <mergeCell ref="C4:G4"/>
    <mergeCell ref="C9:G9"/>
    <mergeCell ref="C13:G13"/>
    <mergeCell ref="C15:G15"/>
    <mergeCell ref="C16:G16"/>
    <mergeCell ref="C18:G18"/>
    <mergeCell ref="C19:G19"/>
    <mergeCell ref="C23:G23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69" t="s">
        <v>7</v>
      </c>
      <c r="B1" s="269"/>
      <c r="C1" s="269"/>
      <c r="D1" s="269"/>
      <c r="E1" s="269"/>
      <c r="F1" s="269"/>
      <c r="G1" s="269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70" t="s">
        <v>44</v>
      </c>
      <c r="D2" s="271"/>
      <c r="E2" s="271"/>
      <c r="F2" s="271"/>
      <c r="G2" s="272"/>
      <c r="AG2" t="s">
        <v>99</v>
      </c>
    </row>
    <row r="3" spans="1:60" ht="24.95" customHeight="1" x14ac:dyDescent="0.2">
      <c r="A3" s="168" t="s">
        <v>9</v>
      </c>
      <c r="B3" s="77" t="s">
        <v>57</v>
      </c>
      <c r="C3" s="270" t="s">
        <v>58</v>
      </c>
      <c r="D3" s="271"/>
      <c r="E3" s="271"/>
      <c r="F3" s="271"/>
      <c r="G3" s="272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57</v>
      </c>
      <c r="C4" s="273" t="s">
        <v>58</v>
      </c>
      <c r="D4" s="274"/>
      <c r="E4" s="274"/>
      <c r="F4" s="274"/>
      <c r="G4" s="275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SUMIF(AG8:AG62,"&lt;&gt;NOR",G8:G62)</f>
        <v>0</v>
      </c>
      <c r="H7" s="187"/>
      <c r="I7" s="187">
        <f>SUM(I8:I62)</f>
        <v>0</v>
      </c>
      <c r="J7" s="187"/>
      <c r="K7" s="187">
        <f>SUM(K8:K62)</f>
        <v>0</v>
      </c>
      <c r="L7" s="187"/>
      <c r="M7" s="187">
        <f>SUM(M8:M62)</f>
        <v>0</v>
      </c>
      <c r="N7" s="187"/>
      <c r="O7" s="187">
        <f>SUM(O8:O62)</f>
        <v>1089</v>
      </c>
      <c r="P7" s="187"/>
      <c r="Q7" s="187">
        <f>SUM(Q8:Q62)</f>
        <v>18.690000000000001</v>
      </c>
      <c r="R7" s="187"/>
      <c r="S7" s="187"/>
      <c r="T7" s="187"/>
      <c r="U7" s="188">
        <f>SUM(U8:U62)</f>
        <v>1074.0899999999999</v>
      </c>
      <c r="V7" s="187"/>
      <c r="AG7" t="s">
        <v>123</v>
      </c>
    </row>
    <row r="8" spans="1:60" outlineLevel="1" x14ac:dyDescent="0.2">
      <c r="A8" s="173">
        <v>1</v>
      </c>
      <c r="B8" s="183" t="s">
        <v>205</v>
      </c>
      <c r="C8" s="201" t="s">
        <v>206</v>
      </c>
      <c r="D8" s="184" t="s">
        <v>207</v>
      </c>
      <c r="E8" s="186">
        <v>29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208</v>
      </c>
      <c r="S8" s="190" t="s">
        <v>128</v>
      </c>
      <c r="T8" s="190">
        <v>3.6999999999999998E-2</v>
      </c>
      <c r="U8" s="191">
        <f>ROUND(E8*T8,2)</f>
        <v>1.07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672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V místě napojení MK, které nejsou součástí SO 101</v>
      </c>
      <c r="BB9" s="172"/>
      <c r="BC9" s="172"/>
      <c r="BD9" s="172"/>
      <c r="BE9" s="172"/>
      <c r="BF9" s="172"/>
      <c r="BG9" s="172"/>
      <c r="BH9" s="172"/>
    </row>
    <row r="10" spans="1:60" outlineLevel="1" x14ac:dyDescent="0.2">
      <c r="A10" s="173">
        <v>2</v>
      </c>
      <c r="B10" s="183" t="s">
        <v>210</v>
      </c>
      <c r="C10" s="201" t="s">
        <v>211</v>
      </c>
      <c r="D10" s="184" t="s">
        <v>212</v>
      </c>
      <c r="E10" s="186">
        <v>21</v>
      </c>
      <c r="F10" s="189"/>
      <c r="G10" s="190">
        <f>ROUND(E10*F10,2)</f>
        <v>0</v>
      </c>
      <c r="H10" s="189"/>
      <c r="I10" s="190">
        <f>ROUND(E10*H10,2)</f>
        <v>0</v>
      </c>
      <c r="J10" s="189"/>
      <c r="K10" s="190">
        <f>ROUND(E10*J10,2)</f>
        <v>0</v>
      </c>
      <c r="L10" s="190">
        <v>21</v>
      </c>
      <c r="M10" s="190">
        <f>G10*(1+L10/100)</f>
        <v>0</v>
      </c>
      <c r="N10" s="190">
        <v>0</v>
      </c>
      <c r="O10" s="190">
        <f>ROUND(E10*N10,2)</f>
        <v>0</v>
      </c>
      <c r="P10" s="190">
        <v>0.12</v>
      </c>
      <c r="Q10" s="190">
        <f>ROUND(E10*P10,2)</f>
        <v>2.52</v>
      </c>
      <c r="R10" s="190" t="s">
        <v>208</v>
      </c>
      <c r="S10" s="190" t="s">
        <v>128</v>
      </c>
      <c r="T10" s="190">
        <v>0.12</v>
      </c>
      <c r="U10" s="191">
        <f>ROUND(E10*T10,2)</f>
        <v>2.52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189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/>
      <c r="B11" s="183"/>
      <c r="C11" s="264" t="s">
        <v>672</v>
      </c>
      <c r="D11" s="265"/>
      <c r="E11" s="266"/>
      <c r="F11" s="267"/>
      <c r="G11" s="268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1"/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130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80" t="str">
        <f>C11</f>
        <v>V místě napojení MK, které nejsou součástí SO 101</v>
      </c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3</v>
      </c>
      <c r="B12" s="183" t="s">
        <v>673</v>
      </c>
      <c r="C12" s="201" t="s">
        <v>674</v>
      </c>
      <c r="D12" s="184" t="s">
        <v>212</v>
      </c>
      <c r="E12" s="186">
        <v>21</v>
      </c>
      <c r="F12" s="189"/>
      <c r="G12" s="190">
        <f>ROUND(E12*F12,2)</f>
        <v>0</v>
      </c>
      <c r="H12" s="189"/>
      <c r="I12" s="190">
        <f>ROUND(E12*H12,2)</f>
        <v>0</v>
      </c>
      <c r="J12" s="189"/>
      <c r="K12" s="190">
        <f>ROUND(E12*J12,2)</f>
        <v>0</v>
      </c>
      <c r="L12" s="190">
        <v>21</v>
      </c>
      <c r="M12" s="190">
        <f>G12*(1+L12/100)</f>
        <v>0</v>
      </c>
      <c r="N12" s="190">
        <v>0</v>
      </c>
      <c r="O12" s="190">
        <f>ROUND(E12*N12,2)</f>
        <v>0</v>
      </c>
      <c r="P12" s="190">
        <v>0.77</v>
      </c>
      <c r="Q12" s="190">
        <f>ROUND(E12*P12,2)</f>
        <v>16.170000000000002</v>
      </c>
      <c r="R12" s="190" t="s">
        <v>208</v>
      </c>
      <c r="S12" s="190" t="s">
        <v>128</v>
      </c>
      <c r="T12" s="190">
        <v>1.1505000000000001</v>
      </c>
      <c r="U12" s="191">
        <f>ROUND(E12*T12,2)</f>
        <v>24.16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ht="22.5" outlineLevel="1" x14ac:dyDescent="0.2">
      <c r="A13" s="173">
        <v>4</v>
      </c>
      <c r="B13" s="183" t="s">
        <v>675</v>
      </c>
      <c r="C13" s="201" t="s">
        <v>676</v>
      </c>
      <c r="D13" s="184" t="s">
        <v>233</v>
      </c>
      <c r="E13" s="186">
        <v>557</v>
      </c>
      <c r="F13" s="189"/>
      <c r="G13" s="190">
        <f>ROUND(E13*F13,2)</f>
        <v>0</v>
      </c>
      <c r="H13" s="189"/>
      <c r="I13" s="190">
        <f>ROUND(E13*H13,2)</f>
        <v>0</v>
      </c>
      <c r="J13" s="189"/>
      <c r="K13" s="190">
        <f>ROUND(E13*J13,2)</f>
        <v>0</v>
      </c>
      <c r="L13" s="190">
        <v>21</v>
      </c>
      <c r="M13" s="190">
        <f>G13*(1+L13/100)</f>
        <v>0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 t="s">
        <v>188</v>
      </c>
      <c r="S13" s="190" t="s">
        <v>128</v>
      </c>
      <c r="T13" s="190">
        <v>0.12</v>
      </c>
      <c r="U13" s="191">
        <f>ROUND(E13*T13,2)</f>
        <v>66.84</v>
      </c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189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/>
      <c r="B14" s="183"/>
      <c r="C14" s="264" t="s">
        <v>677</v>
      </c>
      <c r="D14" s="265"/>
      <c r="E14" s="266"/>
      <c r="F14" s="267"/>
      <c r="G14" s="268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1"/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130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80" t="str">
        <f>C14</f>
        <v>Nová stoka 214x1,2x2=514</v>
      </c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/>
      <c r="B15" s="183"/>
      <c r="C15" s="264" t="s">
        <v>678</v>
      </c>
      <c r="D15" s="265"/>
      <c r="E15" s="266"/>
      <c r="F15" s="267"/>
      <c r="G15" s="268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1"/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130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80" t="str">
        <f>C15</f>
        <v>Výměna potrubí 18x1,2x2=43</v>
      </c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>
        <v>5</v>
      </c>
      <c r="B16" s="183" t="s">
        <v>581</v>
      </c>
      <c r="C16" s="201" t="s">
        <v>582</v>
      </c>
      <c r="D16" s="184" t="s">
        <v>233</v>
      </c>
      <c r="E16" s="186">
        <v>167</v>
      </c>
      <c r="F16" s="189"/>
      <c r="G16" s="190">
        <f>ROUND(E16*F16,2)</f>
        <v>0</v>
      </c>
      <c r="H16" s="189"/>
      <c r="I16" s="190">
        <f>ROUND(E16*H16,2)</f>
        <v>0</v>
      </c>
      <c r="J16" s="189"/>
      <c r="K16" s="190">
        <f>ROUND(E16*J16,2)</f>
        <v>0</v>
      </c>
      <c r="L16" s="190">
        <v>21</v>
      </c>
      <c r="M16" s="190">
        <f>G16*(1+L16/100)</f>
        <v>0</v>
      </c>
      <c r="N16" s="190">
        <v>0</v>
      </c>
      <c r="O16" s="190">
        <f>ROUND(E16*N16,2)</f>
        <v>0</v>
      </c>
      <c r="P16" s="190">
        <v>0</v>
      </c>
      <c r="Q16" s="190">
        <f>ROUND(E16*P16,2)</f>
        <v>0</v>
      </c>
      <c r="R16" s="190" t="s">
        <v>188</v>
      </c>
      <c r="S16" s="190" t="s">
        <v>128</v>
      </c>
      <c r="T16" s="190">
        <v>8.4000000000000005E-2</v>
      </c>
      <c r="U16" s="191">
        <f>ROUND(E16*T16,2)</f>
        <v>14.03</v>
      </c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189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</row>
    <row r="17" spans="1:60" outlineLevel="1" x14ac:dyDescent="0.2">
      <c r="A17" s="173"/>
      <c r="B17" s="183"/>
      <c r="C17" s="264" t="s">
        <v>679</v>
      </c>
      <c r="D17" s="265"/>
      <c r="E17" s="266"/>
      <c r="F17" s="267"/>
      <c r="G17" s="268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1"/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130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80" t="str">
        <f>C17</f>
        <v>557x30%</v>
      </c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>
        <v>6</v>
      </c>
      <c r="B18" s="183" t="s">
        <v>243</v>
      </c>
      <c r="C18" s="201" t="s">
        <v>244</v>
      </c>
      <c r="D18" s="184" t="s">
        <v>233</v>
      </c>
      <c r="E18" s="186">
        <v>167</v>
      </c>
      <c r="F18" s="189"/>
      <c r="G18" s="190">
        <f>ROUND(E18*F18,2)</f>
        <v>0</v>
      </c>
      <c r="H18" s="189"/>
      <c r="I18" s="190">
        <f>ROUND(E18*H18,2)</f>
        <v>0</v>
      </c>
      <c r="J18" s="189"/>
      <c r="K18" s="190">
        <f>ROUND(E18*J18,2)</f>
        <v>0</v>
      </c>
      <c r="L18" s="190">
        <v>21</v>
      </c>
      <c r="M18" s="190">
        <f>G18*(1+L18/100)</f>
        <v>0</v>
      </c>
      <c r="N18" s="190">
        <v>0</v>
      </c>
      <c r="O18" s="190">
        <f>ROUND(E18*N18,2)</f>
        <v>0</v>
      </c>
      <c r="P18" s="190">
        <v>0</v>
      </c>
      <c r="Q18" s="190">
        <f>ROUND(E18*P18,2)</f>
        <v>0</v>
      </c>
      <c r="R18" s="190" t="s">
        <v>188</v>
      </c>
      <c r="S18" s="190" t="s">
        <v>128</v>
      </c>
      <c r="T18" s="190">
        <v>1.7629999999999999</v>
      </c>
      <c r="U18" s="191">
        <f>ROUND(E18*T18,2)</f>
        <v>294.42</v>
      </c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189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72"/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/>
      <c r="B19" s="183"/>
      <c r="C19" s="264" t="s">
        <v>679</v>
      </c>
      <c r="D19" s="265"/>
      <c r="E19" s="266"/>
      <c r="F19" s="267"/>
      <c r="G19" s="268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1"/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130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80" t="str">
        <f>C19</f>
        <v>557x30%</v>
      </c>
      <c r="BB19" s="172"/>
      <c r="BC19" s="172"/>
      <c r="BD19" s="172"/>
      <c r="BE19" s="172"/>
      <c r="BF19" s="172"/>
      <c r="BG19" s="172"/>
      <c r="BH19" s="172"/>
    </row>
    <row r="20" spans="1:60" outlineLevel="1" x14ac:dyDescent="0.2">
      <c r="A20" s="173">
        <v>7</v>
      </c>
      <c r="B20" s="183" t="s">
        <v>680</v>
      </c>
      <c r="C20" s="201" t="s">
        <v>681</v>
      </c>
      <c r="D20" s="184" t="s">
        <v>233</v>
      </c>
      <c r="E20" s="186">
        <v>64.5</v>
      </c>
      <c r="F20" s="189"/>
      <c r="G20" s="190">
        <f>ROUND(E20*F20,2)</f>
        <v>0</v>
      </c>
      <c r="H20" s="189"/>
      <c r="I20" s="190">
        <f>ROUND(E20*H20,2)</f>
        <v>0</v>
      </c>
      <c r="J20" s="189"/>
      <c r="K20" s="190">
        <f>ROUND(E20*J20,2)</f>
        <v>0</v>
      </c>
      <c r="L20" s="190">
        <v>21</v>
      </c>
      <c r="M20" s="190">
        <f>G20*(1+L20/100)</f>
        <v>0</v>
      </c>
      <c r="N20" s="190">
        <v>0</v>
      </c>
      <c r="O20" s="190">
        <f>ROUND(E20*N20,2)</f>
        <v>0</v>
      </c>
      <c r="P20" s="190">
        <v>0</v>
      </c>
      <c r="Q20" s="190">
        <f>ROUND(E20*P20,2)</f>
        <v>0</v>
      </c>
      <c r="R20" s="190" t="s">
        <v>188</v>
      </c>
      <c r="S20" s="190" t="s">
        <v>128</v>
      </c>
      <c r="T20" s="190">
        <v>1.556</v>
      </c>
      <c r="U20" s="191">
        <f>ROUND(E20*T20,2)</f>
        <v>100.36</v>
      </c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189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/>
      <c r="B21" s="183"/>
      <c r="C21" s="264" t="s">
        <v>682</v>
      </c>
      <c r="D21" s="265"/>
      <c r="E21" s="266"/>
      <c r="F21" s="267"/>
      <c r="G21" s="268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1"/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130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80" t="str">
        <f>C21</f>
        <v>Šachty 1,5x1,5x2x4=18</v>
      </c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/>
      <c r="B22" s="183"/>
      <c r="C22" s="264" t="s">
        <v>683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Odstranění překážek 1,5x1,5x2x7=31,5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/>
      <c r="B23" s="183"/>
      <c r="C23" s="264" t="s">
        <v>684</v>
      </c>
      <c r="D23" s="265"/>
      <c r="E23" s="266"/>
      <c r="F23" s="267"/>
      <c r="G23" s="268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1"/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130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80" t="str">
        <f>C23</f>
        <v>HP 1,5x2,5x2x2=15</v>
      </c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>
        <v>8</v>
      </c>
      <c r="B24" s="183" t="s">
        <v>685</v>
      </c>
      <c r="C24" s="201" t="s">
        <v>686</v>
      </c>
      <c r="D24" s="184" t="s">
        <v>233</v>
      </c>
      <c r="E24" s="186">
        <v>19.399999999999999</v>
      </c>
      <c r="F24" s="189"/>
      <c r="G24" s="190">
        <f>ROUND(E24*F24,2)</f>
        <v>0</v>
      </c>
      <c r="H24" s="189"/>
      <c r="I24" s="190">
        <f>ROUND(E24*H24,2)</f>
        <v>0</v>
      </c>
      <c r="J24" s="189"/>
      <c r="K24" s="190">
        <f>ROUND(E24*J24,2)</f>
        <v>0</v>
      </c>
      <c r="L24" s="190">
        <v>21</v>
      </c>
      <c r="M24" s="190">
        <f>G24*(1+L24/100)</f>
        <v>0</v>
      </c>
      <c r="N24" s="190">
        <v>0</v>
      </c>
      <c r="O24" s="190">
        <f>ROUND(E24*N24,2)</f>
        <v>0</v>
      </c>
      <c r="P24" s="190">
        <v>0</v>
      </c>
      <c r="Q24" s="190">
        <f>ROUND(E24*P24,2)</f>
        <v>0</v>
      </c>
      <c r="R24" s="190" t="s">
        <v>188</v>
      </c>
      <c r="S24" s="190" t="s">
        <v>128</v>
      </c>
      <c r="T24" s="190">
        <v>4.3099999999999999E-2</v>
      </c>
      <c r="U24" s="191">
        <f>ROUND(E24*T24,2)</f>
        <v>0.84</v>
      </c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189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/>
      <c r="B25" s="183"/>
      <c r="C25" s="264" t="s">
        <v>687</v>
      </c>
      <c r="D25" s="265"/>
      <c r="E25" s="266"/>
      <c r="F25" s="267"/>
      <c r="G25" s="268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1"/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130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80" t="str">
        <f>C25</f>
        <v>64,5x30%</v>
      </c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>
        <v>9</v>
      </c>
      <c r="B26" s="183" t="s">
        <v>688</v>
      </c>
      <c r="C26" s="201" t="s">
        <v>689</v>
      </c>
      <c r="D26" s="184" t="s">
        <v>207</v>
      </c>
      <c r="E26" s="186">
        <v>20</v>
      </c>
      <c r="F26" s="189"/>
      <c r="G26" s="190">
        <f>ROUND(E26*F26,2)</f>
        <v>0</v>
      </c>
      <c r="H26" s="189"/>
      <c r="I26" s="190">
        <f>ROUND(E26*H26,2)</f>
        <v>0</v>
      </c>
      <c r="J26" s="189"/>
      <c r="K26" s="190">
        <f>ROUND(E26*J26,2)</f>
        <v>0</v>
      </c>
      <c r="L26" s="190">
        <v>21</v>
      </c>
      <c r="M26" s="190">
        <f>G26*(1+L26/100)</f>
        <v>0</v>
      </c>
      <c r="N26" s="190">
        <v>8.6899999999999998E-3</v>
      </c>
      <c r="O26" s="190">
        <f>ROUND(E26*N26,2)</f>
        <v>0.17</v>
      </c>
      <c r="P26" s="190">
        <v>0</v>
      </c>
      <c r="Q26" s="190">
        <f>ROUND(E26*P26,2)</f>
        <v>0</v>
      </c>
      <c r="R26" s="190" t="s">
        <v>188</v>
      </c>
      <c r="S26" s="190" t="s">
        <v>128</v>
      </c>
      <c r="T26" s="190">
        <v>0.70299999999999996</v>
      </c>
      <c r="U26" s="191">
        <f>ROUND(E26*T26,2)</f>
        <v>14.06</v>
      </c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189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72"/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10</v>
      </c>
      <c r="B27" s="183" t="s">
        <v>690</v>
      </c>
      <c r="C27" s="201" t="s">
        <v>691</v>
      </c>
      <c r="D27" s="184" t="s">
        <v>207</v>
      </c>
      <c r="E27" s="186">
        <v>30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2.478E-2</v>
      </c>
      <c r="O27" s="190">
        <f>ROUND(E27*N27,2)</f>
        <v>0.74</v>
      </c>
      <c r="P27" s="190">
        <v>0</v>
      </c>
      <c r="Q27" s="190">
        <f>ROUND(E27*P27,2)</f>
        <v>0</v>
      </c>
      <c r="R27" s="190" t="s">
        <v>188</v>
      </c>
      <c r="S27" s="190" t="s">
        <v>128</v>
      </c>
      <c r="T27" s="190">
        <v>0.54700000000000004</v>
      </c>
      <c r="U27" s="191">
        <f>ROUND(E27*T27,2)</f>
        <v>16.41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189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>
        <v>11</v>
      </c>
      <c r="B28" s="183" t="s">
        <v>692</v>
      </c>
      <c r="C28" s="201" t="s">
        <v>693</v>
      </c>
      <c r="D28" s="184" t="s">
        <v>207</v>
      </c>
      <c r="E28" s="186">
        <v>30</v>
      </c>
      <c r="F28" s="189"/>
      <c r="G28" s="190">
        <f>ROUND(E28*F28,2)</f>
        <v>0</v>
      </c>
      <c r="H28" s="189"/>
      <c r="I28" s="190">
        <f>ROUND(E28*H28,2)</f>
        <v>0</v>
      </c>
      <c r="J28" s="189"/>
      <c r="K28" s="190">
        <f>ROUND(E28*J28,2)</f>
        <v>0</v>
      </c>
      <c r="L28" s="190">
        <v>21</v>
      </c>
      <c r="M28" s="190">
        <f>G28*(1+L28/100)</f>
        <v>0</v>
      </c>
      <c r="N28" s="190">
        <v>3.9739999999999998E-2</v>
      </c>
      <c r="O28" s="190">
        <f>ROUND(E28*N28,2)</f>
        <v>1.19</v>
      </c>
      <c r="P28" s="190">
        <v>0</v>
      </c>
      <c r="Q28" s="190">
        <f>ROUND(E28*P28,2)</f>
        <v>0</v>
      </c>
      <c r="R28" s="190" t="s">
        <v>188</v>
      </c>
      <c r="S28" s="190" t="s">
        <v>128</v>
      </c>
      <c r="T28" s="190">
        <v>0.753</v>
      </c>
      <c r="U28" s="191">
        <f>ROUND(E28*T28,2)</f>
        <v>22.59</v>
      </c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189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72"/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12</v>
      </c>
      <c r="B29" s="183" t="s">
        <v>246</v>
      </c>
      <c r="C29" s="201" t="s">
        <v>247</v>
      </c>
      <c r="D29" s="184" t="s">
        <v>212</v>
      </c>
      <c r="E29" s="186">
        <v>1014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9.8999999999999999E-4</v>
      </c>
      <c r="O29" s="190">
        <f>ROUND(E29*N29,2)</f>
        <v>1</v>
      </c>
      <c r="P29" s="190">
        <v>0</v>
      </c>
      <c r="Q29" s="190">
        <f>ROUND(E29*P29,2)</f>
        <v>0</v>
      </c>
      <c r="R29" s="190" t="s">
        <v>188</v>
      </c>
      <c r="S29" s="190" t="s">
        <v>128</v>
      </c>
      <c r="T29" s="190">
        <v>0.23599999999999999</v>
      </c>
      <c r="U29" s="191">
        <f>ROUND(E29*T29,2)</f>
        <v>239.3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189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694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Nová stoka 214x2x2=856</v>
      </c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/>
      <c r="B31" s="183"/>
      <c r="C31" s="264" t="s">
        <v>695</v>
      </c>
      <c r="D31" s="265"/>
      <c r="E31" s="266"/>
      <c r="F31" s="267"/>
      <c r="G31" s="268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1"/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130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80" t="str">
        <f>C31</f>
        <v>Výměna potrubí 18x2x2=72</v>
      </c>
      <c r="BB31" s="172"/>
      <c r="BC31" s="172"/>
      <c r="BD31" s="172"/>
      <c r="BE31" s="172"/>
      <c r="BF31" s="172"/>
      <c r="BG31" s="172"/>
      <c r="BH31" s="172"/>
    </row>
    <row r="32" spans="1:60" outlineLevel="1" x14ac:dyDescent="0.2">
      <c r="A32" s="173"/>
      <c r="B32" s="183"/>
      <c r="C32" s="264" t="s">
        <v>696</v>
      </c>
      <c r="D32" s="265"/>
      <c r="E32" s="266"/>
      <c r="F32" s="267"/>
      <c r="G32" s="268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1"/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130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80" t="str">
        <f>C32</f>
        <v>Šachty 1,5x2x2x4=24</v>
      </c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/>
      <c r="B33" s="183"/>
      <c r="C33" s="264" t="s">
        <v>697</v>
      </c>
      <c r="D33" s="265"/>
      <c r="E33" s="266"/>
      <c r="F33" s="267"/>
      <c r="G33" s="268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1"/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130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80" t="str">
        <f>C33</f>
        <v>Odstranění překážek 1,5x2x2x7=42</v>
      </c>
      <c r="BB33" s="172"/>
      <c r="BC33" s="172"/>
      <c r="BD33" s="172"/>
      <c r="BE33" s="172"/>
      <c r="BF33" s="172"/>
      <c r="BG33" s="172"/>
      <c r="BH33" s="172"/>
    </row>
    <row r="34" spans="1:60" outlineLevel="1" x14ac:dyDescent="0.2">
      <c r="A34" s="173"/>
      <c r="B34" s="183"/>
      <c r="C34" s="264" t="s">
        <v>698</v>
      </c>
      <c r="D34" s="265"/>
      <c r="E34" s="266"/>
      <c r="F34" s="267"/>
      <c r="G34" s="268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1"/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130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80" t="str">
        <f>C34</f>
        <v>HP 2x2,5x2x2=20</v>
      </c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>
        <v>13</v>
      </c>
      <c r="B35" s="183" t="s">
        <v>251</v>
      </c>
      <c r="C35" s="201" t="s">
        <v>252</v>
      </c>
      <c r="D35" s="184" t="s">
        <v>212</v>
      </c>
      <c r="E35" s="186">
        <v>1014</v>
      </c>
      <c r="F35" s="189"/>
      <c r="G35" s="190">
        <f>ROUND(E35*F35,2)</f>
        <v>0</v>
      </c>
      <c r="H35" s="189"/>
      <c r="I35" s="190">
        <f>ROUND(E35*H35,2)</f>
        <v>0</v>
      </c>
      <c r="J35" s="189"/>
      <c r="K35" s="190">
        <f>ROUND(E35*J35,2)</f>
        <v>0</v>
      </c>
      <c r="L35" s="190">
        <v>21</v>
      </c>
      <c r="M35" s="190">
        <f>G35*(1+L35/100)</f>
        <v>0</v>
      </c>
      <c r="N35" s="190">
        <v>0</v>
      </c>
      <c r="O35" s="190">
        <f>ROUND(E35*N35,2)</f>
        <v>0</v>
      </c>
      <c r="P35" s="190">
        <v>0</v>
      </c>
      <c r="Q35" s="190">
        <f>ROUND(E35*P35,2)</f>
        <v>0</v>
      </c>
      <c r="R35" s="190" t="s">
        <v>188</v>
      </c>
      <c r="S35" s="190" t="s">
        <v>128</v>
      </c>
      <c r="T35" s="190">
        <v>7.0000000000000007E-2</v>
      </c>
      <c r="U35" s="191">
        <f>ROUND(E35*T35,2)</f>
        <v>70.98</v>
      </c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189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</row>
    <row r="36" spans="1:60" outlineLevel="1" x14ac:dyDescent="0.2">
      <c r="A36" s="173">
        <v>14</v>
      </c>
      <c r="B36" s="183" t="s">
        <v>253</v>
      </c>
      <c r="C36" s="201" t="s">
        <v>254</v>
      </c>
      <c r="D36" s="184" t="s">
        <v>233</v>
      </c>
      <c r="E36" s="186">
        <v>493.6</v>
      </c>
      <c r="F36" s="189"/>
      <c r="G36" s="190">
        <f>ROUND(E36*F36,2)</f>
        <v>0</v>
      </c>
      <c r="H36" s="189"/>
      <c r="I36" s="190">
        <f>ROUND(E36*H36,2)</f>
        <v>0</v>
      </c>
      <c r="J36" s="189"/>
      <c r="K36" s="190">
        <f>ROUND(E36*J36,2)</f>
        <v>0</v>
      </c>
      <c r="L36" s="190">
        <v>21</v>
      </c>
      <c r="M36" s="190">
        <f>G36*(1+L36/100)</f>
        <v>0</v>
      </c>
      <c r="N36" s="190">
        <v>0</v>
      </c>
      <c r="O36" s="190">
        <f>ROUND(E36*N36,2)</f>
        <v>0</v>
      </c>
      <c r="P36" s="190">
        <v>0</v>
      </c>
      <c r="Q36" s="190">
        <f>ROUND(E36*P36,2)</f>
        <v>0</v>
      </c>
      <c r="R36" s="190" t="s">
        <v>188</v>
      </c>
      <c r="S36" s="190" t="s">
        <v>128</v>
      </c>
      <c r="T36" s="190">
        <v>0.20200000000000001</v>
      </c>
      <c r="U36" s="191">
        <f>ROUND(E36*T36,2)</f>
        <v>99.71</v>
      </c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189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699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Stoka 557x0,8=445,6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/>
      <c r="B38" s="183"/>
      <c r="C38" s="264" t="s">
        <v>700</v>
      </c>
      <c r="D38" s="265"/>
      <c r="E38" s="266"/>
      <c r="F38" s="267"/>
      <c r="G38" s="268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1"/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130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80" t="str">
        <f>C38</f>
        <v>Šachty 18x0,5=9</v>
      </c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701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Odstranění překážek 31,5</v>
      </c>
      <c r="BB39" s="172"/>
      <c r="BC39" s="172"/>
      <c r="BD39" s="172"/>
      <c r="BE39" s="172"/>
      <c r="BF39" s="172"/>
      <c r="BG39" s="172"/>
      <c r="BH39" s="172"/>
    </row>
    <row r="40" spans="1:60" outlineLevel="1" x14ac:dyDescent="0.2">
      <c r="A40" s="173"/>
      <c r="B40" s="183"/>
      <c r="C40" s="264" t="s">
        <v>702</v>
      </c>
      <c r="D40" s="265"/>
      <c r="E40" s="266"/>
      <c r="F40" s="267"/>
      <c r="G40" s="268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1"/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130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80" t="str">
        <f>C40</f>
        <v>HP 15x0,5=7,5</v>
      </c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>
        <v>15</v>
      </c>
      <c r="B41" s="183" t="s">
        <v>257</v>
      </c>
      <c r="C41" s="201" t="s">
        <v>258</v>
      </c>
      <c r="D41" s="184" t="s">
        <v>259</v>
      </c>
      <c r="E41" s="186">
        <v>217.2</v>
      </c>
      <c r="F41" s="189"/>
      <c r="G41" s="190">
        <f>ROUND(E41*F41,2)</f>
        <v>0</v>
      </c>
      <c r="H41" s="189"/>
      <c r="I41" s="190">
        <f>ROUND(E41*H41,2)</f>
        <v>0</v>
      </c>
      <c r="J41" s="189"/>
      <c r="K41" s="190">
        <f>ROUND(E41*J41,2)</f>
        <v>0</v>
      </c>
      <c r="L41" s="190">
        <v>21</v>
      </c>
      <c r="M41" s="190">
        <f>G41*(1+L41/100)</f>
        <v>0</v>
      </c>
      <c r="N41" s="190">
        <v>1</v>
      </c>
      <c r="O41" s="190">
        <f>ROUND(E41*N41,2)</f>
        <v>217.2</v>
      </c>
      <c r="P41" s="190">
        <v>0</v>
      </c>
      <c r="Q41" s="190">
        <f>ROUND(E41*P41,2)</f>
        <v>0</v>
      </c>
      <c r="R41" s="190" t="s">
        <v>260</v>
      </c>
      <c r="S41" s="190" t="s">
        <v>128</v>
      </c>
      <c r="T41" s="190">
        <v>0</v>
      </c>
      <c r="U41" s="191">
        <f>ROUND(E41*T41,2)</f>
        <v>0</v>
      </c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261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72"/>
      <c r="BB41" s="172"/>
      <c r="BC41" s="172"/>
      <c r="BD41" s="172"/>
      <c r="BE41" s="172"/>
      <c r="BF41" s="172"/>
      <c r="BG41" s="172"/>
      <c r="BH41" s="172"/>
    </row>
    <row r="42" spans="1:60" outlineLevel="1" x14ac:dyDescent="0.2">
      <c r="A42" s="173"/>
      <c r="B42" s="183"/>
      <c r="C42" s="264" t="s">
        <v>703</v>
      </c>
      <c r="D42" s="265"/>
      <c r="E42" s="266"/>
      <c r="F42" s="267"/>
      <c r="G42" s="268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1"/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130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80" t="str">
        <f>C42</f>
        <v>493,6x2,2x0,2</v>
      </c>
      <c r="BB42" s="172"/>
      <c r="BC42" s="172"/>
      <c r="BD42" s="172"/>
      <c r="BE42" s="172"/>
      <c r="BF42" s="172"/>
      <c r="BG42" s="172"/>
      <c r="BH42" s="172"/>
    </row>
    <row r="43" spans="1:60" outlineLevel="1" x14ac:dyDescent="0.2">
      <c r="A43" s="173">
        <v>16</v>
      </c>
      <c r="B43" s="183" t="s">
        <v>264</v>
      </c>
      <c r="C43" s="201" t="s">
        <v>265</v>
      </c>
      <c r="D43" s="184" t="s">
        <v>259</v>
      </c>
      <c r="E43" s="186">
        <v>868.7</v>
      </c>
      <c r="F43" s="189"/>
      <c r="G43" s="190">
        <f>ROUND(E43*F43,2)</f>
        <v>0</v>
      </c>
      <c r="H43" s="189"/>
      <c r="I43" s="190">
        <f>ROUND(E43*H43,2)</f>
        <v>0</v>
      </c>
      <c r="J43" s="189"/>
      <c r="K43" s="190">
        <f>ROUND(E43*J43,2)</f>
        <v>0</v>
      </c>
      <c r="L43" s="190">
        <v>21</v>
      </c>
      <c r="M43" s="190">
        <f>G43*(1+L43/100)</f>
        <v>0</v>
      </c>
      <c r="N43" s="190">
        <v>1</v>
      </c>
      <c r="O43" s="190">
        <f>ROUND(E43*N43,2)</f>
        <v>868.7</v>
      </c>
      <c r="P43" s="190">
        <v>0</v>
      </c>
      <c r="Q43" s="190">
        <f>ROUND(E43*P43,2)</f>
        <v>0</v>
      </c>
      <c r="R43" s="190" t="s">
        <v>260</v>
      </c>
      <c r="S43" s="190" t="s">
        <v>128</v>
      </c>
      <c r="T43" s="190">
        <v>0</v>
      </c>
      <c r="U43" s="191">
        <f>ROUND(E43*T43,2)</f>
        <v>0</v>
      </c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261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</row>
    <row r="44" spans="1:60" outlineLevel="1" x14ac:dyDescent="0.2">
      <c r="A44" s="173"/>
      <c r="B44" s="183"/>
      <c r="C44" s="264" t="s">
        <v>704</v>
      </c>
      <c r="D44" s="265"/>
      <c r="E44" s="266"/>
      <c r="F44" s="267"/>
      <c r="G44" s="268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1"/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130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80" t="str">
        <f>C44</f>
        <v>493,6x2,2x0,8</v>
      </c>
      <c r="BB44" s="172"/>
      <c r="BC44" s="172"/>
      <c r="BD44" s="172"/>
      <c r="BE44" s="172"/>
      <c r="BF44" s="172"/>
      <c r="BG44" s="172"/>
      <c r="BH44" s="172"/>
    </row>
    <row r="45" spans="1:60" outlineLevel="1" x14ac:dyDescent="0.2">
      <c r="A45" s="173">
        <v>17</v>
      </c>
      <c r="B45" s="183" t="s">
        <v>268</v>
      </c>
      <c r="C45" s="201" t="s">
        <v>269</v>
      </c>
      <c r="D45" s="184" t="s">
        <v>212</v>
      </c>
      <c r="E45" s="186">
        <v>21</v>
      </c>
      <c r="F45" s="189"/>
      <c r="G45" s="190">
        <f>ROUND(E45*F45,2)</f>
        <v>0</v>
      </c>
      <c r="H45" s="189"/>
      <c r="I45" s="190">
        <f>ROUND(E45*H45,2)</f>
        <v>0</v>
      </c>
      <c r="J45" s="189"/>
      <c r="K45" s="190">
        <f>ROUND(E45*J45,2)</f>
        <v>0</v>
      </c>
      <c r="L45" s="190">
        <v>21</v>
      </c>
      <c r="M45" s="190">
        <f>G45*(1+L45/100)</f>
        <v>0</v>
      </c>
      <c r="N45" s="190">
        <v>0</v>
      </c>
      <c r="O45" s="190">
        <f>ROUND(E45*N45,2)</f>
        <v>0</v>
      </c>
      <c r="P45" s="190">
        <v>0</v>
      </c>
      <c r="Q45" s="190">
        <f>ROUND(E45*P45,2)</f>
        <v>0</v>
      </c>
      <c r="R45" s="190" t="s">
        <v>188</v>
      </c>
      <c r="S45" s="190" t="s">
        <v>128</v>
      </c>
      <c r="T45" s="190">
        <v>1.7999999999999999E-2</v>
      </c>
      <c r="U45" s="191">
        <f>ROUND(E45*T45,2)</f>
        <v>0.38</v>
      </c>
      <c r="V45" s="190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 t="s">
        <v>189</v>
      </c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  <c r="BD45" s="172"/>
      <c r="BE45" s="172"/>
      <c r="BF45" s="172"/>
      <c r="BG45" s="172"/>
      <c r="BH45" s="172"/>
    </row>
    <row r="46" spans="1:60" outlineLevel="1" x14ac:dyDescent="0.2">
      <c r="A46" s="173"/>
      <c r="B46" s="183"/>
      <c r="C46" s="264" t="s">
        <v>705</v>
      </c>
      <c r="D46" s="265"/>
      <c r="E46" s="266"/>
      <c r="F46" s="267"/>
      <c r="G46" s="268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1"/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130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80" t="str">
        <f>C46</f>
        <v>21</v>
      </c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>
        <v>18</v>
      </c>
      <c r="B47" s="183" t="s">
        <v>706</v>
      </c>
      <c r="C47" s="201" t="s">
        <v>707</v>
      </c>
      <c r="D47" s="184" t="s">
        <v>233</v>
      </c>
      <c r="E47" s="186">
        <v>621.5</v>
      </c>
      <c r="F47" s="189"/>
      <c r="G47" s="190">
        <f>ROUND(E47*F47,2)</f>
        <v>0</v>
      </c>
      <c r="H47" s="189"/>
      <c r="I47" s="190">
        <f>ROUND(E47*H47,2)</f>
        <v>0</v>
      </c>
      <c r="J47" s="189"/>
      <c r="K47" s="190">
        <f>ROUND(E47*J47,2)</f>
        <v>0</v>
      </c>
      <c r="L47" s="190">
        <v>21</v>
      </c>
      <c r="M47" s="190">
        <f>G47*(1+L47/100)</f>
        <v>0</v>
      </c>
      <c r="N47" s="190">
        <v>0</v>
      </c>
      <c r="O47" s="190">
        <f>ROUND(E47*N47,2)</f>
        <v>0</v>
      </c>
      <c r="P47" s="190">
        <v>0</v>
      </c>
      <c r="Q47" s="190">
        <f>ROUND(E47*P47,2)</f>
        <v>0</v>
      </c>
      <c r="R47" s="190" t="s">
        <v>188</v>
      </c>
      <c r="S47" s="190" t="s">
        <v>128</v>
      </c>
      <c r="T47" s="190">
        <v>5.2999999999999999E-2</v>
      </c>
      <c r="U47" s="191">
        <f>ROUND(E47*T47,2)</f>
        <v>32.94</v>
      </c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189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72"/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/>
      <c r="B48" s="183"/>
      <c r="C48" s="264" t="s">
        <v>708</v>
      </c>
      <c r="D48" s="265"/>
      <c r="E48" s="266"/>
      <c r="F48" s="267"/>
      <c r="G48" s="268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1"/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130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80" t="str">
        <f>C48</f>
        <v>557+64,5</v>
      </c>
      <c r="BB48" s="172"/>
      <c r="BC48" s="172"/>
      <c r="BD48" s="172"/>
      <c r="BE48" s="172"/>
      <c r="BF48" s="172"/>
      <c r="BG48" s="172"/>
      <c r="BH48" s="172"/>
    </row>
    <row r="49" spans="1:60" ht="22.5" outlineLevel="1" x14ac:dyDescent="0.2">
      <c r="A49" s="173">
        <v>19</v>
      </c>
      <c r="B49" s="183" t="s">
        <v>271</v>
      </c>
      <c r="C49" s="201" t="s">
        <v>272</v>
      </c>
      <c r="D49" s="184" t="s">
        <v>233</v>
      </c>
      <c r="E49" s="186">
        <v>621.5</v>
      </c>
      <c r="F49" s="189"/>
      <c r="G49" s="190">
        <f>ROUND(E49*F49,2)</f>
        <v>0</v>
      </c>
      <c r="H49" s="189"/>
      <c r="I49" s="190">
        <f>ROUND(E49*H49,2)</f>
        <v>0</v>
      </c>
      <c r="J49" s="189"/>
      <c r="K49" s="190">
        <f>ROUND(E49*J49,2)</f>
        <v>0</v>
      </c>
      <c r="L49" s="190">
        <v>21</v>
      </c>
      <c r="M49" s="190">
        <f>G49*(1+L49/100)</f>
        <v>0</v>
      </c>
      <c r="N49" s="190">
        <v>0</v>
      </c>
      <c r="O49" s="190">
        <f>ROUND(E49*N49,2)</f>
        <v>0</v>
      </c>
      <c r="P49" s="190">
        <v>0</v>
      </c>
      <c r="Q49" s="190">
        <f>ROUND(E49*P49,2)</f>
        <v>0</v>
      </c>
      <c r="R49" s="190" t="s">
        <v>188</v>
      </c>
      <c r="S49" s="190" t="s">
        <v>128</v>
      </c>
      <c r="T49" s="190">
        <v>1.0999999999999999E-2</v>
      </c>
      <c r="U49" s="191">
        <f>ROUND(E49*T49,2)</f>
        <v>6.84</v>
      </c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189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709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5966+468+456+143-480-114</v>
      </c>
      <c r="BB50" s="172"/>
      <c r="BC50" s="172"/>
      <c r="BD50" s="172"/>
      <c r="BE50" s="172"/>
      <c r="BF50" s="172"/>
      <c r="BG50" s="172"/>
      <c r="BH50" s="172"/>
    </row>
    <row r="51" spans="1:60" ht="22.5" outlineLevel="1" x14ac:dyDescent="0.2">
      <c r="A51" s="173">
        <v>20</v>
      </c>
      <c r="B51" s="183" t="s">
        <v>274</v>
      </c>
      <c r="C51" s="201" t="s">
        <v>275</v>
      </c>
      <c r="D51" s="184" t="s">
        <v>233</v>
      </c>
      <c r="E51" s="186">
        <v>621.5</v>
      </c>
      <c r="F51" s="189"/>
      <c r="G51" s="190">
        <f>ROUND(E51*F51,2)</f>
        <v>0</v>
      </c>
      <c r="H51" s="189"/>
      <c r="I51" s="190">
        <f>ROUND(E51*H51,2)</f>
        <v>0</v>
      </c>
      <c r="J51" s="189"/>
      <c r="K51" s="190">
        <f>ROUND(E51*J51,2)</f>
        <v>0</v>
      </c>
      <c r="L51" s="190">
        <v>21</v>
      </c>
      <c r="M51" s="190">
        <f>G51*(1+L51/100)</f>
        <v>0</v>
      </c>
      <c r="N51" s="190">
        <v>0</v>
      </c>
      <c r="O51" s="190">
        <f>ROUND(E51*N51,2)</f>
        <v>0</v>
      </c>
      <c r="P51" s="190">
        <v>0</v>
      </c>
      <c r="Q51" s="190">
        <f>ROUND(E51*P51,2)</f>
        <v>0</v>
      </c>
      <c r="R51" s="190" t="s">
        <v>188</v>
      </c>
      <c r="S51" s="190" t="s">
        <v>128</v>
      </c>
      <c r="T51" s="190">
        <v>8.9999999999999993E-3</v>
      </c>
      <c r="U51" s="191">
        <f>ROUND(E51*T51,2)</f>
        <v>5.59</v>
      </c>
      <c r="V51" s="190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 t="s">
        <v>189</v>
      </c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72"/>
      <c r="BB51" s="172"/>
      <c r="BC51" s="172"/>
      <c r="BD51" s="172"/>
      <c r="BE51" s="172"/>
      <c r="BF51" s="172"/>
      <c r="BG51" s="172"/>
      <c r="BH51" s="172"/>
    </row>
    <row r="52" spans="1:60" outlineLevel="1" x14ac:dyDescent="0.2">
      <c r="A52" s="173"/>
      <c r="B52" s="183"/>
      <c r="C52" s="264" t="s">
        <v>710</v>
      </c>
      <c r="D52" s="265"/>
      <c r="E52" s="266"/>
      <c r="F52" s="267"/>
      <c r="G52" s="268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1"/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130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80" t="str">
        <f>C52</f>
        <v>1104+175+71+52-22</v>
      </c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>
        <v>21</v>
      </c>
      <c r="B53" s="183" t="s">
        <v>276</v>
      </c>
      <c r="C53" s="201" t="s">
        <v>277</v>
      </c>
      <c r="D53" s="184" t="s">
        <v>233</v>
      </c>
      <c r="E53" s="186">
        <v>621.5</v>
      </c>
      <c r="F53" s="189"/>
      <c r="G53" s="190">
        <f>ROUND(E53*F53,2)</f>
        <v>0</v>
      </c>
      <c r="H53" s="189"/>
      <c r="I53" s="190">
        <f>ROUND(E53*H53,2)</f>
        <v>0</v>
      </c>
      <c r="J53" s="189"/>
      <c r="K53" s="190">
        <f>ROUND(E53*J53,2)</f>
        <v>0</v>
      </c>
      <c r="L53" s="190">
        <v>21</v>
      </c>
      <c r="M53" s="190">
        <f>G53*(1+L53/100)</f>
        <v>0</v>
      </c>
      <c r="N53" s="190">
        <v>0</v>
      </c>
      <c r="O53" s="190">
        <f>ROUND(E53*N53,2)</f>
        <v>0</v>
      </c>
      <c r="P53" s="190">
        <v>0</v>
      </c>
      <c r="Q53" s="190">
        <f>ROUND(E53*P53,2)</f>
        <v>0</v>
      </c>
      <c r="R53" s="190" t="s">
        <v>188</v>
      </c>
      <c r="S53" s="190" t="s">
        <v>128</v>
      </c>
      <c r="T53" s="190">
        <v>0</v>
      </c>
      <c r="U53" s="191">
        <f>ROUND(E53*T53,2)</f>
        <v>0</v>
      </c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189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72"/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>
        <v>22</v>
      </c>
      <c r="B54" s="183" t="s">
        <v>278</v>
      </c>
      <c r="C54" s="201" t="s">
        <v>279</v>
      </c>
      <c r="D54" s="184" t="s">
        <v>212</v>
      </c>
      <c r="E54" s="186">
        <v>300</v>
      </c>
      <c r="F54" s="189"/>
      <c r="G54" s="190">
        <f>ROUND(E54*F54,2)</f>
        <v>0</v>
      </c>
      <c r="H54" s="189"/>
      <c r="I54" s="190">
        <f>ROUND(E54*H54,2)</f>
        <v>0</v>
      </c>
      <c r="J54" s="189"/>
      <c r="K54" s="190">
        <f>ROUND(E54*J54,2)</f>
        <v>0</v>
      </c>
      <c r="L54" s="190">
        <v>21</v>
      </c>
      <c r="M54" s="190">
        <f>G54*(1+L54/100)</f>
        <v>0</v>
      </c>
      <c r="N54" s="190">
        <v>0</v>
      </c>
      <c r="O54" s="190">
        <f>ROUND(E54*N54,2)</f>
        <v>0</v>
      </c>
      <c r="P54" s="190">
        <v>0</v>
      </c>
      <c r="Q54" s="190">
        <f>ROUND(E54*P54,2)</f>
        <v>0</v>
      </c>
      <c r="R54" s="190" t="s">
        <v>280</v>
      </c>
      <c r="S54" s="190" t="s">
        <v>128</v>
      </c>
      <c r="T54" s="190">
        <v>0.09</v>
      </c>
      <c r="U54" s="191">
        <f>ROUND(E54*T54,2)</f>
        <v>27</v>
      </c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189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/>
      <c r="B55" s="183"/>
      <c r="C55" s="264" t="s">
        <v>711</v>
      </c>
      <c r="D55" s="265"/>
      <c r="E55" s="266"/>
      <c r="F55" s="267"/>
      <c r="G55" s="268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1"/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130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80" t="str">
        <f>C55</f>
        <v>Úprava po zásypu rýhy</v>
      </c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23</v>
      </c>
      <c r="B56" s="183" t="s">
        <v>281</v>
      </c>
      <c r="C56" s="201" t="s">
        <v>282</v>
      </c>
      <c r="D56" s="184" t="s">
        <v>212</v>
      </c>
      <c r="E56" s="186">
        <v>30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0</v>
      </c>
      <c r="O56" s="190">
        <f>ROUND(E56*N56,2)</f>
        <v>0</v>
      </c>
      <c r="P56" s="190">
        <v>0</v>
      </c>
      <c r="Q56" s="190">
        <f>ROUND(E56*P56,2)</f>
        <v>0</v>
      </c>
      <c r="R56" s="190" t="s">
        <v>188</v>
      </c>
      <c r="S56" s="190" t="s">
        <v>128</v>
      </c>
      <c r="T56" s="190">
        <v>0.13</v>
      </c>
      <c r="U56" s="191">
        <f>ROUND(E56*T56,2)</f>
        <v>3.9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189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/>
      <c r="B57" s="183"/>
      <c r="C57" s="264" t="s">
        <v>712</v>
      </c>
      <c r="D57" s="265"/>
      <c r="E57" s="266"/>
      <c r="F57" s="267"/>
      <c r="G57" s="268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1"/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130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80" t="str">
        <f>C57</f>
        <v>Bude užito původní ornice</v>
      </c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>
        <v>24</v>
      </c>
      <c r="B58" s="183" t="s">
        <v>287</v>
      </c>
      <c r="C58" s="201" t="s">
        <v>288</v>
      </c>
      <c r="D58" s="184" t="s">
        <v>212</v>
      </c>
      <c r="E58" s="186">
        <v>30</v>
      </c>
      <c r="F58" s="189"/>
      <c r="G58" s="190">
        <f>ROUND(E58*F58,2)</f>
        <v>0</v>
      </c>
      <c r="H58" s="189"/>
      <c r="I58" s="190">
        <f>ROUND(E58*H58,2)</f>
        <v>0</v>
      </c>
      <c r="J58" s="189"/>
      <c r="K58" s="190">
        <f>ROUND(E58*J58,2)</f>
        <v>0</v>
      </c>
      <c r="L58" s="190">
        <v>21</v>
      </c>
      <c r="M58" s="190">
        <f>G58*(1+L58/100)</f>
        <v>0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 t="s">
        <v>280</v>
      </c>
      <c r="S58" s="190" t="s">
        <v>128</v>
      </c>
      <c r="T58" s="190">
        <v>0.06</v>
      </c>
      <c r="U58" s="191">
        <f>ROUND(E58*T58,2)</f>
        <v>1.8</v>
      </c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189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</row>
    <row r="59" spans="1:60" outlineLevel="1" x14ac:dyDescent="0.2">
      <c r="A59" s="173">
        <v>25</v>
      </c>
      <c r="B59" s="183" t="s">
        <v>713</v>
      </c>
      <c r="C59" s="201" t="s">
        <v>714</v>
      </c>
      <c r="D59" s="184" t="s">
        <v>291</v>
      </c>
      <c r="E59" s="186">
        <v>0.75</v>
      </c>
      <c r="F59" s="189"/>
      <c r="G59" s="190">
        <f>ROUND(E59*F59,2)</f>
        <v>0</v>
      </c>
      <c r="H59" s="189"/>
      <c r="I59" s="190">
        <f>ROUND(E59*H59,2)</f>
        <v>0</v>
      </c>
      <c r="J59" s="189"/>
      <c r="K59" s="190">
        <f>ROUND(E59*J59,2)</f>
        <v>0</v>
      </c>
      <c r="L59" s="190">
        <v>21</v>
      </c>
      <c r="M59" s="190">
        <f>G59*(1+L59/100)</f>
        <v>0</v>
      </c>
      <c r="N59" s="190">
        <v>1E-3</v>
      </c>
      <c r="O59" s="190">
        <f>ROUND(E59*N59,2)</f>
        <v>0</v>
      </c>
      <c r="P59" s="190">
        <v>0</v>
      </c>
      <c r="Q59" s="190">
        <f>ROUND(E59*P59,2)</f>
        <v>0</v>
      </c>
      <c r="R59" s="190" t="s">
        <v>260</v>
      </c>
      <c r="S59" s="190" t="s">
        <v>128</v>
      </c>
      <c r="T59" s="190">
        <v>0</v>
      </c>
      <c r="U59" s="191">
        <f>ROUND(E59*T59,2)</f>
        <v>0</v>
      </c>
      <c r="V59" s="190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 t="s">
        <v>261</v>
      </c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72"/>
      <c r="BB59" s="172"/>
      <c r="BC59" s="172"/>
      <c r="BD59" s="172"/>
      <c r="BE59" s="172"/>
      <c r="BF59" s="172"/>
      <c r="BG59" s="172"/>
      <c r="BH59" s="172"/>
    </row>
    <row r="60" spans="1:60" outlineLevel="1" x14ac:dyDescent="0.2">
      <c r="A60" s="173"/>
      <c r="B60" s="183"/>
      <c r="C60" s="264" t="s">
        <v>715</v>
      </c>
      <c r="D60" s="265"/>
      <c r="E60" s="266"/>
      <c r="F60" s="267"/>
      <c r="G60" s="268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1"/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130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80" t="str">
        <f>C60</f>
        <v>30x0,025 kg/m2</v>
      </c>
      <c r="BB60" s="172"/>
      <c r="BC60" s="172"/>
      <c r="BD60" s="172"/>
      <c r="BE60" s="172"/>
      <c r="BF60" s="172"/>
      <c r="BG60" s="172"/>
      <c r="BH60" s="172"/>
    </row>
    <row r="61" spans="1:60" outlineLevel="1" x14ac:dyDescent="0.2">
      <c r="A61" s="173">
        <v>26</v>
      </c>
      <c r="B61" s="183" t="s">
        <v>716</v>
      </c>
      <c r="C61" s="201" t="s">
        <v>717</v>
      </c>
      <c r="D61" s="184" t="s">
        <v>207</v>
      </c>
      <c r="E61" s="186">
        <v>350</v>
      </c>
      <c r="F61" s="189"/>
      <c r="G61" s="190">
        <f>ROUND(E61*F61,2)</f>
        <v>0</v>
      </c>
      <c r="H61" s="189"/>
      <c r="I61" s="190">
        <f>ROUND(E61*H61,2)</f>
        <v>0</v>
      </c>
      <c r="J61" s="189"/>
      <c r="K61" s="190">
        <f>ROUND(E61*J61,2)</f>
        <v>0</v>
      </c>
      <c r="L61" s="190">
        <v>21</v>
      </c>
      <c r="M61" s="190">
        <f>G61*(1+L61/100)</f>
        <v>0</v>
      </c>
      <c r="N61" s="190">
        <v>0</v>
      </c>
      <c r="O61" s="190">
        <f>ROUND(E61*N61,2)</f>
        <v>0</v>
      </c>
      <c r="P61" s="190">
        <v>0</v>
      </c>
      <c r="Q61" s="190">
        <f>ROUND(E61*P61,2)</f>
        <v>0</v>
      </c>
      <c r="R61" s="190" t="s">
        <v>385</v>
      </c>
      <c r="S61" s="190" t="s">
        <v>128</v>
      </c>
      <c r="T61" s="190">
        <v>8.1000000000000003E-2</v>
      </c>
      <c r="U61" s="191">
        <f>ROUND(E61*T61,2)</f>
        <v>28.35</v>
      </c>
      <c r="V61" s="190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 t="s">
        <v>189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2"/>
      <c r="BB61" s="172"/>
      <c r="BC61" s="172"/>
      <c r="BD61" s="172"/>
      <c r="BE61" s="172"/>
      <c r="BF61" s="172"/>
      <c r="BG61" s="172"/>
      <c r="BH61" s="172"/>
    </row>
    <row r="62" spans="1:60" outlineLevel="1" x14ac:dyDescent="0.2">
      <c r="A62" s="173"/>
      <c r="B62" s="183"/>
      <c r="C62" s="264" t="s">
        <v>718</v>
      </c>
      <c r="D62" s="265"/>
      <c r="E62" s="266"/>
      <c r="F62" s="267"/>
      <c r="G62" s="268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1"/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130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80" t="str">
        <f>C62</f>
        <v>Čištění stávající kanalizace</v>
      </c>
      <c r="BB62" s="172"/>
      <c r="BC62" s="172"/>
      <c r="BD62" s="172"/>
      <c r="BE62" s="172"/>
      <c r="BF62" s="172"/>
      <c r="BG62" s="172"/>
      <c r="BH62" s="172"/>
    </row>
    <row r="63" spans="1:60" x14ac:dyDescent="0.2">
      <c r="A63" s="205" t="s">
        <v>122</v>
      </c>
      <c r="B63" s="206" t="s">
        <v>76</v>
      </c>
      <c r="C63" s="211" t="s">
        <v>77</v>
      </c>
      <c r="D63" s="207"/>
      <c r="E63" s="208"/>
      <c r="F63" s="209"/>
      <c r="G63" s="209">
        <f>SUMIF(AG64:AG74,"&lt;&gt;NOR",G64:G74)</f>
        <v>0</v>
      </c>
      <c r="H63" s="209"/>
      <c r="I63" s="209">
        <f>SUM(I64:I74)</f>
        <v>0</v>
      </c>
      <c r="J63" s="209"/>
      <c r="K63" s="209">
        <f>SUM(K64:K74)</f>
        <v>0</v>
      </c>
      <c r="L63" s="209"/>
      <c r="M63" s="209">
        <f>SUM(M64:M74)</f>
        <v>0</v>
      </c>
      <c r="N63" s="209"/>
      <c r="O63" s="209">
        <f>SUM(O64:O74)</f>
        <v>21.12</v>
      </c>
      <c r="P63" s="209"/>
      <c r="Q63" s="209">
        <f>SUM(Q64:Q74)</f>
        <v>0</v>
      </c>
      <c r="R63" s="209"/>
      <c r="S63" s="209"/>
      <c r="T63" s="209"/>
      <c r="U63" s="210">
        <f>SUM(U64:U74)</f>
        <v>8.27</v>
      </c>
      <c r="V63" s="209"/>
      <c r="AG63" t="s">
        <v>123</v>
      </c>
    </row>
    <row r="64" spans="1:60" outlineLevel="1" x14ac:dyDescent="0.2">
      <c r="A64" s="173">
        <v>27</v>
      </c>
      <c r="B64" s="183" t="s">
        <v>719</v>
      </c>
      <c r="C64" s="201" t="s">
        <v>303</v>
      </c>
      <c r="D64" s="184" t="s">
        <v>212</v>
      </c>
      <c r="E64" s="186">
        <v>21</v>
      </c>
      <c r="F64" s="189"/>
      <c r="G64" s="190">
        <f>ROUND(E64*F64,2)</f>
        <v>0</v>
      </c>
      <c r="H64" s="189"/>
      <c r="I64" s="190">
        <f>ROUND(E64*H64,2)</f>
        <v>0</v>
      </c>
      <c r="J64" s="189"/>
      <c r="K64" s="190">
        <f>ROUND(E64*J64,2)</f>
        <v>0</v>
      </c>
      <c r="L64" s="190">
        <v>21</v>
      </c>
      <c r="M64" s="190">
        <f>G64*(1+L64/100)</f>
        <v>0</v>
      </c>
      <c r="N64" s="190">
        <v>0.12715000000000001</v>
      </c>
      <c r="O64" s="190">
        <f>ROUND(E64*N64,2)</f>
        <v>2.67</v>
      </c>
      <c r="P64" s="190">
        <v>0</v>
      </c>
      <c r="Q64" s="190">
        <f>ROUND(E64*P64,2)</f>
        <v>0</v>
      </c>
      <c r="R64" s="190" t="s">
        <v>208</v>
      </c>
      <c r="S64" s="190" t="s">
        <v>128</v>
      </c>
      <c r="T64" s="190">
        <v>7.1999999999999995E-2</v>
      </c>
      <c r="U64" s="191">
        <f>ROUND(E64*T64,2)</f>
        <v>1.51</v>
      </c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189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/>
      <c r="B65" s="183"/>
      <c r="C65" s="264" t="s">
        <v>672</v>
      </c>
      <c r="D65" s="265"/>
      <c r="E65" s="266"/>
      <c r="F65" s="267"/>
      <c r="G65" s="268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1"/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130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80" t="str">
        <f>C65</f>
        <v>V místě napojení MK, které nejsou součástí SO 101</v>
      </c>
      <c r="BB65" s="172"/>
      <c r="BC65" s="172"/>
      <c r="BD65" s="172"/>
      <c r="BE65" s="172"/>
      <c r="BF65" s="172"/>
      <c r="BG65" s="172"/>
      <c r="BH65" s="172"/>
    </row>
    <row r="66" spans="1:60" outlineLevel="1" x14ac:dyDescent="0.2">
      <c r="A66" s="173">
        <v>28</v>
      </c>
      <c r="B66" s="183" t="s">
        <v>304</v>
      </c>
      <c r="C66" s="201" t="s">
        <v>305</v>
      </c>
      <c r="D66" s="184" t="s">
        <v>212</v>
      </c>
      <c r="E66" s="186">
        <v>21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7.1000000000000002E-4</v>
      </c>
      <c r="O66" s="190">
        <f>ROUND(E66*N66,2)</f>
        <v>0.01</v>
      </c>
      <c r="P66" s="190">
        <v>0</v>
      </c>
      <c r="Q66" s="190">
        <f>ROUND(E66*P66,2)</f>
        <v>0</v>
      </c>
      <c r="R66" s="190" t="s">
        <v>208</v>
      </c>
      <c r="S66" s="190" t="s">
        <v>128</v>
      </c>
      <c r="T66" s="190">
        <v>2E-3</v>
      </c>
      <c r="U66" s="191">
        <f>ROUND(E66*T66,2)</f>
        <v>0.04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189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>
        <v>29</v>
      </c>
      <c r="B67" s="183" t="s">
        <v>306</v>
      </c>
      <c r="C67" s="201" t="s">
        <v>307</v>
      </c>
      <c r="D67" s="184" t="s">
        <v>212</v>
      </c>
      <c r="E67" s="186">
        <v>21</v>
      </c>
      <c r="F67" s="189"/>
      <c r="G67" s="190">
        <f>ROUND(E67*F67,2)</f>
        <v>0</v>
      </c>
      <c r="H67" s="189"/>
      <c r="I67" s="190">
        <f>ROUND(E67*H67,2)</f>
        <v>0</v>
      </c>
      <c r="J67" s="189"/>
      <c r="K67" s="190">
        <f>ROUND(E67*J67,2)</f>
        <v>0</v>
      </c>
      <c r="L67" s="190">
        <v>21</v>
      </c>
      <c r="M67" s="190">
        <f>G67*(1+L67/100)</f>
        <v>0</v>
      </c>
      <c r="N67" s="190">
        <v>0.12966</v>
      </c>
      <c r="O67" s="190">
        <f>ROUND(E67*N67,2)</f>
        <v>2.72</v>
      </c>
      <c r="P67" s="190">
        <v>0</v>
      </c>
      <c r="Q67" s="190">
        <f>ROUND(E67*P67,2)</f>
        <v>0</v>
      </c>
      <c r="R67" s="190"/>
      <c r="S67" s="190" t="s">
        <v>155</v>
      </c>
      <c r="T67" s="190">
        <v>0</v>
      </c>
      <c r="U67" s="191">
        <f>ROUND(E67*T67,2)</f>
        <v>0</v>
      </c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189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30</v>
      </c>
      <c r="B68" s="183" t="s">
        <v>308</v>
      </c>
      <c r="C68" s="201" t="s">
        <v>309</v>
      </c>
      <c r="D68" s="184" t="s">
        <v>212</v>
      </c>
      <c r="E68" s="186">
        <v>21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6.5199999999999998E-3</v>
      </c>
      <c r="O68" s="190">
        <f>ROUND(E68*N68,2)</f>
        <v>0.14000000000000001</v>
      </c>
      <c r="P68" s="190">
        <v>0</v>
      </c>
      <c r="Q68" s="190">
        <f>ROUND(E68*P68,2)</f>
        <v>0</v>
      </c>
      <c r="R68" s="190" t="s">
        <v>208</v>
      </c>
      <c r="S68" s="190" t="s">
        <v>128</v>
      </c>
      <c r="T68" s="190">
        <v>4.0000000000000001E-3</v>
      </c>
      <c r="U68" s="191">
        <f>ROUND(E68*T68,2)</f>
        <v>0.08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189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>
        <v>31</v>
      </c>
      <c r="B69" s="183" t="s">
        <v>310</v>
      </c>
      <c r="C69" s="201" t="s">
        <v>720</v>
      </c>
      <c r="D69" s="184" t="s">
        <v>212</v>
      </c>
      <c r="E69" s="186">
        <v>21</v>
      </c>
      <c r="F69" s="189"/>
      <c r="G69" s="190">
        <f>ROUND(E69*F69,2)</f>
        <v>0</v>
      </c>
      <c r="H69" s="189"/>
      <c r="I69" s="190">
        <f>ROUND(E69*H69,2)</f>
        <v>0</v>
      </c>
      <c r="J69" s="189"/>
      <c r="K69" s="190">
        <f>ROUND(E69*J69,2)</f>
        <v>0</v>
      </c>
      <c r="L69" s="190">
        <v>21</v>
      </c>
      <c r="M69" s="190">
        <f>G69*(1+L69/100)</f>
        <v>0</v>
      </c>
      <c r="N69" s="190">
        <v>0.38313999999999998</v>
      </c>
      <c r="O69" s="190">
        <f>ROUND(E69*N69,2)</f>
        <v>8.0500000000000007</v>
      </c>
      <c r="P69" s="190">
        <v>0</v>
      </c>
      <c r="Q69" s="190">
        <f>ROUND(E69*P69,2)</f>
        <v>0</v>
      </c>
      <c r="R69" s="190"/>
      <c r="S69" s="190" t="s">
        <v>155</v>
      </c>
      <c r="T69" s="190">
        <v>0</v>
      </c>
      <c r="U69" s="191">
        <f>ROUND(E69*T69,2)</f>
        <v>0</v>
      </c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189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72"/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32</v>
      </c>
      <c r="B70" s="183" t="s">
        <v>312</v>
      </c>
      <c r="C70" s="201" t="s">
        <v>313</v>
      </c>
      <c r="D70" s="184" t="s">
        <v>212</v>
      </c>
      <c r="E70" s="186">
        <v>21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0.35263</v>
      </c>
      <c r="O70" s="190">
        <f>ROUND(E70*N70,2)</f>
        <v>7.41</v>
      </c>
      <c r="P70" s="190">
        <v>0</v>
      </c>
      <c r="Q70" s="190">
        <f>ROUND(E70*P70,2)</f>
        <v>0</v>
      </c>
      <c r="R70" s="190" t="s">
        <v>208</v>
      </c>
      <c r="S70" s="190" t="s">
        <v>128</v>
      </c>
      <c r="T70" s="190">
        <v>2.9000000000000001E-2</v>
      </c>
      <c r="U70" s="191">
        <f>ROUND(E70*T70,2)</f>
        <v>0.61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189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/>
      <c r="B71" s="183"/>
      <c r="C71" s="264" t="s">
        <v>314</v>
      </c>
      <c r="D71" s="265"/>
      <c r="E71" s="266"/>
      <c r="F71" s="267"/>
      <c r="G71" s="268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1"/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130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80" t="str">
        <f>C71</f>
        <v>ŠDA 0/63</v>
      </c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/>
      <c r="B72" s="183"/>
      <c r="C72" s="264" t="s">
        <v>721</v>
      </c>
      <c r="D72" s="265"/>
      <c r="E72" s="266"/>
      <c r="F72" s="267"/>
      <c r="G72" s="268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1"/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130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80" t="str">
        <f>C72</f>
        <v>668x1,1</v>
      </c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>
        <v>33</v>
      </c>
      <c r="B73" s="183" t="s">
        <v>316</v>
      </c>
      <c r="C73" s="201" t="s">
        <v>317</v>
      </c>
      <c r="D73" s="184" t="s">
        <v>207</v>
      </c>
      <c r="E73" s="186">
        <v>29</v>
      </c>
      <c r="F73" s="189"/>
      <c r="G73" s="190">
        <f>ROUND(E73*F73,2)</f>
        <v>0</v>
      </c>
      <c r="H73" s="189"/>
      <c r="I73" s="190">
        <f>ROUND(E73*H73,2)</f>
        <v>0</v>
      </c>
      <c r="J73" s="189"/>
      <c r="K73" s="190">
        <f>ROUND(E73*J73,2)</f>
        <v>0</v>
      </c>
      <c r="L73" s="190">
        <v>21</v>
      </c>
      <c r="M73" s="190">
        <f>G73*(1+L73/100)</f>
        <v>0</v>
      </c>
      <c r="N73" s="190">
        <v>4.3E-3</v>
      </c>
      <c r="O73" s="190">
        <f>ROUND(E73*N73,2)</f>
        <v>0.12</v>
      </c>
      <c r="P73" s="190">
        <v>0</v>
      </c>
      <c r="Q73" s="190">
        <f>ROUND(E73*P73,2)</f>
        <v>0</v>
      </c>
      <c r="R73" s="190" t="s">
        <v>208</v>
      </c>
      <c r="S73" s="190" t="s">
        <v>128</v>
      </c>
      <c r="T73" s="190">
        <v>0.20799999999999999</v>
      </c>
      <c r="U73" s="191">
        <f>ROUND(E73*T73,2)</f>
        <v>6.03</v>
      </c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189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72"/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/>
      <c r="B74" s="183"/>
      <c r="C74" s="264" t="s">
        <v>672</v>
      </c>
      <c r="D74" s="265"/>
      <c r="E74" s="266"/>
      <c r="F74" s="267"/>
      <c r="G74" s="268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  <c r="S74" s="190"/>
      <c r="T74" s="190"/>
      <c r="U74" s="191"/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130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80" t="str">
        <f>C74</f>
        <v>V místě napojení MK, které nejsou součástí SO 101</v>
      </c>
      <c r="BB74" s="172"/>
      <c r="BC74" s="172"/>
      <c r="BD74" s="172"/>
      <c r="BE74" s="172"/>
      <c r="BF74" s="172"/>
      <c r="BG74" s="172"/>
      <c r="BH74" s="172"/>
    </row>
    <row r="75" spans="1:60" x14ac:dyDescent="0.2">
      <c r="A75" s="205" t="s">
        <v>122</v>
      </c>
      <c r="B75" s="206" t="s">
        <v>78</v>
      </c>
      <c r="C75" s="211" t="s">
        <v>79</v>
      </c>
      <c r="D75" s="207"/>
      <c r="E75" s="208"/>
      <c r="F75" s="209"/>
      <c r="G75" s="209">
        <f>SUMIF(AG76:AG108,"&lt;&gt;NOR",G76:G108)</f>
        <v>0</v>
      </c>
      <c r="H75" s="209"/>
      <c r="I75" s="209">
        <f>SUM(I76:I108)</f>
        <v>0</v>
      </c>
      <c r="J75" s="209"/>
      <c r="K75" s="209">
        <f>SUM(K76:K108)</f>
        <v>0</v>
      </c>
      <c r="L75" s="209"/>
      <c r="M75" s="209">
        <f>SUM(M76:M108)</f>
        <v>0</v>
      </c>
      <c r="N75" s="209"/>
      <c r="O75" s="209">
        <f>SUM(O76:O108)</f>
        <v>36.45000000000001</v>
      </c>
      <c r="P75" s="209"/>
      <c r="Q75" s="209">
        <f>SUM(Q76:Q108)</f>
        <v>0</v>
      </c>
      <c r="R75" s="209"/>
      <c r="S75" s="209"/>
      <c r="T75" s="209"/>
      <c r="U75" s="210">
        <f>SUM(U76:U108)</f>
        <v>216.73</v>
      </c>
      <c r="V75" s="209"/>
      <c r="AG75" t="s">
        <v>123</v>
      </c>
    </row>
    <row r="76" spans="1:60" outlineLevel="1" x14ac:dyDescent="0.2">
      <c r="A76" s="173">
        <v>34</v>
      </c>
      <c r="B76" s="183" t="s">
        <v>182</v>
      </c>
      <c r="C76" s="201" t="s">
        <v>722</v>
      </c>
      <c r="D76" s="184" t="s">
        <v>187</v>
      </c>
      <c r="E76" s="186">
        <v>7</v>
      </c>
      <c r="F76" s="189"/>
      <c r="G76" s="190">
        <f>ROUND(E76*F76,2)</f>
        <v>0</v>
      </c>
      <c r="H76" s="189"/>
      <c r="I76" s="190">
        <f>ROUND(E76*H76,2)</f>
        <v>0</v>
      </c>
      <c r="J76" s="189"/>
      <c r="K76" s="190">
        <f>ROUND(E76*J76,2)</f>
        <v>0</v>
      </c>
      <c r="L76" s="190">
        <v>21</v>
      </c>
      <c r="M76" s="190">
        <f>G76*(1+L76/100)</f>
        <v>0</v>
      </c>
      <c r="N76" s="190">
        <v>0</v>
      </c>
      <c r="O76" s="190">
        <f>ROUND(E76*N76,2)</f>
        <v>0</v>
      </c>
      <c r="P76" s="190">
        <v>0</v>
      </c>
      <c r="Q76" s="190">
        <f>ROUND(E76*P76,2)</f>
        <v>0</v>
      </c>
      <c r="R76" s="190"/>
      <c r="S76" s="190" t="s">
        <v>155</v>
      </c>
      <c r="T76" s="190">
        <v>0</v>
      </c>
      <c r="U76" s="191">
        <f>ROUND(E76*T76,2)</f>
        <v>0</v>
      </c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355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>
        <v>35</v>
      </c>
      <c r="B77" s="183" t="s">
        <v>723</v>
      </c>
      <c r="C77" s="201" t="s">
        <v>724</v>
      </c>
      <c r="D77" s="184" t="s">
        <v>207</v>
      </c>
      <c r="E77" s="186">
        <v>232</v>
      </c>
      <c r="F77" s="189"/>
      <c r="G77" s="190">
        <f>ROUND(E77*F77,2)</f>
        <v>0</v>
      </c>
      <c r="H77" s="189"/>
      <c r="I77" s="190">
        <f>ROUND(E77*H77,2)</f>
        <v>0</v>
      </c>
      <c r="J77" s="189"/>
      <c r="K77" s="190">
        <f>ROUND(E77*J77,2)</f>
        <v>0</v>
      </c>
      <c r="L77" s="190">
        <v>21</v>
      </c>
      <c r="M77" s="190">
        <f>G77*(1+L77/100)</f>
        <v>0</v>
      </c>
      <c r="N77" s="190">
        <v>0</v>
      </c>
      <c r="O77" s="190">
        <f>ROUND(E77*N77,2)</f>
        <v>0</v>
      </c>
      <c r="P77" s="190">
        <v>0</v>
      </c>
      <c r="Q77" s="190">
        <f>ROUND(E77*P77,2)</f>
        <v>0</v>
      </c>
      <c r="R77" s="190" t="s">
        <v>385</v>
      </c>
      <c r="S77" s="190" t="s">
        <v>128</v>
      </c>
      <c r="T77" s="190">
        <v>0.123</v>
      </c>
      <c r="U77" s="191">
        <f>ROUND(E77*T77,2)</f>
        <v>28.54</v>
      </c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189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72"/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/>
      <c r="B78" s="183"/>
      <c r="C78" s="264" t="s">
        <v>725</v>
      </c>
      <c r="D78" s="265"/>
      <c r="E78" s="266"/>
      <c r="F78" s="267"/>
      <c r="G78" s="268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1"/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130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80" t="str">
        <f>C78</f>
        <v>214+18</v>
      </c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>
        <v>36</v>
      </c>
      <c r="B79" s="183" t="s">
        <v>726</v>
      </c>
      <c r="C79" s="201" t="s">
        <v>727</v>
      </c>
      <c r="D79" s="184" t="s">
        <v>728</v>
      </c>
      <c r="E79" s="186">
        <v>2</v>
      </c>
      <c r="F79" s="189"/>
      <c r="G79" s="190">
        <f t="shared" ref="G79:G91" si="0">ROUND(E79*F79,2)</f>
        <v>0</v>
      </c>
      <c r="H79" s="189"/>
      <c r="I79" s="190">
        <f t="shared" ref="I79:I91" si="1">ROUND(E79*H79,2)</f>
        <v>0</v>
      </c>
      <c r="J79" s="189"/>
      <c r="K79" s="190">
        <f t="shared" ref="K79:K91" si="2">ROUND(E79*J79,2)</f>
        <v>0</v>
      </c>
      <c r="L79" s="190">
        <v>21</v>
      </c>
      <c r="M79" s="190">
        <f t="shared" ref="M79:M91" si="3">G79*(1+L79/100)</f>
        <v>0</v>
      </c>
      <c r="N79" s="190">
        <v>3.2000000000000003E-4</v>
      </c>
      <c r="O79" s="190">
        <f t="shared" ref="O79:O91" si="4">ROUND(E79*N79,2)</f>
        <v>0</v>
      </c>
      <c r="P79" s="190">
        <v>0</v>
      </c>
      <c r="Q79" s="190">
        <f t="shared" ref="Q79:Q91" si="5">ROUND(E79*P79,2)</f>
        <v>0</v>
      </c>
      <c r="R79" s="190" t="s">
        <v>385</v>
      </c>
      <c r="S79" s="190" t="s">
        <v>128</v>
      </c>
      <c r="T79" s="190">
        <v>8.8000000000000007</v>
      </c>
      <c r="U79" s="191">
        <f t="shared" ref="U79:U91" si="6">ROUND(E79*T79,2)</f>
        <v>17.600000000000001</v>
      </c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189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72"/>
      <c r="BB79" s="172"/>
      <c r="BC79" s="172"/>
      <c r="BD79" s="172"/>
      <c r="BE79" s="172"/>
      <c r="BF79" s="172"/>
      <c r="BG79" s="172"/>
      <c r="BH79" s="172"/>
    </row>
    <row r="80" spans="1:60" outlineLevel="1" x14ac:dyDescent="0.2">
      <c r="A80" s="173">
        <v>37</v>
      </c>
      <c r="B80" s="183" t="s">
        <v>729</v>
      </c>
      <c r="C80" s="201" t="s">
        <v>730</v>
      </c>
      <c r="D80" s="184" t="s">
        <v>207</v>
      </c>
      <c r="E80" s="186">
        <v>232</v>
      </c>
      <c r="F80" s="189"/>
      <c r="G80" s="190">
        <f t="shared" si="0"/>
        <v>0</v>
      </c>
      <c r="H80" s="189"/>
      <c r="I80" s="190">
        <f t="shared" si="1"/>
        <v>0</v>
      </c>
      <c r="J80" s="189"/>
      <c r="K80" s="190">
        <f t="shared" si="2"/>
        <v>0</v>
      </c>
      <c r="L80" s="190">
        <v>21</v>
      </c>
      <c r="M80" s="190">
        <f t="shared" si="3"/>
        <v>0</v>
      </c>
      <c r="N80" s="190">
        <v>0</v>
      </c>
      <c r="O80" s="190">
        <f t="shared" si="4"/>
        <v>0</v>
      </c>
      <c r="P80" s="190">
        <v>0</v>
      </c>
      <c r="Q80" s="190">
        <f t="shared" si="5"/>
        <v>0</v>
      </c>
      <c r="R80" s="190" t="s">
        <v>385</v>
      </c>
      <c r="S80" s="190" t="s">
        <v>128</v>
      </c>
      <c r="T80" s="190">
        <v>3.9E-2</v>
      </c>
      <c r="U80" s="191">
        <f t="shared" si="6"/>
        <v>9.0500000000000007</v>
      </c>
      <c r="V80" s="190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 t="s">
        <v>189</v>
      </c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  <c r="AV80" s="172"/>
      <c r="AW80" s="172"/>
      <c r="AX80" s="172"/>
      <c r="AY80" s="172"/>
      <c r="AZ80" s="172"/>
      <c r="BA80" s="172"/>
      <c r="BB80" s="172"/>
      <c r="BC80" s="172"/>
      <c r="BD80" s="172"/>
      <c r="BE80" s="172"/>
      <c r="BF80" s="172"/>
      <c r="BG80" s="172"/>
      <c r="BH80" s="172"/>
    </row>
    <row r="81" spans="1:60" outlineLevel="1" x14ac:dyDescent="0.2">
      <c r="A81" s="173">
        <v>38</v>
      </c>
      <c r="B81" s="183" t="s">
        <v>731</v>
      </c>
      <c r="C81" s="201" t="s">
        <v>732</v>
      </c>
      <c r="D81" s="184" t="s">
        <v>207</v>
      </c>
      <c r="E81" s="186">
        <v>232</v>
      </c>
      <c r="F81" s="189"/>
      <c r="G81" s="190">
        <f t="shared" si="0"/>
        <v>0</v>
      </c>
      <c r="H81" s="189"/>
      <c r="I81" s="190">
        <f t="shared" si="1"/>
        <v>0</v>
      </c>
      <c r="J81" s="189"/>
      <c r="K81" s="190">
        <f t="shared" si="2"/>
        <v>0</v>
      </c>
      <c r="L81" s="190">
        <v>21</v>
      </c>
      <c r="M81" s="190">
        <f t="shared" si="3"/>
        <v>0</v>
      </c>
      <c r="N81" s="190">
        <v>2.0000000000000002E-5</v>
      </c>
      <c r="O81" s="190">
        <f t="shared" si="4"/>
        <v>0</v>
      </c>
      <c r="P81" s="190">
        <v>0</v>
      </c>
      <c r="Q81" s="190">
        <f t="shared" si="5"/>
        <v>0</v>
      </c>
      <c r="R81" s="190" t="s">
        <v>385</v>
      </c>
      <c r="S81" s="190" t="s">
        <v>128</v>
      </c>
      <c r="T81" s="190">
        <v>0.189</v>
      </c>
      <c r="U81" s="191">
        <f t="shared" si="6"/>
        <v>43.85</v>
      </c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189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72"/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73">
        <v>39</v>
      </c>
      <c r="B82" s="183" t="s">
        <v>733</v>
      </c>
      <c r="C82" s="201" t="s">
        <v>734</v>
      </c>
      <c r="D82" s="184" t="s">
        <v>187</v>
      </c>
      <c r="E82" s="186">
        <v>39</v>
      </c>
      <c r="F82" s="189"/>
      <c r="G82" s="190">
        <f t="shared" si="0"/>
        <v>0</v>
      </c>
      <c r="H82" s="189"/>
      <c r="I82" s="190">
        <f t="shared" si="1"/>
        <v>0</v>
      </c>
      <c r="J82" s="189"/>
      <c r="K82" s="190">
        <f t="shared" si="2"/>
        <v>0</v>
      </c>
      <c r="L82" s="190">
        <v>21</v>
      </c>
      <c r="M82" s="190">
        <f t="shared" si="3"/>
        <v>0</v>
      </c>
      <c r="N82" s="190">
        <v>0.1212</v>
      </c>
      <c r="O82" s="190">
        <f t="shared" si="4"/>
        <v>4.7300000000000004</v>
      </c>
      <c r="P82" s="190">
        <v>0</v>
      </c>
      <c r="Q82" s="190">
        <f t="shared" si="5"/>
        <v>0</v>
      </c>
      <c r="R82" s="190"/>
      <c r="S82" s="190" t="s">
        <v>155</v>
      </c>
      <c r="T82" s="190">
        <v>0</v>
      </c>
      <c r="U82" s="191">
        <f t="shared" si="6"/>
        <v>0</v>
      </c>
      <c r="V82" s="190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261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72"/>
      <c r="BB82" s="172"/>
      <c r="BC82" s="172"/>
      <c r="BD82" s="172"/>
      <c r="BE82" s="172"/>
      <c r="BF82" s="172"/>
      <c r="BG82" s="172"/>
      <c r="BH82" s="172"/>
    </row>
    <row r="83" spans="1:60" outlineLevel="1" x14ac:dyDescent="0.2">
      <c r="A83" s="173">
        <v>40</v>
      </c>
      <c r="B83" s="183" t="s">
        <v>735</v>
      </c>
      <c r="C83" s="201" t="s">
        <v>736</v>
      </c>
      <c r="D83" s="184" t="s">
        <v>187</v>
      </c>
      <c r="E83" s="186">
        <v>4</v>
      </c>
      <c r="F83" s="189"/>
      <c r="G83" s="190">
        <f t="shared" si="0"/>
        <v>0</v>
      </c>
      <c r="H83" s="189"/>
      <c r="I83" s="190">
        <f t="shared" si="1"/>
        <v>0</v>
      </c>
      <c r="J83" s="189"/>
      <c r="K83" s="190">
        <f t="shared" si="2"/>
        <v>0</v>
      </c>
      <c r="L83" s="190">
        <v>21</v>
      </c>
      <c r="M83" s="190">
        <f t="shared" si="3"/>
        <v>0</v>
      </c>
      <c r="N83" s="190">
        <v>1.3999999999999999E-4</v>
      </c>
      <c r="O83" s="190">
        <f t="shared" si="4"/>
        <v>0</v>
      </c>
      <c r="P83" s="190">
        <v>0</v>
      </c>
      <c r="Q83" s="190">
        <f t="shared" si="5"/>
        <v>0</v>
      </c>
      <c r="R83" s="190" t="s">
        <v>385</v>
      </c>
      <c r="S83" s="190" t="s">
        <v>128</v>
      </c>
      <c r="T83" s="190">
        <v>0.74199999999999999</v>
      </c>
      <c r="U83" s="191">
        <f t="shared" si="6"/>
        <v>2.97</v>
      </c>
      <c r="V83" s="190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 t="s">
        <v>189</v>
      </c>
      <c r="AH83" s="172"/>
      <c r="AI83" s="172"/>
      <c r="AJ83" s="172"/>
      <c r="AK83" s="172"/>
      <c r="AL83" s="172"/>
      <c r="AM83" s="172"/>
      <c r="AN83" s="172"/>
      <c r="AO83" s="172"/>
      <c r="AP83" s="172"/>
      <c r="AQ83" s="172"/>
      <c r="AR83" s="172"/>
      <c r="AS83" s="172"/>
      <c r="AT83" s="172"/>
      <c r="AU83" s="172"/>
      <c r="AV83" s="172"/>
      <c r="AW83" s="172"/>
      <c r="AX83" s="172"/>
      <c r="AY83" s="172"/>
      <c r="AZ83" s="172"/>
      <c r="BA83" s="172"/>
      <c r="BB83" s="172"/>
      <c r="BC83" s="172"/>
      <c r="BD83" s="172"/>
      <c r="BE83" s="172"/>
      <c r="BF83" s="172"/>
      <c r="BG83" s="172"/>
      <c r="BH83" s="172"/>
    </row>
    <row r="84" spans="1:60" outlineLevel="1" x14ac:dyDescent="0.2">
      <c r="A84" s="173">
        <v>41</v>
      </c>
      <c r="B84" s="183" t="s">
        <v>737</v>
      </c>
      <c r="C84" s="201" t="s">
        <v>738</v>
      </c>
      <c r="D84" s="184" t="s">
        <v>187</v>
      </c>
      <c r="E84" s="186">
        <v>2</v>
      </c>
      <c r="F84" s="189"/>
      <c r="G84" s="190">
        <f t="shared" si="0"/>
        <v>0</v>
      </c>
      <c r="H84" s="189"/>
      <c r="I84" s="190">
        <f t="shared" si="1"/>
        <v>0</v>
      </c>
      <c r="J84" s="189"/>
      <c r="K84" s="190">
        <f t="shared" si="2"/>
        <v>0</v>
      </c>
      <c r="L84" s="190">
        <v>21</v>
      </c>
      <c r="M84" s="190">
        <f t="shared" si="3"/>
        <v>0</v>
      </c>
      <c r="N84" s="190">
        <v>1.6899999999999998E-2</v>
      </c>
      <c r="O84" s="190">
        <f t="shared" si="4"/>
        <v>0.03</v>
      </c>
      <c r="P84" s="190">
        <v>0</v>
      </c>
      <c r="Q84" s="190">
        <f t="shared" si="5"/>
        <v>0</v>
      </c>
      <c r="R84" s="190"/>
      <c r="S84" s="190" t="s">
        <v>155</v>
      </c>
      <c r="T84" s="190">
        <v>0</v>
      </c>
      <c r="U84" s="191">
        <f t="shared" si="6"/>
        <v>0</v>
      </c>
      <c r="V84" s="190"/>
      <c r="W84" s="172"/>
      <c r="X84" s="172"/>
      <c r="Y84" s="172"/>
      <c r="Z84" s="172"/>
      <c r="AA84" s="172"/>
      <c r="AB84" s="172"/>
      <c r="AC84" s="172"/>
      <c r="AD84" s="172"/>
      <c r="AE84" s="172"/>
      <c r="AF84" s="172"/>
      <c r="AG84" s="172" t="s">
        <v>261</v>
      </c>
      <c r="AH84" s="172"/>
      <c r="AI84" s="172"/>
      <c r="AJ84" s="172"/>
      <c r="AK84" s="172"/>
      <c r="AL84" s="172"/>
      <c r="AM84" s="172"/>
      <c r="AN84" s="172"/>
      <c r="AO84" s="172"/>
      <c r="AP84" s="172"/>
      <c r="AQ84" s="172"/>
      <c r="AR84" s="172"/>
      <c r="AS84" s="172"/>
      <c r="AT84" s="172"/>
      <c r="AU84" s="172"/>
      <c r="AV84" s="172"/>
      <c r="AW84" s="172"/>
      <c r="AX84" s="172"/>
      <c r="AY84" s="172"/>
      <c r="AZ84" s="172"/>
      <c r="BA84" s="172"/>
      <c r="BB84" s="172"/>
      <c r="BC84" s="172"/>
      <c r="BD84" s="172"/>
      <c r="BE84" s="172"/>
      <c r="BF84" s="172"/>
      <c r="BG84" s="172"/>
      <c r="BH84" s="172"/>
    </row>
    <row r="85" spans="1:60" outlineLevel="1" x14ac:dyDescent="0.2">
      <c r="A85" s="173">
        <v>42</v>
      </c>
      <c r="B85" s="183" t="s">
        <v>739</v>
      </c>
      <c r="C85" s="201" t="s">
        <v>740</v>
      </c>
      <c r="D85" s="184" t="s">
        <v>187</v>
      </c>
      <c r="E85" s="186">
        <v>1</v>
      </c>
      <c r="F85" s="189"/>
      <c r="G85" s="190">
        <f t="shared" si="0"/>
        <v>0</v>
      </c>
      <c r="H85" s="189"/>
      <c r="I85" s="190">
        <f t="shared" si="1"/>
        <v>0</v>
      </c>
      <c r="J85" s="189"/>
      <c r="K85" s="190">
        <f t="shared" si="2"/>
        <v>0</v>
      </c>
      <c r="L85" s="190">
        <v>21</v>
      </c>
      <c r="M85" s="190">
        <f t="shared" si="3"/>
        <v>0</v>
      </c>
      <c r="N85" s="190">
        <v>2.93E-2</v>
      </c>
      <c r="O85" s="190">
        <f t="shared" si="4"/>
        <v>0.03</v>
      </c>
      <c r="P85" s="190">
        <v>0</v>
      </c>
      <c r="Q85" s="190">
        <f t="shared" si="5"/>
        <v>0</v>
      </c>
      <c r="R85" s="190"/>
      <c r="S85" s="190" t="s">
        <v>155</v>
      </c>
      <c r="T85" s="190">
        <v>0</v>
      </c>
      <c r="U85" s="191">
        <f t="shared" si="6"/>
        <v>0</v>
      </c>
      <c r="V85" s="190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 t="s">
        <v>261</v>
      </c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</row>
    <row r="86" spans="1:60" outlineLevel="1" x14ac:dyDescent="0.2">
      <c r="A86" s="173">
        <v>43</v>
      </c>
      <c r="B86" s="183" t="s">
        <v>741</v>
      </c>
      <c r="C86" s="201" t="s">
        <v>742</v>
      </c>
      <c r="D86" s="184" t="s">
        <v>187</v>
      </c>
      <c r="E86" s="186">
        <v>1</v>
      </c>
      <c r="F86" s="189"/>
      <c r="G86" s="190">
        <f t="shared" si="0"/>
        <v>0</v>
      </c>
      <c r="H86" s="189"/>
      <c r="I86" s="190">
        <f t="shared" si="1"/>
        <v>0</v>
      </c>
      <c r="J86" s="189"/>
      <c r="K86" s="190">
        <f t="shared" si="2"/>
        <v>0</v>
      </c>
      <c r="L86" s="190">
        <v>21</v>
      </c>
      <c r="M86" s="190">
        <f t="shared" si="3"/>
        <v>0</v>
      </c>
      <c r="N86" s="190">
        <v>1.8149999999999999E-2</v>
      </c>
      <c r="O86" s="190">
        <f t="shared" si="4"/>
        <v>0.02</v>
      </c>
      <c r="P86" s="190">
        <v>0</v>
      </c>
      <c r="Q86" s="190">
        <f t="shared" si="5"/>
        <v>0</v>
      </c>
      <c r="R86" s="190"/>
      <c r="S86" s="190" t="s">
        <v>155</v>
      </c>
      <c r="T86" s="190">
        <v>0</v>
      </c>
      <c r="U86" s="191">
        <f t="shared" si="6"/>
        <v>0</v>
      </c>
      <c r="V86" s="190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 t="s">
        <v>261</v>
      </c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72"/>
      <c r="BB86" s="172"/>
      <c r="BC86" s="172"/>
      <c r="BD86" s="172"/>
      <c r="BE86" s="172"/>
      <c r="BF86" s="172"/>
      <c r="BG86" s="172"/>
      <c r="BH86" s="172"/>
    </row>
    <row r="87" spans="1:60" outlineLevel="1" x14ac:dyDescent="0.2">
      <c r="A87" s="173">
        <v>44</v>
      </c>
      <c r="B87" s="183" t="s">
        <v>182</v>
      </c>
      <c r="C87" s="201" t="s">
        <v>743</v>
      </c>
      <c r="D87" s="184" t="s">
        <v>187</v>
      </c>
      <c r="E87" s="186">
        <v>2</v>
      </c>
      <c r="F87" s="189"/>
      <c r="G87" s="190">
        <f t="shared" si="0"/>
        <v>0</v>
      </c>
      <c r="H87" s="189"/>
      <c r="I87" s="190">
        <f t="shared" si="1"/>
        <v>0</v>
      </c>
      <c r="J87" s="189"/>
      <c r="K87" s="190">
        <f t="shared" si="2"/>
        <v>0</v>
      </c>
      <c r="L87" s="190">
        <v>21</v>
      </c>
      <c r="M87" s="190">
        <f t="shared" si="3"/>
        <v>0</v>
      </c>
      <c r="N87" s="190">
        <v>0</v>
      </c>
      <c r="O87" s="190">
        <f t="shared" si="4"/>
        <v>0</v>
      </c>
      <c r="P87" s="190">
        <v>0</v>
      </c>
      <c r="Q87" s="190">
        <f t="shared" si="5"/>
        <v>0</v>
      </c>
      <c r="R87" s="190"/>
      <c r="S87" s="190" t="s">
        <v>155</v>
      </c>
      <c r="T87" s="190">
        <v>0</v>
      </c>
      <c r="U87" s="191">
        <f t="shared" si="6"/>
        <v>0</v>
      </c>
      <c r="V87" s="190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 t="s">
        <v>454</v>
      </c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</row>
    <row r="88" spans="1:60" outlineLevel="1" x14ac:dyDescent="0.2">
      <c r="A88" s="173">
        <v>45</v>
      </c>
      <c r="B88" s="183" t="s">
        <v>744</v>
      </c>
      <c r="C88" s="201" t="s">
        <v>745</v>
      </c>
      <c r="D88" s="184" t="s">
        <v>187</v>
      </c>
      <c r="E88" s="186">
        <v>2</v>
      </c>
      <c r="F88" s="189"/>
      <c r="G88" s="190">
        <f t="shared" si="0"/>
        <v>0</v>
      </c>
      <c r="H88" s="189"/>
      <c r="I88" s="190">
        <f t="shared" si="1"/>
        <v>0</v>
      </c>
      <c r="J88" s="189"/>
      <c r="K88" s="190">
        <f t="shared" si="2"/>
        <v>0</v>
      </c>
      <c r="L88" s="190">
        <v>21</v>
      </c>
      <c r="M88" s="190">
        <f t="shared" si="3"/>
        <v>0</v>
      </c>
      <c r="N88" s="190">
        <v>2.9215300000000002</v>
      </c>
      <c r="O88" s="190">
        <f t="shared" si="4"/>
        <v>5.84</v>
      </c>
      <c r="P88" s="190">
        <v>0</v>
      </c>
      <c r="Q88" s="190">
        <f t="shared" si="5"/>
        <v>0</v>
      </c>
      <c r="R88" s="190"/>
      <c r="S88" s="190" t="s">
        <v>155</v>
      </c>
      <c r="T88" s="190">
        <v>0</v>
      </c>
      <c r="U88" s="191">
        <f t="shared" si="6"/>
        <v>0</v>
      </c>
      <c r="V88" s="190"/>
      <c r="W88" s="172"/>
      <c r="X88" s="172"/>
      <c r="Y88" s="172"/>
      <c r="Z88" s="172"/>
      <c r="AA88" s="172"/>
      <c r="AB88" s="172"/>
      <c r="AC88" s="172"/>
      <c r="AD88" s="172"/>
      <c r="AE88" s="172"/>
      <c r="AF88" s="172"/>
      <c r="AG88" s="172" t="s">
        <v>189</v>
      </c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</row>
    <row r="89" spans="1:60" outlineLevel="1" x14ac:dyDescent="0.2">
      <c r="A89" s="173">
        <v>46</v>
      </c>
      <c r="B89" s="183" t="s">
        <v>746</v>
      </c>
      <c r="C89" s="201" t="s">
        <v>747</v>
      </c>
      <c r="D89" s="184" t="s">
        <v>207</v>
      </c>
      <c r="E89" s="186">
        <v>4</v>
      </c>
      <c r="F89" s="189"/>
      <c r="G89" s="190">
        <f t="shared" si="0"/>
        <v>0</v>
      </c>
      <c r="H89" s="189"/>
      <c r="I89" s="190">
        <f t="shared" si="1"/>
        <v>0</v>
      </c>
      <c r="J89" s="189"/>
      <c r="K89" s="190">
        <f t="shared" si="2"/>
        <v>0</v>
      </c>
      <c r="L89" s="190">
        <v>21</v>
      </c>
      <c r="M89" s="190">
        <f t="shared" si="3"/>
        <v>0</v>
      </c>
      <c r="N89" s="190">
        <v>7.2849999999999998E-2</v>
      </c>
      <c r="O89" s="190">
        <f t="shared" si="4"/>
        <v>0.28999999999999998</v>
      </c>
      <c r="P89" s="190">
        <v>0</v>
      </c>
      <c r="Q89" s="190">
        <f t="shared" si="5"/>
        <v>0</v>
      </c>
      <c r="R89" s="190" t="s">
        <v>208</v>
      </c>
      <c r="S89" s="190" t="s">
        <v>128</v>
      </c>
      <c r="T89" s="190">
        <v>0.17899999999999999</v>
      </c>
      <c r="U89" s="191">
        <f t="shared" si="6"/>
        <v>0.72</v>
      </c>
      <c r="V89" s="190"/>
      <c r="W89" s="172"/>
      <c r="X89" s="172"/>
      <c r="Y89" s="172"/>
      <c r="Z89" s="172"/>
      <c r="AA89" s="172"/>
      <c r="AB89" s="172"/>
      <c r="AC89" s="172"/>
      <c r="AD89" s="172"/>
      <c r="AE89" s="172"/>
      <c r="AF89" s="172"/>
      <c r="AG89" s="172" t="s">
        <v>189</v>
      </c>
      <c r="AH89" s="172"/>
      <c r="AI89" s="172"/>
      <c r="AJ89" s="172"/>
      <c r="AK89" s="172"/>
      <c r="AL89" s="172"/>
      <c r="AM89" s="172"/>
      <c r="AN89" s="172"/>
      <c r="AO89" s="172"/>
      <c r="AP89" s="172"/>
      <c r="AQ89" s="172"/>
      <c r="AR89" s="172"/>
      <c r="AS89" s="172"/>
      <c r="AT89" s="172"/>
      <c r="AU89" s="172"/>
      <c r="AV89" s="172"/>
      <c r="AW89" s="172"/>
      <c r="AX89" s="172"/>
      <c r="AY89" s="172"/>
      <c r="AZ89" s="172"/>
      <c r="BA89" s="172"/>
      <c r="BB89" s="172"/>
      <c r="BC89" s="172"/>
      <c r="BD89" s="172"/>
      <c r="BE89" s="172"/>
      <c r="BF89" s="172"/>
      <c r="BG89" s="172"/>
      <c r="BH89" s="172"/>
    </row>
    <row r="90" spans="1:60" outlineLevel="1" x14ac:dyDescent="0.2">
      <c r="A90" s="173">
        <v>47</v>
      </c>
      <c r="B90" s="183" t="s">
        <v>748</v>
      </c>
      <c r="C90" s="201" t="s">
        <v>749</v>
      </c>
      <c r="D90" s="184" t="s">
        <v>187</v>
      </c>
      <c r="E90" s="186">
        <v>8</v>
      </c>
      <c r="F90" s="189"/>
      <c r="G90" s="190">
        <f t="shared" si="0"/>
        <v>0</v>
      </c>
      <c r="H90" s="189"/>
      <c r="I90" s="190">
        <f t="shared" si="1"/>
        <v>0</v>
      </c>
      <c r="J90" s="189"/>
      <c r="K90" s="190">
        <f t="shared" si="2"/>
        <v>0</v>
      </c>
      <c r="L90" s="190">
        <v>21</v>
      </c>
      <c r="M90" s="190">
        <f t="shared" si="3"/>
        <v>0</v>
      </c>
      <c r="N90" s="190">
        <v>5.8000000000000003E-2</v>
      </c>
      <c r="O90" s="190">
        <f t="shared" si="4"/>
        <v>0.46</v>
      </c>
      <c r="P90" s="190">
        <v>0</v>
      </c>
      <c r="Q90" s="190">
        <f t="shared" si="5"/>
        <v>0</v>
      </c>
      <c r="R90" s="190" t="s">
        <v>260</v>
      </c>
      <c r="S90" s="190" t="s">
        <v>128</v>
      </c>
      <c r="T90" s="190">
        <v>0</v>
      </c>
      <c r="U90" s="191">
        <f t="shared" si="6"/>
        <v>0</v>
      </c>
      <c r="V90" s="190"/>
      <c r="W90" s="172"/>
      <c r="X90" s="172"/>
      <c r="Y90" s="172"/>
      <c r="Z90" s="172"/>
      <c r="AA90" s="172"/>
      <c r="AB90" s="172"/>
      <c r="AC90" s="172"/>
      <c r="AD90" s="172"/>
      <c r="AE90" s="172"/>
      <c r="AF90" s="172"/>
      <c r="AG90" s="172" t="s">
        <v>261</v>
      </c>
      <c r="AH90" s="172"/>
      <c r="AI90" s="172"/>
      <c r="AJ90" s="172"/>
      <c r="AK90" s="172"/>
      <c r="AL90" s="172"/>
      <c r="AM90" s="172"/>
      <c r="AN90" s="172"/>
      <c r="AO90" s="172"/>
      <c r="AP90" s="172"/>
      <c r="AQ90" s="172"/>
      <c r="AR90" s="172"/>
      <c r="AS90" s="172"/>
      <c r="AT90" s="172"/>
      <c r="AU90" s="172"/>
      <c r="AV90" s="172"/>
      <c r="AW90" s="172"/>
      <c r="AX90" s="172"/>
      <c r="AY90" s="172"/>
      <c r="AZ90" s="172"/>
      <c r="BA90" s="172"/>
      <c r="BB90" s="172"/>
      <c r="BC90" s="172"/>
      <c r="BD90" s="172"/>
      <c r="BE90" s="172"/>
      <c r="BF90" s="172"/>
      <c r="BG90" s="172"/>
      <c r="BH90" s="172"/>
    </row>
    <row r="91" spans="1:60" outlineLevel="1" x14ac:dyDescent="0.2">
      <c r="A91" s="173">
        <v>48</v>
      </c>
      <c r="B91" s="183" t="s">
        <v>750</v>
      </c>
      <c r="C91" s="201" t="s">
        <v>751</v>
      </c>
      <c r="D91" s="184" t="s">
        <v>187</v>
      </c>
      <c r="E91" s="186">
        <v>2</v>
      </c>
      <c r="F91" s="189"/>
      <c r="G91" s="190">
        <f t="shared" si="0"/>
        <v>0</v>
      </c>
      <c r="H91" s="189"/>
      <c r="I91" s="190">
        <f t="shared" si="1"/>
        <v>0</v>
      </c>
      <c r="J91" s="189"/>
      <c r="K91" s="190">
        <f t="shared" si="2"/>
        <v>0</v>
      </c>
      <c r="L91" s="190">
        <v>21</v>
      </c>
      <c r="M91" s="190">
        <f t="shared" si="3"/>
        <v>0</v>
      </c>
      <c r="N91" s="190">
        <v>9.3600000000000003E-3</v>
      </c>
      <c r="O91" s="190">
        <f t="shared" si="4"/>
        <v>0.02</v>
      </c>
      <c r="P91" s="190">
        <v>0</v>
      </c>
      <c r="Q91" s="190">
        <f t="shared" si="5"/>
        <v>0</v>
      </c>
      <c r="R91" s="190" t="s">
        <v>385</v>
      </c>
      <c r="S91" s="190" t="s">
        <v>128</v>
      </c>
      <c r="T91" s="190">
        <v>1.3140000000000001</v>
      </c>
      <c r="U91" s="191">
        <f t="shared" si="6"/>
        <v>2.63</v>
      </c>
      <c r="V91" s="190"/>
      <c r="W91" s="172"/>
      <c r="X91" s="172"/>
      <c r="Y91" s="172"/>
      <c r="Z91" s="172"/>
      <c r="AA91" s="172"/>
      <c r="AB91" s="172"/>
      <c r="AC91" s="172"/>
      <c r="AD91" s="172"/>
      <c r="AE91" s="172"/>
      <c r="AF91" s="172"/>
      <c r="AG91" s="172" t="s">
        <v>189</v>
      </c>
      <c r="AH91" s="172"/>
      <c r="AI91" s="172"/>
      <c r="AJ91" s="172"/>
      <c r="AK91" s="172"/>
      <c r="AL91" s="172"/>
      <c r="AM91" s="172"/>
      <c r="AN91" s="172"/>
      <c r="AO91" s="172"/>
      <c r="AP91" s="172"/>
      <c r="AQ91" s="172"/>
      <c r="AR91" s="172"/>
      <c r="AS91" s="172"/>
      <c r="AT91" s="172"/>
      <c r="AU91" s="172"/>
      <c r="AV91" s="172"/>
      <c r="AW91" s="172"/>
      <c r="AX91" s="172"/>
      <c r="AY91" s="172"/>
      <c r="AZ91" s="172"/>
      <c r="BA91" s="172"/>
      <c r="BB91" s="172"/>
      <c r="BC91" s="172"/>
      <c r="BD91" s="172"/>
      <c r="BE91" s="172"/>
      <c r="BF91" s="172"/>
      <c r="BG91" s="172"/>
      <c r="BH91" s="172"/>
    </row>
    <row r="92" spans="1:60" outlineLevel="1" x14ac:dyDescent="0.2">
      <c r="A92" s="173"/>
      <c r="B92" s="183"/>
      <c r="C92" s="264" t="s">
        <v>752</v>
      </c>
      <c r="D92" s="265"/>
      <c r="E92" s="266"/>
      <c r="F92" s="267"/>
      <c r="G92" s="268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1"/>
      <c r="V92" s="190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2" t="s">
        <v>130</v>
      </c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80" t="str">
        <f>C92</f>
        <v>Mříž na HP</v>
      </c>
      <c r="BB92" s="172"/>
      <c r="BC92" s="172"/>
      <c r="BD92" s="172"/>
      <c r="BE92" s="172"/>
      <c r="BF92" s="172"/>
      <c r="BG92" s="172"/>
      <c r="BH92" s="172"/>
    </row>
    <row r="93" spans="1:60" outlineLevel="1" x14ac:dyDescent="0.2">
      <c r="A93" s="173">
        <v>49</v>
      </c>
      <c r="B93" s="183" t="s">
        <v>753</v>
      </c>
      <c r="C93" s="201" t="s">
        <v>754</v>
      </c>
      <c r="D93" s="184" t="s">
        <v>187</v>
      </c>
      <c r="E93" s="186">
        <v>2</v>
      </c>
      <c r="F93" s="189"/>
      <c r="G93" s="190">
        <f>ROUND(E93*F93,2)</f>
        <v>0</v>
      </c>
      <c r="H93" s="189"/>
      <c r="I93" s="190">
        <f>ROUND(E93*H93,2)</f>
        <v>0</v>
      </c>
      <c r="J93" s="189"/>
      <c r="K93" s="190">
        <f>ROUND(E93*J93,2)</f>
        <v>0</v>
      </c>
      <c r="L93" s="190">
        <v>21</v>
      </c>
      <c r="M93" s="190">
        <f>G93*(1+L93/100)</f>
        <v>0</v>
      </c>
      <c r="N93" s="190">
        <v>0.27</v>
      </c>
      <c r="O93" s="190">
        <f>ROUND(E93*N93,2)</f>
        <v>0.54</v>
      </c>
      <c r="P93" s="190">
        <v>0</v>
      </c>
      <c r="Q93" s="190">
        <f>ROUND(E93*P93,2)</f>
        <v>0</v>
      </c>
      <c r="R93" s="190" t="s">
        <v>260</v>
      </c>
      <c r="S93" s="190" t="s">
        <v>128</v>
      </c>
      <c r="T93" s="190">
        <v>0</v>
      </c>
      <c r="U93" s="191">
        <f>ROUND(E93*T93,2)</f>
        <v>0</v>
      </c>
      <c r="V93" s="190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 t="s">
        <v>261</v>
      </c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72"/>
      <c r="BB93" s="172"/>
      <c r="BC93" s="172"/>
      <c r="BD93" s="172"/>
      <c r="BE93" s="172"/>
      <c r="BF93" s="172"/>
      <c r="BG93" s="172"/>
      <c r="BH93" s="172"/>
    </row>
    <row r="94" spans="1:60" outlineLevel="1" x14ac:dyDescent="0.2">
      <c r="A94" s="173">
        <v>50</v>
      </c>
      <c r="B94" s="183" t="s">
        <v>755</v>
      </c>
      <c r="C94" s="201" t="s">
        <v>756</v>
      </c>
      <c r="D94" s="184" t="s">
        <v>187</v>
      </c>
      <c r="E94" s="186">
        <v>4</v>
      </c>
      <c r="F94" s="189"/>
      <c r="G94" s="190">
        <f>ROUND(E94*F94,2)</f>
        <v>0</v>
      </c>
      <c r="H94" s="189"/>
      <c r="I94" s="190">
        <f>ROUND(E94*H94,2)</f>
        <v>0</v>
      </c>
      <c r="J94" s="189"/>
      <c r="K94" s="190">
        <f>ROUND(E94*J94,2)</f>
        <v>0</v>
      </c>
      <c r="L94" s="190">
        <v>21</v>
      </c>
      <c r="M94" s="190">
        <f>G94*(1+L94/100)</f>
        <v>0</v>
      </c>
      <c r="N94" s="190">
        <v>2.5293100000000002</v>
      </c>
      <c r="O94" s="190">
        <f>ROUND(E94*N94,2)</f>
        <v>10.119999999999999</v>
      </c>
      <c r="P94" s="190">
        <v>0</v>
      </c>
      <c r="Q94" s="190">
        <f>ROUND(E94*P94,2)</f>
        <v>0</v>
      </c>
      <c r="R94" s="190" t="s">
        <v>385</v>
      </c>
      <c r="S94" s="190" t="s">
        <v>128</v>
      </c>
      <c r="T94" s="190">
        <v>25.977</v>
      </c>
      <c r="U94" s="191">
        <f>ROUND(E94*T94,2)</f>
        <v>103.91</v>
      </c>
      <c r="V94" s="190"/>
      <c r="W94" s="172"/>
      <c r="X94" s="172"/>
      <c r="Y94" s="172"/>
      <c r="Z94" s="172"/>
      <c r="AA94" s="172"/>
      <c r="AB94" s="172"/>
      <c r="AC94" s="172"/>
      <c r="AD94" s="172"/>
      <c r="AE94" s="172"/>
      <c r="AF94" s="172"/>
      <c r="AG94" s="172" t="s">
        <v>189</v>
      </c>
      <c r="AH94" s="172"/>
      <c r="AI94" s="172"/>
      <c r="AJ94" s="172"/>
      <c r="AK94" s="172"/>
      <c r="AL94" s="172"/>
      <c r="AM94" s="172"/>
      <c r="AN94" s="172"/>
      <c r="AO94" s="172"/>
      <c r="AP94" s="172"/>
      <c r="AQ94" s="172"/>
      <c r="AR94" s="172"/>
      <c r="AS94" s="172"/>
      <c r="AT94" s="172"/>
      <c r="AU94" s="172"/>
      <c r="AV94" s="172"/>
      <c r="AW94" s="172"/>
      <c r="AX94" s="172"/>
      <c r="AY94" s="172"/>
      <c r="AZ94" s="172"/>
      <c r="BA94" s="172"/>
      <c r="BB94" s="172"/>
      <c r="BC94" s="172"/>
      <c r="BD94" s="172"/>
      <c r="BE94" s="172"/>
      <c r="BF94" s="172"/>
      <c r="BG94" s="172"/>
      <c r="BH94" s="172"/>
    </row>
    <row r="95" spans="1:60" outlineLevel="1" x14ac:dyDescent="0.2">
      <c r="A95" s="173">
        <v>51</v>
      </c>
      <c r="B95" s="183" t="s">
        <v>757</v>
      </c>
      <c r="C95" s="201" t="s">
        <v>758</v>
      </c>
      <c r="D95" s="184" t="s">
        <v>187</v>
      </c>
      <c r="E95" s="186">
        <v>4</v>
      </c>
      <c r="F95" s="189"/>
      <c r="G95" s="190">
        <f>ROUND(E95*F95,2)</f>
        <v>0</v>
      </c>
      <c r="H95" s="189"/>
      <c r="I95" s="190">
        <f>ROUND(E95*H95,2)</f>
        <v>0</v>
      </c>
      <c r="J95" s="189"/>
      <c r="K95" s="190">
        <f>ROUND(E95*J95,2)</f>
        <v>0</v>
      </c>
      <c r="L95" s="190">
        <v>21</v>
      </c>
      <c r="M95" s="190">
        <f>G95*(1+L95/100)</f>
        <v>0</v>
      </c>
      <c r="N95" s="190">
        <v>2.1</v>
      </c>
      <c r="O95" s="190">
        <f>ROUND(E95*N95,2)</f>
        <v>8.4</v>
      </c>
      <c r="P95" s="190">
        <v>0</v>
      </c>
      <c r="Q95" s="190">
        <f>ROUND(E95*P95,2)</f>
        <v>0</v>
      </c>
      <c r="R95" s="190"/>
      <c r="S95" s="190" t="s">
        <v>155</v>
      </c>
      <c r="T95" s="190">
        <v>0</v>
      </c>
      <c r="U95" s="191">
        <f>ROUND(E95*T95,2)</f>
        <v>0</v>
      </c>
      <c r="V95" s="190"/>
      <c r="W95" s="172"/>
      <c r="X95" s="172"/>
      <c r="Y95" s="172"/>
      <c r="Z95" s="172"/>
      <c r="AA95" s="172"/>
      <c r="AB95" s="172"/>
      <c r="AC95" s="172"/>
      <c r="AD95" s="172"/>
      <c r="AE95" s="172"/>
      <c r="AF95" s="172"/>
      <c r="AG95" s="172" t="s">
        <v>261</v>
      </c>
      <c r="AH95" s="172"/>
      <c r="AI95" s="172"/>
      <c r="AJ95" s="172"/>
      <c r="AK95" s="172"/>
      <c r="AL95" s="172"/>
      <c r="AM95" s="172"/>
      <c r="AN95" s="172"/>
      <c r="AO95" s="172"/>
      <c r="AP95" s="172"/>
      <c r="AQ95" s="172"/>
      <c r="AR95" s="172"/>
      <c r="AS95" s="172"/>
      <c r="AT95" s="172"/>
      <c r="AU95" s="172"/>
      <c r="AV95" s="172"/>
      <c r="AW95" s="172"/>
      <c r="AX95" s="172"/>
      <c r="AY95" s="172"/>
      <c r="AZ95" s="172"/>
      <c r="BA95" s="172"/>
      <c r="BB95" s="172"/>
      <c r="BC95" s="172"/>
      <c r="BD95" s="172"/>
      <c r="BE95" s="172"/>
      <c r="BF95" s="172"/>
      <c r="BG95" s="172"/>
      <c r="BH95" s="172"/>
    </row>
    <row r="96" spans="1:60" outlineLevel="1" x14ac:dyDescent="0.2">
      <c r="A96" s="173"/>
      <c r="B96" s="183"/>
      <c r="C96" s="264" t="s">
        <v>759</v>
      </c>
      <c r="D96" s="265"/>
      <c r="E96" s="266"/>
      <c r="F96" s="267"/>
      <c r="G96" s="268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0"/>
      <c r="U96" s="191"/>
      <c r="V96" s="190"/>
      <c r="W96" s="172"/>
      <c r="X96" s="172"/>
      <c r="Y96" s="172"/>
      <c r="Z96" s="172"/>
      <c r="AA96" s="172"/>
      <c r="AB96" s="172"/>
      <c r="AC96" s="172"/>
      <c r="AD96" s="172"/>
      <c r="AE96" s="172"/>
      <c r="AF96" s="172"/>
      <c r="AG96" s="172" t="s">
        <v>130</v>
      </c>
      <c r="AH96" s="172"/>
      <c r="AI96" s="172"/>
      <c r="AJ96" s="172"/>
      <c r="AK96" s="172"/>
      <c r="AL96" s="172"/>
      <c r="AM96" s="172"/>
      <c r="AN96" s="172"/>
      <c r="AO96" s="172"/>
      <c r="AP96" s="172"/>
      <c r="AQ96" s="172"/>
      <c r="AR96" s="172"/>
      <c r="AS96" s="172"/>
      <c r="AT96" s="172"/>
      <c r="AU96" s="172"/>
      <c r="AV96" s="172"/>
      <c r="AW96" s="172"/>
      <c r="AX96" s="172"/>
      <c r="AY96" s="172"/>
      <c r="AZ96" s="172"/>
      <c r="BA96" s="180" t="str">
        <f>C96</f>
        <v>Počet z D.2. až D.4. Situace</v>
      </c>
      <c r="BB96" s="172"/>
      <c r="BC96" s="172"/>
      <c r="BD96" s="172"/>
      <c r="BE96" s="172"/>
      <c r="BF96" s="172"/>
      <c r="BG96" s="172"/>
      <c r="BH96" s="172"/>
    </row>
    <row r="97" spans="1:60" outlineLevel="1" x14ac:dyDescent="0.2">
      <c r="A97" s="173">
        <v>52</v>
      </c>
      <c r="B97" s="183" t="s">
        <v>760</v>
      </c>
      <c r="C97" s="201" t="s">
        <v>761</v>
      </c>
      <c r="D97" s="184" t="s">
        <v>187</v>
      </c>
      <c r="E97" s="186">
        <v>2</v>
      </c>
      <c r="F97" s="189"/>
      <c r="G97" s="190">
        <f t="shared" ref="G97:G107" si="7">ROUND(E97*F97,2)</f>
        <v>0</v>
      </c>
      <c r="H97" s="189"/>
      <c r="I97" s="190">
        <f t="shared" ref="I97:I107" si="8">ROUND(E97*H97,2)</f>
        <v>0</v>
      </c>
      <c r="J97" s="189"/>
      <c r="K97" s="190">
        <f t="shared" ref="K97:K107" si="9">ROUND(E97*J97,2)</f>
        <v>0</v>
      </c>
      <c r="L97" s="190">
        <v>21</v>
      </c>
      <c r="M97" s="190">
        <f t="shared" ref="M97:M107" si="10">G97*(1+L97/100)</f>
        <v>0</v>
      </c>
      <c r="N97" s="190">
        <v>0.185</v>
      </c>
      <c r="O97" s="190">
        <f t="shared" ref="O97:O107" si="11">ROUND(E97*N97,2)</f>
        <v>0.37</v>
      </c>
      <c r="P97" s="190">
        <v>0</v>
      </c>
      <c r="Q97" s="190">
        <f t="shared" ref="Q97:Q107" si="12">ROUND(E97*P97,2)</f>
        <v>0</v>
      </c>
      <c r="R97" s="190" t="s">
        <v>260</v>
      </c>
      <c r="S97" s="190" t="s">
        <v>128</v>
      </c>
      <c r="T97" s="190">
        <v>0</v>
      </c>
      <c r="U97" s="191">
        <f t="shared" ref="U97:U107" si="13">ROUND(E97*T97,2)</f>
        <v>0</v>
      </c>
      <c r="V97" s="190"/>
      <c r="W97" s="172"/>
      <c r="X97" s="172"/>
      <c r="Y97" s="172"/>
      <c r="Z97" s="172"/>
      <c r="AA97" s="172"/>
      <c r="AB97" s="172"/>
      <c r="AC97" s="172"/>
      <c r="AD97" s="172"/>
      <c r="AE97" s="172"/>
      <c r="AF97" s="172"/>
      <c r="AG97" s="172" t="s">
        <v>261</v>
      </c>
      <c r="AH97" s="172"/>
      <c r="AI97" s="172"/>
      <c r="AJ97" s="172"/>
      <c r="AK97" s="172"/>
      <c r="AL97" s="172"/>
      <c r="AM97" s="172"/>
      <c r="AN97" s="172"/>
      <c r="AO97" s="172"/>
      <c r="AP97" s="172"/>
      <c r="AQ97" s="172"/>
      <c r="AR97" s="172"/>
      <c r="AS97" s="172"/>
      <c r="AT97" s="172"/>
      <c r="AU97" s="172"/>
      <c r="AV97" s="172"/>
      <c r="AW97" s="172"/>
      <c r="AX97" s="172"/>
      <c r="AY97" s="172"/>
      <c r="AZ97" s="172"/>
      <c r="BA97" s="172"/>
      <c r="BB97" s="172"/>
      <c r="BC97" s="172"/>
      <c r="BD97" s="172"/>
      <c r="BE97" s="172"/>
      <c r="BF97" s="172"/>
      <c r="BG97" s="172"/>
      <c r="BH97" s="172"/>
    </row>
    <row r="98" spans="1:60" outlineLevel="1" x14ac:dyDescent="0.2">
      <c r="A98" s="173">
        <v>53</v>
      </c>
      <c r="B98" s="183" t="s">
        <v>762</v>
      </c>
      <c r="C98" s="201" t="s">
        <v>763</v>
      </c>
      <c r="D98" s="184" t="s">
        <v>187</v>
      </c>
      <c r="E98" s="186">
        <v>2</v>
      </c>
      <c r="F98" s="189"/>
      <c r="G98" s="190">
        <f t="shared" si="7"/>
        <v>0</v>
      </c>
      <c r="H98" s="189"/>
      <c r="I98" s="190">
        <f t="shared" si="8"/>
        <v>0</v>
      </c>
      <c r="J98" s="189"/>
      <c r="K98" s="190">
        <f t="shared" si="9"/>
        <v>0</v>
      </c>
      <c r="L98" s="190">
        <v>21</v>
      </c>
      <c r="M98" s="190">
        <f t="shared" si="10"/>
        <v>0</v>
      </c>
      <c r="N98" s="190">
        <v>0.432</v>
      </c>
      <c r="O98" s="190">
        <f t="shared" si="11"/>
        <v>0.86</v>
      </c>
      <c r="P98" s="190">
        <v>0</v>
      </c>
      <c r="Q98" s="190">
        <f t="shared" si="12"/>
        <v>0</v>
      </c>
      <c r="R98" s="190" t="s">
        <v>260</v>
      </c>
      <c r="S98" s="190" t="s">
        <v>128</v>
      </c>
      <c r="T98" s="190">
        <v>0</v>
      </c>
      <c r="U98" s="191">
        <f t="shared" si="13"/>
        <v>0</v>
      </c>
      <c r="V98" s="190"/>
      <c r="W98" s="172"/>
      <c r="X98" s="172"/>
      <c r="Y98" s="172"/>
      <c r="Z98" s="172"/>
      <c r="AA98" s="172"/>
      <c r="AB98" s="172"/>
      <c r="AC98" s="172"/>
      <c r="AD98" s="172"/>
      <c r="AE98" s="172"/>
      <c r="AF98" s="172"/>
      <c r="AG98" s="172" t="s">
        <v>261</v>
      </c>
      <c r="AH98" s="172"/>
      <c r="AI98" s="172"/>
      <c r="AJ98" s="172"/>
      <c r="AK98" s="172"/>
      <c r="AL98" s="172"/>
      <c r="AM98" s="172"/>
      <c r="AN98" s="172"/>
      <c r="AO98" s="172"/>
      <c r="AP98" s="172"/>
      <c r="AQ98" s="172"/>
      <c r="AR98" s="172"/>
      <c r="AS98" s="172"/>
      <c r="AT98" s="172"/>
      <c r="AU98" s="172"/>
      <c r="AV98" s="172"/>
      <c r="AW98" s="172"/>
      <c r="AX98" s="172"/>
      <c r="AY98" s="172"/>
      <c r="AZ98" s="172"/>
      <c r="BA98" s="172"/>
      <c r="BB98" s="172"/>
      <c r="BC98" s="172"/>
      <c r="BD98" s="172"/>
      <c r="BE98" s="172"/>
      <c r="BF98" s="172"/>
      <c r="BG98" s="172"/>
      <c r="BH98" s="172"/>
    </row>
    <row r="99" spans="1:60" outlineLevel="1" x14ac:dyDescent="0.2">
      <c r="A99" s="173">
        <v>54</v>
      </c>
      <c r="B99" s="183" t="s">
        <v>764</v>
      </c>
      <c r="C99" s="201" t="s">
        <v>765</v>
      </c>
      <c r="D99" s="184" t="s">
        <v>187</v>
      </c>
      <c r="E99" s="186">
        <v>2</v>
      </c>
      <c r="F99" s="189"/>
      <c r="G99" s="190">
        <f t="shared" si="7"/>
        <v>0</v>
      </c>
      <c r="H99" s="189"/>
      <c r="I99" s="190">
        <f t="shared" si="8"/>
        <v>0</v>
      </c>
      <c r="J99" s="189"/>
      <c r="K99" s="190">
        <f t="shared" si="9"/>
        <v>0</v>
      </c>
      <c r="L99" s="190">
        <v>21</v>
      </c>
      <c r="M99" s="190">
        <f t="shared" si="10"/>
        <v>0</v>
      </c>
      <c r="N99" s="190">
        <v>0.39300000000000002</v>
      </c>
      <c r="O99" s="190">
        <f t="shared" si="11"/>
        <v>0.79</v>
      </c>
      <c r="P99" s="190">
        <v>0</v>
      </c>
      <c r="Q99" s="190">
        <f t="shared" si="12"/>
        <v>0</v>
      </c>
      <c r="R99" s="190" t="s">
        <v>260</v>
      </c>
      <c r="S99" s="190" t="s">
        <v>128</v>
      </c>
      <c r="T99" s="190">
        <v>0</v>
      </c>
      <c r="U99" s="191">
        <f t="shared" si="13"/>
        <v>0</v>
      </c>
      <c r="V99" s="190"/>
      <c r="W99" s="172"/>
      <c r="X99" s="172"/>
      <c r="Y99" s="172"/>
      <c r="Z99" s="172"/>
      <c r="AA99" s="172"/>
      <c r="AB99" s="172"/>
      <c r="AC99" s="172"/>
      <c r="AD99" s="172"/>
      <c r="AE99" s="172"/>
      <c r="AF99" s="172"/>
      <c r="AG99" s="172" t="s">
        <v>261</v>
      </c>
      <c r="AH99" s="172"/>
      <c r="AI99" s="172"/>
      <c r="AJ99" s="172"/>
      <c r="AK99" s="172"/>
      <c r="AL99" s="172"/>
      <c r="AM99" s="172"/>
      <c r="AN99" s="172"/>
      <c r="AO99" s="172"/>
      <c r="AP99" s="172"/>
      <c r="AQ99" s="172"/>
      <c r="AR99" s="172"/>
      <c r="AS99" s="172"/>
      <c r="AT99" s="172"/>
      <c r="AU99" s="172"/>
      <c r="AV99" s="172"/>
      <c r="AW99" s="172"/>
      <c r="AX99" s="172"/>
      <c r="AY99" s="172"/>
      <c r="AZ99" s="172"/>
      <c r="BA99" s="172"/>
      <c r="BB99" s="172"/>
      <c r="BC99" s="172"/>
      <c r="BD99" s="172"/>
      <c r="BE99" s="172"/>
      <c r="BF99" s="172"/>
      <c r="BG99" s="172"/>
      <c r="BH99" s="172"/>
    </row>
    <row r="100" spans="1:60" outlineLevel="1" x14ac:dyDescent="0.2">
      <c r="A100" s="173">
        <v>55</v>
      </c>
      <c r="B100" s="183" t="s">
        <v>766</v>
      </c>
      <c r="C100" s="201" t="s">
        <v>767</v>
      </c>
      <c r="D100" s="184" t="s">
        <v>187</v>
      </c>
      <c r="E100" s="186">
        <v>6</v>
      </c>
      <c r="F100" s="189"/>
      <c r="G100" s="190">
        <f t="shared" si="7"/>
        <v>0</v>
      </c>
      <c r="H100" s="189"/>
      <c r="I100" s="190">
        <f t="shared" si="8"/>
        <v>0</v>
      </c>
      <c r="J100" s="189"/>
      <c r="K100" s="190">
        <f t="shared" si="9"/>
        <v>0</v>
      </c>
      <c r="L100" s="190">
        <v>21</v>
      </c>
      <c r="M100" s="190">
        <f t="shared" si="10"/>
        <v>0</v>
      </c>
      <c r="N100" s="190">
        <v>3.2000000000000002E-3</v>
      </c>
      <c r="O100" s="190">
        <f t="shared" si="11"/>
        <v>0.02</v>
      </c>
      <c r="P100" s="190">
        <v>0</v>
      </c>
      <c r="Q100" s="190">
        <f t="shared" si="12"/>
        <v>0</v>
      </c>
      <c r="R100" s="190"/>
      <c r="S100" s="190" t="s">
        <v>155</v>
      </c>
      <c r="T100" s="190">
        <v>0</v>
      </c>
      <c r="U100" s="191">
        <f t="shared" si="13"/>
        <v>0</v>
      </c>
      <c r="V100" s="190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 t="s">
        <v>261</v>
      </c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72"/>
      <c r="BB100" s="172"/>
      <c r="BC100" s="172"/>
      <c r="BD100" s="172"/>
      <c r="BE100" s="172"/>
      <c r="BF100" s="172"/>
      <c r="BG100" s="172"/>
      <c r="BH100" s="172"/>
    </row>
    <row r="101" spans="1:60" ht="22.5" outlineLevel="1" x14ac:dyDescent="0.2">
      <c r="A101" s="173">
        <v>56</v>
      </c>
      <c r="B101" s="183" t="s">
        <v>402</v>
      </c>
      <c r="C101" s="201" t="s">
        <v>403</v>
      </c>
      <c r="D101" s="184" t="s">
        <v>187</v>
      </c>
      <c r="E101" s="186">
        <v>4</v>
      </c>
      <c r="F101" s="189"/>
      <c r="G101" s="190">
        <f t="shared" si="7"/>
        <v>0</v>
      </c>
      <c r="H101" s="189"/>
      <c r="I101" s="190">
        <f t="shared" si="8"/>
        <v>0</v>
      </c>
      <c r="J101" s="189"/>
      <c r="K101" s="190">
        <f t="shared" si="9"/>
        <v>0</v>
      </c>
      <c r="L101" s="190">
        <v>21</v>
      </c>
      <c r="M101" s="190">
        <f t="shared" si="10"/>
        <v>0</v>
      </c>
      <c r="N101" s="190">
        <v>6.6E-3</v>
      </c>
      <c r="O101" s="190">
        <f t="shared" si="11"/>
        <v>0.03</v>
      </c>
      <c r="P101" s="190">
        <v>0</v>
      </c>
      <c r="Q101" s="190">
        <f t="shared" si="12"/>
        <v>0</v>
      </c>
      <c r="R101" s="190" t="s">
        <v>385</v>
      </c>
      <c r="S101" s="190" t="s">
        <v>128</v>
      </c>
      <c r="T101" s="190">
        <v>0.28000000000000003</v>
      </c>
      <c r="U101" s="191">
        <f t="shared" si="13"/>
        <v>1.1200000000000001</v>
      </c>
      <c r="V101" s="190"/>
      <c r="W101" s="172"/>
      <c r="X101" s="172"/>
      <c r="Y101" s="172"/>
      <c r="Z101" s="172"/>
      <c r="AA101" s="172"/>
      <c r="AB101" s="172"/>
      <c r="AC101" s="172"/>
      <c r="AD101" s="172"/>
      <c r="AE101" s="172"/>
      <c r="AF101" s="172"/>
      <c r="AG101" s="172" t="s">
        <v>189</v>
      </c>
      <c r="AH101" s="172"/>
      <c r="AI101" s="172"/>
      <c r="AJ101" s="172"/>
      <c r="AK101" s="172"/>
      <c r="AL101" s="172"/>
      <c r="AM101" s="172"/>
      <c r="AN101" s="172"/>
      <c r="AO101" s="172"/>
      <c r="AP101" s="172"/>
      <c r="AQ101" s="172"/>
      <c r="AR101" s="172"/>
      <c r="AS101" s="172"/>
      <c r="AT101" s="172"/>
      <c r="AU101" s="172"/>
      <c r="AV101" s="172"/>
      <c r="AW101" s="172"/>
      <c r="AX101" s="172"/>
      <c r="AY101" s="172"/>
      <c r="AZ101" s="172"/>
      <c r="BA101" s="172"/>
      <c r="BB101" s="172"/>
      <c r="BC101" s="172"/>
      <c r="BD101" s="172"/>
      <c r="BE101" s="172"/>
      <c r="BF101" s="172"/>
      <c r="BG101" s="172"/>
      <c r="BH101" s="172"/>
    </row>
    <row r="102" spans="1:60" outlineLevel="1" x14ac:dyDescent="0.2">
      <c r="A102" s="173">
        <v>57</v>
      </c>
      <c r="B102" s="183" t="s">
        <v>768</v>
      </c>
      <c r="C102" s="201" t="s">
        <v>769</v>
      </c>
      <c r="D102" s="184" t="s">
        <v>187</v>
      </c>
      <c r="E102" s="186">
        <v>2</v>
      </c>
      <c r="F102" s="189"/>
      <c r="G102" s="190">
        <f t="shared" si="7"/>
        <v>0</v>
      </c>
      <c r="H102" s="189"/>
      <c r="I102" s="190">
        <f t="shared" si="8"/>
        <v>0</v>
      </c>
      <c r="J102" s="189"/>
      <c r="K102" s="190">
        <f t="shared" si="9"/>
        <v>0</v>
      </c>
      <c r="L102" s="190">
        <v>21</v>
      </c>
      <c r="M102" s="190">
        <f t="shared" si="10"/>
        <v>0</v>
      </c>
      <c r="N102" s="190">
        <v>5.0999999999999997E-2</v>
      </c>
      <c r="O102" s="190">
        <f t="shared" si="11"/>
        <v>0.1</v>
      </c>
      <c r="P102" s="190">
        <v>0</v>
      </c>
      <c r="Q102" s="190">
        <f t="shared" si="12"/>
        <v>0</v>
      </c>
      <c r="R102" s="190" t="s">
        <v>260</v>
      </c>
      <c r="S102" s="190" t="s">
        <v>128</v>
      </c>
      <c r="T102" s="190">
        <v>0</v>
      </c>
      <c r="U102" s="191">
        <f t="shared" si="13"/>
        <v>0</v>
      </c>
      <c r="V102" s="190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 t="s">
        <v>261</v>
      </c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  <c r="AT102" s="172"/>
      <c r="AU102" s="172"/>
      <c r="AV102" s="172"/>
      <c r="AW102" s="172"/>
      <c r="AX102" s="172"/>
      <c r="AY102" s="172"/>
      <c r="AZ102" s="172"/>
      <c r="BA102" s="172"/>
      <c r="BB102" s="172"/>
      <c r="BC102" s="172"/>
      <c r="BD102" s="172"/>
      <c r="BE102" s="172"/>
      <c r="BF102" s="172"/>
      <c r="BG102" s="172"/>
      <c r="BH102" s="172"/>
    </row>
    <row r="103" spans="1:60" outlineLevel="1" x14ac:dyDescent="0.2">
      <c r="A103" s="173">
        <v>58</v>
      </c>
      <c r="B103" s="183" t="s">
        <v>770</v>
      </c>
      <c r="C103" s="201" t="s">
        <v>771</v>
      </c>
      <c r="D103" s="184" t="s">
        <v>187</v>
      </c>
      <c r="E103" s="186">
        <v>1</v>
      </c>
      <c r="F103" s="189"/>
      <c r="G103" s="190">
        <f t="shared" si="7"/>
        <v>0</v>
      </c>
      <c r="H103" s="189"/>
      <c r="I103" s="190">
        <f t="shared" si="8"/>
        <v>0</v>
      </c>
      <c r="J103" s="189"/>
      <c r="K103" s="190">
        <f t="shared" si="9"/>
        <v>0</v>
      </c>
      <c r="L103" s="190">
        <v>21</v>
      </c>
      <c r="M103" s="190">
        <f t="shared" si="10"/>
        <v>0</v>
      </c>
      <c r="N103" s="190">
        <v>6.8000000000000005E-2</v>
      </c>
      <c r="O103" s="190">
        <f t="shared" si="11"/>
        <v>7.0000000000000007E-2</v>
      </c>
      <c r="P103" s="190">
        <v>0</v>
      </c>
      <c r="Q103" s="190">
        <f t="shared" si="12"/>
        <v>0</v>
      </c>
      <c r="R103" s="190"/>
      <c r="S103" s="190" t="s">
        <v>155</v>
      </c>
      <c r="T103" s="190">
        <v>0</v>
      </c>
      <c r="U103" s="191">
        <f t="shared" si="13"/>
        <v>0</v>
      </c>
      <c r="V103" s="190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 t="s">
        <v>261</v>
      </c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72"/>
      <c r="BB103" s="172"/>
      <c r="BC103" s="172"/>
      <c r="BD103" s="172"/>
      <c r="BE103" s="172"/>
      <c r="BF103" s="172"/>
      <c r="BG103" s="172"/>
      <c r="BH103" s="172"/>
    </row>
    <row r="104" spans="1:60" outlineLevel="1" x14ac:dyDescent="0.2">
      <c r="A104" s="173">
        <v>59</v>
      </c>
      <c r="B104" s="183" t="s">
        <v>772</v>
      </c>
      <c r="C104" s="201" t="s">
        <v>773</v>
      </c>
      <c r="D104" s="184" t="s">
        <v>187</v>
      </c>
      <c r="E104" s="186">
        <v>1</v>
      </c>
      <c r="F104" s="189"/>
      <c r="G104" s="190">
        <f t="shared" si="7"/>
        <v>0</v>
      </c>
      <c r="H104" s="189"/>
      <c r="I104" s="190">
        <f t="shared" si="8"/>
        <v>0</v>
      </c>
      <c r="J104" s="189"/>
      <c r="K104" s="190">
        <f t="shared" si="9"/>
        <v>0</v>
      </c>
      <c r="L104" s="190">
        <v>21</v>
      </c>
      <c r="M104" s="190">
        <f t="shared" si="10"/>
        <v>0</v>
      </c>
      <c r="N104" s="190">
        <v>3.9E-2</v>
      </c>
      <c r="O104" s="190">
        <f t="shared" si="11"/>
        <v>0.04</v>
      </c>
      <c r="P104" s="190">
        <v>0</v>
      </c>
      <c r="Q104" s="190">
        <f t="shared" si="12"/>
        <v>0</v>
      </c>
      <c r="R104" s="190" t="s">
        <v>260</v>
      </c>
      <c r="S104" s="190" t="s">
        <v>128</v>
      </c>
      <c r="T104" s="190">
        <v>0</v>
      </c>
      <c r="U104" s="191">
        <f t="shared" si="13"/>
        <v>0</v>
      </c>
      <c r="V104" s="190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 t="s">
        <v>261</v>
      </c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72"/>
      <c r="BB104" s="172"/>
      <c r="BC104" s="172"/>
      <c r="BD104" s="172"/>
      <c r="BE104" s="172"/>
      <c r="BF104" s="172"/>
      <c r="BG104" s="172"/>
      <c r="BH104" s="172"/>
    </row>
    <row r="105" spans="1:60" outlineLevel="1" x14ac:dyDescent="0.2">
      <c r="A105" s="173">
        <v>60</v>
      </c>
      <c r="B105" s="183" t="s">
        <v>774</v>
      </c>
      <c r="C105" s="201" t="s">
        <v>775</v>
      </c>
      <c r="D105" s="184" t="s">
        <v>187</v>
      </c>
      <c r="E105" s="186">
        <v>4</v>
      </c>
      <c r="F105" s="189"/>
      <c r="G105" s="190">
        <f t="shared" si="7"/>
        <v>0</v>
      </c>
      <c r="H105" s="189"/>
      <c r="I105" s="190">
        <f t="shared" si="8"/>
        <v>0</v>
      </c>
      <c r="J105" s="189"/>
      <c r="K105" s="190">
        <f t="shared" si="9"/>
        <v>0</v>
      </c>
      <c r="L105" s="190">
        <v>21</v>
      </c>
      <c r="M105" s="190">
        <f t="shared" si="10"/>
        <v>0</v>
      </c>
      <c r="N105" s="190">
        <v>7.0200000000000002E-3</v>
      </c>
      <c r="O105" s="190">
        <f t="shared" si="11"/>
        <v>0.03</v>
      </c>
      <c r="P105" s="190">
        <v>0</v>
      </c>
      <c r="Q105" s="190">
        <f t="shared" si="12"/>
        <v>0</v>
      </c>
      <c r="R105" s="190" t="s">
        <v>385</v>
      </c>
      <c r="S105" s="190" t="s">
        <v>128</v>
      </c>
      <c r="T105" s="190">
        <v>1.0940000000000001</v>
      </c>
      <c r="U105" s="191">
        <f t="shared" si="13"/>
        <v>4.38</v>
      </c>
      <c r="V105" s="190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 t="s">
        <v>189</v>
      </c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</row>
    <row r="106" spans="1:60" outlineLevel="1" x14ac:dyDescent="0.2">
      <c r="A106" s="173">
        <v>61</v>
      </c>
      <c r="B106" s="183" t="s">
        <v>776</v>
      </c>
      <c r="C106" s="201" t="s">
        <v>777</v>
      </c>
      <c r="D106" s="184" t="s">
        <v>187</v>
      </c>
      <c r="E106" s="186">
        <v>4</v>
      </c>
      <c r="F106" s="189"/>
      <c r="G106" s="190">
        <f t="shared" si="7"/>
        <v>0</v>
      </c>
      <c r="H106" s="189"/>
      <c r="I106" s="190">
        <f t="shared" si="8"/>
        <v>0</v>
      </c>
      <c r="J106" s="189"/>
      <c r="K106" s="190">
        <f t="shared" si="9"/>
        <v>0</v>
      </c>
      <c r="L106" s="190">
        <v>21</v>
      </c>
      <c r="M106" s="190">
        <f t="shared" si="10"/>
        <v>0</v>
      </c>
      <c r="N106" s="190">
        <v>6.9500000000000006E-2</v>
      </c>
      <c r="O106" s="190">
        <f t="shared" si="11"/>
        <v>0.28000000000000003</v>
      </c>
      <c r="P106" s="190">
        <v>0</v>
      </c>
      <c r="Q106" s="190">
        <f t="shared" si="12"/>
        <v>0</v>
      </c>
      <c r="R106" s="190" t="s">
        <v>260</v>
      </c>
      <c r="S106" s="190" t="s">
        <v>128</v>
      </c>
      <c r="T106" s="190">
        <v>0</v>
      </c>
      <c r="U106" s="191">
        <f t="shared" si="13"/>
        <v>0</v>
      </c>
      <c r="V106" s="190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 t="s">
        <v>261</v>
      </c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72"/>
      <c r="BB106" s="172"/>
      <c r="BC106" s="172"/>
      <c r="BD106" s="172"/>
      <c r="BE106" s="172"/>
      <c r="BF106" s="172"/>
      <c r="BG106" s="172"/>
      <c r="BH106" s="172"/>
    </row>
    <row r="107" spans="1:60" ht="22.5" outlineLevel="1" x14ac:dyDescent="0.2">
      <c r="A107" s="173">
        <v>62</v>
      </c>
      <c r="B107" s="183" t="s">
        <v>778</v>
      </c>
      <c r="C107" s="201" t="s">
        <v>779</v>
      </c>
      <c r="D107" s="184" t="s">
        <v>233</v>
      </c>
      <c r="E107" s="186">
        <v>1.35</v>
      </c>
      <c r="F107" s="189"/>
      <c r="G107" s="190">
        <f t="shared" si="7"/>
        <v>0</v>
      </c>
      <c r="H107" s="189"/>
      <c r="I107" s="190">
        <f t="shared" si="8"/>
        <v>0</v>
      </c>
      <c r="J107" s="189"/>
      <c r="K107" s="190">
        <f t="shared" si="9"/>
        <v>0</v>
      </c>
      <c r="L107" s="190">
        <v>21</v>
      </c>
      <c r="M107" s="190">
        <f t="shared" si="10"/>
        <v>0</v>
      </c>
      <c r="N107" s="190">
        <v>2.5</v>
      </c>
      <c r="O107" s="190">
        <f t="shared" si="11"/>
        <v>3.38</v>
      </c>
      <c r="P107" s="190">
        <v>0</v>
      </c>
      <c r="Q107" s="190">
        <f t="shared" si="12"/>
        <v>0</v>
      </c>
      <c r="R107" s="190" t="s">
        <v>385</v>
      </c>
      <c r="S107" s="190" t="s">
        <v>128</v>
      </c>
      <c r="T107" s="190">
        <v>1.4490000000000001</v>
      </c>
      <c r="U107" s="191">
        <f t="shared" si="13"/>
        <v>1.96</v>
      </c>
      <c r="V107" s="190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  <c r="AG107" s="172" t="s">
        <v>189</v>
      </c>
      <c r="AH107" s="172"/>
      <c r="AI107" s="172"/>
      <c r="AJ107" s="172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  <c r="BB107" s="172"/>
      <c r="BC107" s="172"/>
      <c r="BD107" s="172"/>
      <c r="BE107" s="172"/>
      <c r="BF107" s="172"/>
      <c r="BG107" s="172"/>
      <c r="BH107" s="172"/>
    </row>
    <row r="108" spans="1:60" outlineLevel="1" x14ac:dyDescent="0.2">
      <c r="A108" s="173"/>
      <c r="B108" s="183"/>
      <c r="C108" s="264" t="s">
        <v>780</v>
      </c>
      <c r="D108" s="265"/>
      <c r="E108" s="266"/>
      <c r="F108" s="267"/>
      <c r="G108" s="268"/>
      <c r="H108" s="190"/>
      <c r="I108" s="190"/>
      <c r="J108" s="190"/>
      <c r="K108" s="190"/>
      <c r="L108" s="190"/>
      <c r="M108" s="190"/>
      <c r="N108" s="190"/>
      <c r="O108" s="190"/>
      <c r="P108" s="190"/>
      <c r="Q108" s="190"/>
      <c r="R108" s="190"/>
      <c r="S108" s="190"/>
      <c r="T108" s="190"/>
      <c r="U108" s="191"/>
      <c r="V108" s="190"/>
      <c r="W108" s="172"/>
      <c r="X108" s="172"/>
      <c r="Y108" s="172"/>
      <c r="Z108" s="172"/>
      <c r="AA108" s="172"/>
      <c r="AB108" s="172"/>
      <c r="AC108" s="172"/>
      <c r="AD108" s="172"/>
      <c r="AE108" s="172"/>
      <c r="AF108" s="172"/>
      <c r="AG108" s="172" t="s">
        <v>130</v>
      </c>
      <c r="AH108" s="172"/>
      <c r="AI108" s="172"/>
      <c r="AJ108" s="172"/>
      <c r="AK108" s="172"/>
      <c r="AL108" s="172"/>
      <c r="AM108" s="172"/>
      <c r="AN108" s="172"/>
      <c r="AO108" s="172"/>
      <c r="AP108" s="172"/>
      <c r="AQ108" s="172"/>
      <c r="AR108" s="172"/>
      <c r="AS108" s="172"/>
      <c r="AT108" s="172"/>
      <c r="AU108" s="172"/>
      <c r="AV108" s="172"/>
      <c r="AW108" s="172"/>
      <c r="AX108" s="172"/>
      <c r="AY108" s="172"/>
      <c r="AZ108" s="172"/>
      <c r="BA108" s="180" t="str">
        <f>C108</f>
        <v>Šachty 1,5x1,5x0,15x4=1,35</v>
      </c>
      <c r="BB108" s="172"/>
      <c r="BC108" s="172"/>
      <c r="BD108" s="172"/>
      <c r="BE108" s="172"/>
      <c r="BF108" s="172"/>
      <c r="BG108" s="172"/>
      <c r="BH108" s="172"/>
    </row>
    <row r="109" spans="1:60" x14ac:dyDescent="0.2">
      <c r="A109" s="205" t="s">
        <v>122</v>
      </c>
      <c r="B109" s="206" t="s">
        <v>82</v>
      </c>
      <c r="C109" s="211" t="s">
        <v>83</v>
      </c>
      <c r="D109" s="207"/>
      <c r="E109" s="208"/>
      <c r="F109" s="209"/>
      <c r="G109" s="209">
        <f>SUMIF(AG110:AG114,"&lt;&gt;NOR",G110:G114)</f>
        <v>0</v>
      </c>
      <c r="H109" s="209"/>
      <c r="I109" s="209">
        <f>SUM(I110:I114)</f>
        <v>0</v>
      </c>
      <c r="J109" s="209"/>
      <c r="K109" s="209">
        <f>SUM(K110:K114)</f>
        <v>0</v>
      </c>
      <c r="L109" s="209"/>
      <c r="M109" s="209">
        <f>SUM(M110:M114)</f>
        <v>0</v>
      </c>
      <c r="N109" s="209"/>
      <c r="O109" s="209">
        <f>SUM(O110:O114)</f>
        <v>0.75</v>
      </c>
      <c r="P109" s="209"/>
      <c r="Q109" s="209">
        <f>SUM(Q110:Q114)</f>
        <v>10.78</v>
      </c>
      <c r="R109" s="209"/>
      <c r="S109" s="209"/>
      <c r="T109" s="209"/>
      <c r="U109" s="210">
        <f>SUM(U110:U114)</f>
        <v>42.11</v>
      </c>
      <c r="V109" s="209"/>
      <c r="AG109" t="s">
        <v>123</v>
      </c>
    </row>
    <row r="110" spans="1:60" ht="22.5" outlineLevel="1" x14ac:dyDescent="0.2">
      <c r="A110" s="173">
        <v>63</v>
      </c>
      <c r="B110" s="183" t="s">
        <v>781</v>
      </c>
      <c r="C110" s="201" t="s">
        <v>782</v>
      </c>
      <c r="D110" s="184" t="s">
        <v>207</v>
      </c>
      <c r="E110" s="186">
        <v>15</v>
      </c>
      <c r="F110" s="189"/>
      <c r="G110" s="190">
        <f>ROUND(E110*F110,2)</f>
        <v>0</v>
      </c>
      <c r="H110" s="189"/>
      <c r="I110" s="190">
        <f>ROUND(E110*H110,2)</f>
        <v>0</v>
      </c>
      <c r="J110" s="189"/>
      <c r="K110" s="190">
        <f>ROUND(E110*J110,2)</f>
        <v>0</v>
      </c>
      <c r="L110" s="190">
        <v>21</v>
      </c>
      <c r="M110" s="190">
        <f>G110*(1+L110/100)</f>
        <v>0</v>
      </c>
      <c r="N110" s="190">
        <v>1.5709999999999998E-2</v>
      </c>
      <c r="O110" s="190">
        <f>ROUND(E110*N110,2)</f>
        <v>0.24</v>
      </c>
      <c r="P110" s="190">
        <v>0</v>
      </c>
      <c r="Q110" s="190">
        <f>ROUND(E110*P110,2)</f>
        <v>0</v>
      </c>
      <c r="R110" s="190"/>
      <c r="S110" s="190" t="s">
        <v>155</v>
      </c>
      <c r="T110" s="190">
        <v>0</v>
      </c>
      <c r="U110" s="191">
        <f>ROUND(E110*T110,2)</f>
        <v>0</v>
      </c>
      <c r="V110" s="190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 t="s">
        <v>189</v>
      </c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</row>
    <row r="111" spans="1:60" ht="22.5" outlineLevel="1" x14ac:dyDescent="0.2">
      <c r="A111" s="173">
        <v>64</v>
      </c>
      <c r="B111" s="183" t="s">
        <v>783</v>
      </c>
      <c r="C111" s="201" t="s">
        <v>784</v>
      </c>
      <c r="D111" s="184" t="s">
        <v>207</v>
      </c>
      <c r="E111" s="186">
        <v>13</v>
      </c>
      <c r="F111" s="189"/>
      <c r="G111" s="190">
        <f>ROUND(E111*F111,2)</f>
        <v>0</v>
      </c>
      <c r="H111" s="189"/>
      <c r="I111" s="190">
        <f>ROUND(E111*H111,2)</f>
        <v>0</v>
      </c>
      <c r="J111" s="189"/>
      <c r="K111" s="190">
        <f>ROUND(E111*J111,2)</f>
        <v>0</v>
      </c>
      <c r="L111" s="190">
        <v>21</v>
      </c>
      <c r="M111" s="190">
        <f>G111*(1+L111/100)</f>
        <v>0</v>
      </c>
      <c r="N111" s="190">
        <v>1.308E-2</v>
      </c>
      <c r="O111" s="190">
        <f>ROUND(E111*N111,2)</f>
        <v>0.17</v>
      </c>
      <c r="P111" s="190">
        <v>0</v>
      </c>
      <c r="Q111" s="190">
        <f>ROUND(E111*P111,2)</f>
        <v>0</v>
      </c>
      <c r="R111" s="190"/>
      <c r="S111" s="190" t="s">
        <v>155</v>
      </c>
      <c r="T111" s="190">
        <v>0</v>
      </c>
      <c r="U111" s="191">
        <f>ROUND(E111*T111,2)</f>
        <v>0</v>
      </c>
      <c r="V111" s="190"/>
      <c r="W111" s="172"/>
      <c r="X111" s="172"/>
      <c r="Y111" s="172"/>
      <c r="Z111" s="172"/>
      <c r="AA111" s="172"/>
      <c r="AB111" s="172"/>
      <c r="AC111" s="172"/>
      <c r="AD111" s="172"/>
      <c r="AE111" s="172"/>
      <c r="AF111" s="172"/>
      <c r="AG111" s="172" t="s">
        <v>189</v>
      </c>
      <c r="AH111" s="172"/>
      <c r="AI111" s="172"/>
      <c r="AJ111" s="172"/>
      <c r="AK111" s="172"/>
      <c r="AL111" s="172"/>
      <c r="AM111" s="172"/>
      <c r="AN111" s="172"/>
      <c r="AO111" s="172"/>
      <c r="AP111" s="172"/>
      <c r="AQ111" s="172"/>
      <c r="AR111" s="172"/>
      <c r="AS111" s="172"/>
      <c r="AT111" s="172"/>
      <c r="AU111" s="172"/>
      <c r="AV111" s="172"/>
      <c r="AW111" s="172"/>
      <c r="AX111" s="172"/>
      <c r="AY111" s="172"/>
      <c r="AZ111" s="172"/>
      <c r="BA111" s="172"/>
      <c r="BB111" s="172"/>
      <c r="BC111" s="172"/>
      <c r="BD111" s="172"/>
      <c r="BE111" s="172"/>
      <c r="BF111" s="172"/>
      <c r="BG111" s="172"/>
      <c r="BH111" s="172"/>
    </row>
    <row r="112" spans="1:60" outlineLevel="1" x14ac:dyDescent="0.2">
      <c r="A112" s="173">
        <v>65</v>
      </c>
      <c r="B112" s="183" t="s">
        <v>785</v>
      </c>
      <c r="C112" s="201" t="s">
        <v>786</v>
      </c>
      <c r="D112" s="184" t="s">
        <v>187</v>
      </c>
      <c r="E112" s="186">
        <v>1</v>
      </c>
      <c r="F112" s="189"/>
      <c r="G112" s="190">
        <f>ROUND(E112*F112,2)</f>
        <v>0</v>
      </c>
      <c r="H112" s="189"/>
      <c r="I112" s="190">
        <f>ROUND(E112*H112,2)</f>
        <v>0</v>
      </c>
      <c r="J112" s="189"/>
      <c r="K112" s="190">
        <f>ROUND(E112*J112,2)</f>
        <v>0</v>
      </c>
      <c r="L112" s="190">
        <v>21</v>
      </c>
      <c r="M112" s="190">
        <f>G112*(1+L112/100)</f>
        <v>0</v>
      </c>
      <c r="N112" s="190">
        <v>0.34089999999999998</v>
      </c>
      <c r="O112" s="190">
        <f>ROUND(E112*N112,2)</f>
        <v>0.34</v>
      </c>
      <c r="P112" s="190">
        <v>0</v>
      </c>
      <c r="Q112" s="190">
        <f>ROUND(E112*P112,2)</f>
        <v>0</v>
      </c>
      <c r="R112" s="190" t="s">
        <v>385</v>
      </c>
      <c r="S112" s="190" t="s">
        <v>128</v>
      </c>
      <c r="T112" s="190">
        <v>4.1980000000000004</v>
      </c>
      <c r="U112" s="191">
        <f>ROUND(E112*T112,2)</f>
        <v>4.2</v>
      </c>
      <c r="V112" s="190"/>
      <c r="W112" s="172"/>
      <c r="X112" s="172"/>
      <c r="Y112" s="172"/>
      <c r="Z112" s="172"/>
      <c r="AA112" s="172"/>
      <c r="AB112" s="172"/>
      <c r="AC112" s="172"/>
      <c r="AD112" s="172"/>
      <c r="AE112" s="172"/>
      <c r="AF112" s="172"/>
      <c r="AG112" s="172" t="s">
        <v>189</v>
      </c>
      <c r="AH112" s="172"/>
      <c r="AI112" s="172"/>
      <c r="AJ112" s="172"/>
      <c r="AK112" s="172"/>
      <c r="AL112" s="172"/>
      <c r="AM112" s="172"/>
      <c r="AN112" s="172"/>
      <c r="AO112" s="172"/>
      <c r="AP112" s="172"/>
      <c r="AQ112" s="172"/>
      <c r="AR112" s="172"/>
      <c r="AS112" s="172"/>
      <c r="AT112" s="172"/>
      <c r="AU112" s="172"/>
      <c r="AV112" s="172"/>
      <c r="AW112" s="172"/>
      <c r="AX112" s="172"/>
      <c r="AY112" s="172"/>
      <c r="AZ112" s="172"/>
      <c r="BA112" s="172"/>
      <c r="BB112" s="172"/>
      <c r="BC112" s="172"/>
      <c r="BD112" s="172"/>
      <c r="BE112" s="172"/>
      <c r="BF112" s="172"/>
      <c r="BG112" s="172"/>
      <c r="BH112" s="172"/>
    </row>
    <row r="113" spans="1:60" outlineLevel="1" x14ac:dyDescent="0.2">
      <c r="A113" s="173"/>
      <c r="B113" s="183"/>
      <c r="C113" s="264" t="s">
        <v>787</v>
      </c>
      <c r="D113" s="265"/>
      <c r="E113" s="266"/>
      <c r="F113" s="267"/>
      <c r="G113" s="268"/>
      <c r="H113" s="190"/>
      <c r="I113" s="190"/>
      <c r="J113" s="190"/>
      <c r="K113" s="190"/>
      <c r="L113" s="190"/>
      <c r="M113" s="190"/>
      <c r="N113" s="190"/>
      <c r="O113" s="190"/>
      <c r="P113" s="190"/>
      <c r="Q113" s="190"/>
      <c r="R113" s="190"/>
      <c r="S113" s="190"/>
      <c r="T113" s="190"/>
      <c r="U113" s="191"/>
      <c r="V113" s="190"/>
      <c r="W113" s="172"/>
      <c r="X113" s="172"/>
      <c r="Y113" s="172"/>
      <c r="Z113" s="172"/>
      <c r="AA113" s="172"/>
      <c r="AB113" s="172"/>
      <c r="AC113" s="172"/>
      <c r="AD113" s="172"/>
      <c r="AE113" s="172"/>
      <c r="AF113" s="172"/>
      <c r="AG113" s="172" t="s">
        <v>130</v>
      </c>
      <c r="AH113" s="172"/>
      <c r="AI113" s="172"/>
      <c r="AJ113" s="172"/>
      <c r="AK113" s="172"/>
      <c r="AL113" s="172"/>
      <c r="AM113" s="172"/>
      <c r="AN113" s="172"/>
      <c r="AO113" s="172"/>
      <c r="AP113" s="172"/>
      <c r="AQ113" s="172"/>
      <c r="AR113" s="172"/>
      <c r="AS113" s="172"/>
      <c r="AT113" s="172"/>
      <c r="AU113" s="172"/>
      <c r="AV113" s="172"/>
      <c r="AW113" s="172"/>
      <c r="AX113" s="172"/>
      <c r="AY113" s="172"/>
      <c r="AZ113" s="172"/>
      <c r="BA113" s="180" t="str">
        <f>C113</f>
        <v>Jedná se o vpust na stávajícím proustku sloužící částečně i jako šachta</v>
      </c>
      <c r="BB113" s="172"/>
      <c r="BC113" s="172"/>
      <c r="BD113" s="172"/>
      <c r="BE113" s="172"/>
      <c r="BF113" s="172"/>
      <c r="BG113" s="172"/>
      <c r="BH113" s="172"/>
    </row>
    <row r="114" spans="1:60" outlineLevel="1" x14ac:dyDescent="0.2">
      <c r="A114" s="173">
        <v>66</v>
      </c>
      <c r="B114" s="183" t="s">
        <v>788</v>
      </c>
      <c r="C114" s="201" t="s">
        <v>789</v>
      </c>
      <c r="D114" s="184" t="s">
        <v>207</v>
      </c>
      <c r="E114" s="186">
        <v>11</v>
      </c>
      <c r="F114" s="189"/>
      <c r="G114" s="190">
        <f>ROUND(E114*F114,2)</f>
        <v>0</v>
      </c>
      <c r="H114" s="189"/>
      <c r="I114" s="190">
        <f>ROUND(E114*H114,2)</f>
        <v>0</v>
      </c>
      <c r="J114" s="189"/>
      <c r="K114" s="190">
        <f>ROUND(E114*J114,2)</f>
        <v>0</v>
      </c>
      <c r="L114" s="190">
        <v>21</v>
      </c>
      <c r="M114" s="190">
        <f>G114*(1+L114/100)</f>
        <v>0</v>
      </c>
      <c r="N114" s="190">
        <v>0</v>
      </c>
      <c r="O114" s="190">
        <f>ROUND(E114*N114,2)</f>
        <v>0</v>
      </c>
      <c r="P114" s="190">
        <v>0.98</v>
      </c>
      <c r="Q114" s="190">
        <f>ROUND(E114*P114,2)</f>
        <v>10.78</v>
      </c>
      <c r="R114" s="190" t="s">
        <v>208</v>
      </c>
      <c r="S114" s="190" t="s">
        <v>128</v>
      </c>
      <c r="T114" s="190">
        <v>3.4460000000000002</v>
      </c>
      <c r="U114" s="191">
        <f>ROUND(E114*T114,2)</f>
        <v>37.909999999999997</v>
      </c>
      <c r="V114" s="190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2"/>
      <c r="AG114" s="172" t="s">
        <v>189</v>
      </c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2"/>
      <c r="AT114" s="172"/>
      <c r="AU114" s="172"/>
      <c r="AV114" s="172"/>
      <c r="AW114" s="172"/>
      <c r="AX114" s="172"/>
      <c r="AY114" s="172"/>
      <c r="AZ114" s="172"/>
      <c r="BA114" s="172"/>
      <c r="BB114" s="172"/>
      <c r="BC114" s="172"/>
      <c r="BD114" s="172"/>
      <c r="BE114" s="172"/>
      <c r="BF114" s="172"/>
      <c r="BG114" s="172"/>
      <c r="BH114" s="172"/>
    </row>
    <row r="115" spans="1:60" x14ac:dyDescent="0.2">
      <c r="A115" s="205" t="s">
        <v>122</v>
      </c>
      <c r="B115" s="206" t="s">
        <v>84</v>
      </c>
      <c r="C115" s="211" t="s">
        <v>85</v>
      </c>
      <c r="D115" s="207"/>
      <c r="E115" s="208"/>
      <c r="F115" s="209"/>
      <c r="G115" s="209">
        <f>SUMIF(AG116:AG140,"&lt;&gt;NOR",G116:G140)</f>
        <v>0</v>
      </c>
      <c r="H115" s="209"/>
      <c r="I115" s="209">
        <f>SUM(I116:I140)</f>
        <v>0</v>
      </c>
      <c r="J115" s="209"/>
      <c r="K115" s="209">
        <f>SUM(K116:K140)</f>
        <v>0</v>
      </c>
      <c r="L115" s="209"/>
      <c r="M115" s="209">
        <f>SUM(M116:M140)</f>
        <v>0</v>
      </c>
      <c r="N115" s="209"/>
      <c r="O115" s="209">
        <f>SUM(O116:O140)</f>
        <v>0</v>
      </c>
      <c r="P115" s="209"/>
      <c r="Q115" s="209">
        <f>SUM(Q116:Q140)</f>
        <v>0</v>
      </c>
      <c r="R115" s="209"/>
      <c r="S115" s="209"/>
      <c r="T115" s="209"/>
      <c r="U115" s="210">
        <f>SUM(U116:U140)</f>
        <v>27.120000000000005</v>
      </c>
      <c r="V115" s="209"/>
      <c r="AG115" t="s">
        <v>123</v>
      </c>
    </row>
    <row r="116" spans="1:60" outlineLevel="1" x14ac:dyDescent="0.2">
      <c r="A116" s="173">
        <v>67</v>
      </c>
      <c r="B116" s="183" t="s">
        <v>461</v>
      </c>
      <c r="C116" s="201" t="s">
        <v>462</v>
      </c>
      <c r="D116" s="184" t="s">
        <v>463</v>
      </c>
      <c r="E116" s="186">
        <v>32</v>
      </c>
      <c r="F116" s="189"/>
      <c r="G116" s="190">
        <f>ROUND(E116*F116,2)</f>
        <v>0</v>
      </c>
      <c r="H116" s="189"/>
      <c r="I116" s="190">
        <f>ROUND(E116*H116,2)</f>
        <v>0</v>
      </c>
      <c r="J116" s="189"/>
      <c r="K116" s="190">
        <f>ROUND(E116*J116,2)</f>
        <v>0</v>
      </c>
      <c r="L116" s="190">
        <v>21</v>
      </c>
      <c r="M116" s="190">
        <f>G116*(1+L116/100)</f>
        <v>0</v>
      </c>
      <c r="N116" s="190">
        <v>0</v>
      </c>
      <c r="O116" s="190">
        <f>ROUND(E116*N116,2)</f>
        <v>0</v>
      </c>
      <c r="P116" s="190">
        <v>0</v>
      </c>
      <c r="Q116" s="190">
        <f>ROUND(E116*P116,2)</f>
        <v>0</v>
      </c>
      <c r="R116" s="190" t="s">
        <v>208</v>
      </c>
      <c r="S116" s="190" t="s">
        <v>128</v>
      </c>
      <c r="T116" s="190">
        <v>9.9000000000000005E-2</v>
      </c>
      <c r="U116" s="191">
        <f>ROUND(E116*T116,2)</f>
        <v>3.17</v>
      </c>
      <c r="V116" s="190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 t="s">
        <v>180</v>
      </c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  <c r="AT116" s="172"/>
      <c r="AU116" s="172"/>
      <c r="AV116" s="172"/>
      <c r="AW116" s="172"/>
      <c r="AX116" s="172"/>
      <c r="AY116" s="172"/>
      <c r="AZ116" s="172"/>
      <c r="BA116" s="172"/>
      <c r="BB116" s="172"/>
      <c r="BC116" s="172"/>
      <c r="BD116" s="172"/>
      <c r="BE116" s="172"/>
      <c r="BF116" s="172"/>
      <c r="BG116" s="172"/>
      <c r="BH116" s="172"/>
    </row>
    <row r="117" spans="1:60" outlineLevel="1" x14ac:dyDescent="0.2">
      <c r="A117" s="173">
        <v>68</v>
      </c>
      <c r="B117" s="183" t="s">
        <v>464</v>
      </c>
      <c r="C117" s="201" t="s">
        <v>465</v>
      </c>
      <c r="D117" s="184" t="s">
        <v>463</v>
      </c>
      <c r="E117" s="186">
        <v>32</v>
      </c>
      <c r="F117" s="189"/>
      <c r="G117" s="190">
        <f>ROUND(E117*F117,2)</f>
        <v>0</v>
      </c>
      <c r="H117" s="189"/>
      <c r="I117" s="190">
        <f>ROUND(E117*H117,2)</f>
        <v>0</v>
      </c>
      <c r="J117" s="189"/>
      <c r="K117" s="190">
        <f>ROUND(E117*J117,2)</f>
        <v>0</v>
      </c>
      <c r="L117" s="190">
        <v>21</v>
      </c>
      <c r="M117" s="190">
        <f>G117*(1+L117/100)</f>
        <v>0</v>
      </c>
      <c r="N117" s="190">
        <v>0</v>
      </c>
      <c r="O117" s="190">
        <f>ROUND(E117*N117,2)</f>
        <v>0</v>
      </c>
      <c r="P117" s="190">
        <v>0</v>
      </c>
      <c r="Q117" s="190">
        <f>ROUND(E117*P117,2)</f>
        <v>0</v>
      </c>
      <c r="R117" s="190" t="s">
        <v>208</v>
      </c>
      <c r="S117" s="190" t="s">
        <v>128</v>
      </c>
      <c r="T117" s="190">
        <v>0.01</v>
      </c>
      <c r="U117" s="191">
        <f>ROUND(E117*T117,2)</f>
        <v>0.32</v>
      </c>
      <c r="V117" s="190"/>
      <c r="W117" s="172"/>
      <c r="X117" s="172"/>
      <c r="Y117" s="172"/>
      <c r="Z117" s="172"/>
      <c r="AA117" s="172"/>
      <c r="AB117" s="172"/>
      <c r="AC117" s="172"/>
      <c r="AD117" s="172"/>
      <c r="AE117" s="172"/>
      <c r="AF117" s="172"/>
      <c r="AG117" s="172" t="s">
        <v>180</v>
      </c>
      <c r="AH117" s="172"/>
      <c r="AI117" s="172"/>
      <c r="AJ117" s="172"/>
      <c r="AK117" s="172"/>
      <c r="AL117" s="172"/>
      <c r="AM117" s="172"/>
      <c r="AN117" s="172"/>
      <c r="AO117" s="172"/>
      <c r="AP117" s="172"/>
      <c r="AQ117" s="172"/>
      <c r="AR117" s="172"/>
      <c r="AS117" s="172"/>
      <c r="AT117" s="172"/>
      <c r="AU117" s="172"/>
      <c r="AV117" s="172"/>
      <c r="AW117" s="172"/>
      <c r="AX117" s="172"/>
      <c r="AY117" s="172"/>
      <c r="AZ117" s="172"/>
      <c r="BA117" s="172"/>
      <c r="BB117" s="172"/>
      <c r="BC117" s="172"/>
      <c r="BD117" s="172"/>
      <c r="BE117" s="172"/>
      <c r="BF117" s="172"/>
      <c r="BG117" s="172"/>
      <c r="BH117" s="172"/>
    </row>
    <row r="118" spans="1:60" outlineLevel="1" x14ac:dyDescent="0.2">
      <c r="A118" s="173">
        <v>69</v>
      </c>
      <c r="B118" s="183" t="s">
        <v>466</v>
      </c>
      <c r="C118" s="201" t="s">
        <v>467</v>
      </c>
      <c r="D118" s="184" t="s">
        <v>463</v>
      </c>
      <c r="E118" s="186">
        <v>288</v>
      </c>
      <c r="F118" s="189"/>
      <c r="G118" s="190">
        <f>ROUND(E118*F118,2)</f>
        <v>0</v>
      </c>
      <c r="H118" s="189"/>
      <c r="I118" s="190">
        <f>ROUND(E118*H118,2)</f>
        <v>0</v>
      </c>
      <c r="J118" s="189"/>
      <c r="K118" s="190">
        <f>ROUND(E118*J118,2)</f>
        <v>0</v>
      </c>
      <c r="L118" s="190">
        <v>21</v>
      </c>
      <c r="M118" s="190">
        <f>G118*(1+L118/100)</f>
        <v>0</v>
      </c>
      <c r="N118" s="190">
        <v>0</v>
      </c>
      <c r="O118" s="190">
        <f>ROUND(E118*N118,2)</f>
        <v>0</v>
      </c>
      <c r="P118" s="190">
        <v>0</v>
      </c>
      <c r="Q118" s="190">
        <f>ROUND(E118*P118,2)</f>
        <v>0</v>
      </c>
      <c r="R118" s="190" t="s">
        <v>208</v>
      </c>
      <c r="S118" s="190" t="s">
        <v>128</v>
      </c>
      <c r="T118" s="190">
        <v>0</v>
      </c>
      <c r="U118" s="191">
        <f>ROUND(E118*T118,2)</f>
        <v>0</v>
      </c>
      <c r="V118" s="190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 t="s">
        <v>180</v>
      </c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</row>
    <row r="119" spans="1:60" outlineLevel="1" x14ac:dyDescent="0.2">
      <c r="A119" s="173"/>
      <c r="B119" s="183"/>
      <c r="C119" s="264" t="s">
        <v>790</v>
      </c>
      <c r="D119" s="265"/>
      <c r="E119" s="266"/>
      <c r="F119" s="267"/>
      <c r="G119" s="268"/>
      <c r="H119" s="190"/>
      <c r="I119" s="190"/>
      <c r="J119" s="190"/>
      <c r="K119" s="190"/>
      <c r="L119" s="190"/>
      <c r="M119" s="190"/>
      <c r="N119" s="190"/>
      <c r="O119" s="190"/>
      <c r="P119" s="190"/>
      <c r="Q119" s="190"/>
      <c r="R119" s="190"/>
      <c r="S119" s="190"/>
      <c r="T119" s="190"/>
      <c r="U119" s="191"/>
      <c r="V119" s="190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 t="s">
        <v>130</v>
      </c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80" t="str">
        <f>C119</f>
        <v>32x9</v>
      </c>
      <c r="BB119" s="172"/>
      <c r="BC119" s="172"/>
      <c r="BD119" s="172"/>
      <c r="BE119" s="172"/>
      <c r="BF119" s="172"/>
      <c r="BG119" s="172"/>
      <c r="BH119" s="172"/>
    </row>
    <row r="120" spans="1:60" outlineLevel="1" x14ac:dyDescent="0.2">
      <c r="A120" s="173">
        <v>70</v>
      </c>
      <c r="B120" s="183" t="s">
        <v>469</v>
      </c>
      <c r="C120" s="201" t="s">
        <v>470</v>
      </c>
      <c r="D120" s="184" t="s">
        <v>463</v>
      </c>
      <c r="E120" s="186">
        <v>32</v>
      </c>
      <c r="F120" s="189"/>
      <c r="G120" s="190">
        <f>ROUND(E120*F120,2)</f>
        <v>0</v>
      </c>
      <c r="H120" s="189"/>
      <c r="I120" s="190">
        <f>ROUND(E120*H120,2)</f>
        <v>0</v>
      </c>
      <c r="J120" s="189"/>
      <c r="K120" s="190">
        <f>ROUND(E120*J120,2)</f>
        <v>0</v>
      </c>
      <c r="L120" s="190">
        <v>21</v>
      </c>
      <c r="M120" s="190">
        <f>G120*(1+L120/100)</f>
        <v>0</v>
      </c>
      <c r="N120" s="190">
        <v>0</v>
      </c>
      <c r="O120" s="190">
        <f>ROUND(E120*N120,2)</f>
        <v>0</v>
      </c>
      <c r="P120" s="190">
        <v>0</v>
      </c>
      <c r="Q120" s="190">
        <f>ROUND(E120*P120,2)</f>
        <v>0</v>
      </c>
      <c r="R120" s="190" t="s">
        <v>471</v>
      </c>
      <c r="S120" s="190" t="s">
        <v>128</v>
      </c>
      <c r="T120" s="190">
        <v>6.0000000000000001E-3</v>
      </c>
      <c r="U120" s="191">
        <f>ROUND(E120*T120,2)</f>
        <v>0.19</v>
      </c>
      <c r="V120" s="190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172"/>
      <c r="AG120" s="172" t="s">
        <v>180</v>
      </c>
      <c r="AH120" s="172"/>
      <c r="AI120" s="172"/>
      <c r="AJ120" s="172"/>
      <c r="AK120" s="172"/>
      <c r="AL120" s="172"/>
      <c r="AM120" s="172"/>
      <c r="AN120" s="172"/>
      <c r="AO120" s="172"/>
      <c r="AP120" s="172"/>
      <c r="AQ120" s="172"/>
      <c r="AR120" s="172"/>
      <c r="AS120" s="172"/>
      <c r="AT120" s="172"/>
      <c r="AU120" s="172"/>
      <c r="AV120" s="172"/>
      <c r="AW120" s="172"/>
      <c r="AX120" s="172"/>
      <c r="AY120" s="172"/>
      <c r="AZ120" s="172"/>
      <c r="BA120" s="172"/>
      <c r="BB120" s="172"/>
      <c r="BC120" s="172"/>
      <c r="BD120" s="172"/>
      <c r="BE120" s="172"/>
      <c r="BF120" s="172"/>
      <c r="BG120" s="172"/>
      <c r="BH120" s="172"/>
    </row>
    <row r="121" spans="1:60" outlineLevel="1" x14ac:dyDescent="0.2">
      <c r="A121" s="173">
        <v>71</v>
      </c>
      <c r="B121" s="183" t="s">
        <v>791</v>
      </c>
      <c r="C121" s="201" t="s">
        <v>473</v>
      </c>
      <c r="D121" s="184" t="s">
        <v>463</v>
      </c>
      <c r="E121" s="186">
        <v>28</v>
      </c>
      <c r="F121" s="189"/>
      <c r="G121" s="190">
        <f>ROUND(E121*F121,2)</f>
        <v>0</v>
      </c>
      <c r="H121" s="189"/>
      <c r="I121" s="190">
        <f>ROUND(E121*H121,2)</f>
        <v>0</v>
      </c>
      <c r="J121" s="189"/>
      <c r="K121" s="190">
        <f>ROUND(E121*J121,2)</f>
        <v>0</v>
      </c>
      <c r="L121" s="190">
        <v>21</v>
      </c>
      <c r="M121" s="190">
        <f>G121*(1+L121/100)</f>
        <v>0</v>
      </c>
      <c r="N121" s="190">
        <v>0</v>
      </c>
      <c r="O121" s="190">
        <f>ROUND(E121*N121,2)</f>
        <v>0</v>
      </c>
      <c r="P121" s="190">
        <v>0</v>
      </c>
      <c r="Q121" s="190">
        <f>ROUND(E121*P121,2)</f>
        <v>0</v>
      </c>
      <c r="R121" s="190" t="s">
        <v>459</v>
      </c>
      <c r="S121" s="190" t="s">
        <v>128</v>
      </c>
      <c r="T121" s="190">
        <v>0</v>
      </c>
      <c r="U121" s="191">
        <f>ROUND(E121*T121,2)</f>
        <v>0</v>
      </c>
      <c r="V121" s="190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 t="s">
        <v>180</v>
      </c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</row>
    <row r="122" spans="1:60" outlineLevel="1" x14ac:dyDescent="0.2">
      <c r="A122" s="173">
        <v>72</v>
      </c>
      <c r="B122" s="183" t="s">
        <v>474</v>
      </c>
      <c r="C122" s="201" t="s">
        <v>475</v>
      </c>
      <c r="D122" s="184" t="s">
        <v>463</v>
      </c>
      <c r="E122" s="186">
        <v>4</v>
      </c>
      <c r="F122" s="189"/>
      <c r="G122" s="190">
        <f>ROUND(E122*F122,2)</f>
        <v>0</v>
      </c>
      <c r="H122" s="189"/>
      <c r="I122" s="190">
        <f>ROUND(E122*H122,2)</f>
        <v>0</v>
      </c>
      <c r="J122" s="189"/>
      <c r="K122" s="190">
        <f>ROUND(E122*J122,2)</f>
        <v>0</v>
      </c>
      <c r="L122" s="190">
        <v>21</v>
      </c>
      <c r="M122" s="190">
        <f>G122*(1+L122/100)</f>
        <v>0</v>
      </c>
      <c r="N122" s="190">
        <v>0</v>
      </c>
      <c r="O122" s="190">
        <f>ROUND(E122*N122,2)</f>
        <v>0</v>
      </c>
      <c r="P122" s="190">
        <v>0</v>
      </c>
      <c r="Q122" s="190">
        <f>ROUND(E122*P122,2)</f>
        <v>0</v>
      </c>
      <c r="R122" s="190" t="s">
        <v>459</v>
      </c>
      <c r="S122" s="190" t="s">
        <v>128</v>
      </c>
      <c r="T122" s="190">
        <v>0</v>
      </c>
      <c r="U122" s="191">
        <f>ROUND(E122*T122,2)</f>
        <v>0</v>
      </c>
      <c r="V122" s="190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172"/>
      <c r="AG122" s="172" t="s">
        <v>180</v>
      </c>
      <c r="AH122" s="172"/>
      <c r="AI122" s="172"/>
      <c r="AJ122" s="172"/>
      <c r="AK122" s="172"/>
      <c r="AL122" s="172"/>
      <c r="AM122" s="172"/>
      <c r="AN122" s="172"/>
      <c r="AO122" s="172"/>
      <c r="AP122" s="172"/>
      <c r="AQ122" s="172"/>
      <c r="AR122" s="172"/>
      <c r="AS122" s="172"/>
      <c r="AT122" s="172"/>
      <c r="AU122" s="172"/>
      <c r="AV122" s="172"/>
      <c r="AW122" s="172"/>
      <c r="AX122" s="172"/>
      <c r="AY122" s="172"/>
      <c r="AZ122" s="172"/>
      <c r="BA122" s="172"/>
      <c r="BB122" s="172"/>
      <c r="BC122" s="172"/>
      <c r="BD122" s="172"/>
      <c r="BE122" s="172"/>
      <c r="BF122" s="172"/>
      <c r="BG122" s="172"/>
      <c r="BH122" s="172"/>
    </row>
    <row r="123" spans="1:60" ht="22.5" outlineLevel="1" x14ac:dyDescent="0.2">
      <c r="A123" s="173">
        <v>73</v>
      </c>
      <c r="B123" s="183" t="s">
        <v>182</v>
      </c>
      <c r="C123" s="201" t="s">
        <v>792</v>
      </c>
      <c r="D123" s="184" t="s">
        <v>463</v>
      </c>
      <c r="E123" s="186">
        <v>4.8000000000000001E-2</v>
      </c>
      <c r="F123" s="189"/>
      <c r="G123" s="190">
        <f>ROUND(E123*F123,2)</f>
        <v>0</v>
      </c>
      <c r="H123" s="189"/>
      <c r="I123" s="190">
        <f>ROUND(E123*H123,2)</f>
        <v>0</v>
      </c>
      <c r="J123" s="189"/>
      <c r="K123" s="190">
        <f>ROUND(E123*J123,2)</f>
        <v>0</v>
      </c>
      <c r="L123" s="190">
        <v>21</v>
      </c>
      <c r="M123" s="190">
        <f>G123*(1+L123/100)</f>
        <v>0</v>
      </c>
      <c r="N123" s="190">
        <v>0</v>
      </c>
      <c r="O123" s="190">
        <f>ROUND(E123*N123,2)</f>
        <v>0</v>
      </c>
      <c r="P123" s="190">
        <v>0</v>
      </c>
      <c r="Q123" s="190">
        <f>ROUND(E123*P123,2)</f>
        <v>0</v>
      </c>
      <c r="R123" s="190"/>
      <c r="S123" s="190" t="s">
        <v>155</v>
      </c>
      <c r="T123" s="190">
        <v>0</v>
      </c>
      <c r="U123" s="191">
        <f>ROUND(E123*T123,2)</f>
        <v>0</v>
      </c>
      <c r="V123" s="190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172"/>
      <c r="AG123" s="172" t="s">
        <v>454</v>
      </c>
      <c r="AH123" s="172"/>
      <c r="AI123" s="172"/>
      <c r="AJ123" s="172"/>
      <c r="AK123" s="172"/>
      <c r="AL123" s="172"/>
      <c r="AM123" s="172"/>
      <c r="AN123" s="172"/>
      <c r="AO123" s="172"/>
      <c r="AP123" s="172"/>
      <c r="AQ123" s="172"/>
      <c r="AR123" s="172"/>
      <c r="AS123" s="172"/>
      <c r="AT123" s="172"/>
      <c r="AU123" s="172"/>
      <c r="AV123" s="172"/>
      <c r="AW123" s="172"/>
      <c r="AX123" s="172"/>
      <c r="AY123" s="172"/>
      <c r="AZ123" s="172"/>
      <c r="BA123" s="172"/>
      <c r="BB123" s="172"/>
      <c r="BC123" s="172"/>
      <c r="BD123" s="172"/>
      <c r="BE123" s="172"/>
      <c r="BF123" s="172"/>
      <c r="BG123" s="172"/>
      <c r="BH123" s="172"/>
    </row>
    <row r="124" spans="1:60" outlineLevel="1" x14ac:dyDescent="0.2">
      <c r="A124" s="173"/>
      <c r="B124" s="183"/>
      <c r="C124" s="264" t="s">
        <v>478</v>
      </c>
      <c r="D124" s="265"/>
      <c r="E124" s="266"/>
      <c r="F124" s="267"/>
      <c r="G124" s="268"/>
      <c r="H124" s="190"/>
      <c r="I124" s="190"/>
      <c r="J124" s="190"/>
      <c r="K124" s="190"/>
      <c r="L124" s="190"/>
      <c r="M124" s="190"/>
      <c r="N124" s="190"/>
      <c r="O124" s="190"/>
      <c r="P124" s="190"/>
      <c r="Q124" s="190"/>
      <c r="R124" s="190"/>
      <c r="S124" s="190"/>
      <c r="T124" s="190"/>
      <c r="U124" s="191"/>
      <c r="V124" s="190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 t="s">
        <v>130</v>
      </c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80" t="str">
        <f>C124</f>
        <v>Vratka 5 Kč/kg</v>
      </c>
      <c r="BB124" s="172"/>
      <c r="BC124" s="172"/>
      <c r="BD124" s="172"/>
      <c r="BE124" s="172"/>
      <c r="BF124" s="172"/>
      <c r="BG124" s="172"/>
      <c r="BH124" s="172"/>
    </row>
    <row r="125" spans="1:60" outlineLevel="1" x14ac:dyDescent="0.2">
      <c r="A125" s="173"/>
      <c r="B125" s="183"/>
      <c r="C125" s="264" t="s">
        <v>793</v>
      </c>
      <c r="D125" s="265"/>
      <c r="E125" s="266"/>
      <c r="F125" s="267"/>
      <c r="G125" s="268"/>
      <c r="H125" s="190"/>
      <c r="I125" s="190"/>
      <c r="J125" s="190"/>
      <c r="K125" s="190"/>
      <c r="L125" s="190"/>
      <c r="M125" s="190"/>
      <c r="N125" s="190"/>
      <c r="O125" s="190"/>
      <c r="P125" s="190"/>
      <c r="Q125" s="190"/>
      <c r="R125" s="190"/>
      <c r="S125" s="190"/>
      <c r="T125" s="190"/>
      <c r="U125" s="191"/>
      <c r="V125" s="190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 t="s">
        <v>130</v>
      </c>
      <c r="AH125" s="172"/>
      <c r="AI125" s="172"/>
      <c r="AJ125" s="172"/>
      <c r="AK125" s="172"/>
      <c r="AL125" s="172"/>
      <c r="AM125" s="172"/>
      <c r="AN125" s="172"/>
      <c r="AO125" s="172"/>
      <c r="AP125" s="172"/>
      <c r="AQ125" s="172"/>
      <c r="AR125" s="172"/>
      <c r="AS125" s="172"/>
      <c r="AT125" s="172"/>
      <c r="AU125" s="172"/>
      <c r="AV125" s="172"/>
      <c r="AW125" s="172"/>
      <c r="AX125" s="172"/>
      <c r="AY125" s="172"/>
      <c r="AZ125" s="172"/>
      <c r="BA125" s="180" t="str">
        <f>C125</f>
        <v>Kanalizační mříž včetně rámu Výtěž 48 kg/UV x 1 = 48</v>
      </c>
      <c r="BB125" s="172"/>
      <c r="BC125" s="172"/>
      <c r="BD125" s="172"/>
      <c r="BE125" s="172"/>
      <c r="BF125" s="172"/>
      <c r="BG125" s="172"/>
      <c r="BH125" s="172"/>
    </row>
    <row r="126" spans="1:60" outlineLevel="1" x14ac:dyDescent="0.2">
      <c r="A126" s="173">
        <v>74</v>
      </c>
      <c r="B126" s="183" t="s">
        <v>498</v>
      </c>
      <c r="C126" s="201" t="s">
        <v>499</v>
      </c>
      <c r="D126" s="184" t="s">
        <v>463</v>
      </c>
      <c r="E126" s="186">
        <v>5</v>
      </c>
      <c r="F126" s="189"/>
      <c r="G126" s="190">
        <f t="shared" ref="G126:G140" si="14">ROUND(E126*F126,2)</f>
        <v>0</v>
      </c>
      <c r="H126" s="189"/>
      <c r="I126" s="190">
        <f t="shared" ref="I126:I140" si="15">ROUND(E126*H126,2)</f>
        <v>0</v>
      </c>
      <c r="J126" s="189"/>
      <c r="K126" s="190">
        <f t="shared" ref="K126:K140" si="16">ROUND(E126*J126,2)</f>
        <v>0</v>
      </c>
      <c r="L126" s="190">
        <v>21</v>
      </c>
      <c r="M126" s="190">
        <f t="shared" ref="M126:M140" si="17">G126*(1+L126/100)</f>
        <v>0</v>
      </c>
      <c r="N126" s="190">
        <v>0</v>
      </c>
      <c r="O126" s="190">
        <f t="shared" ref="O126:O140" si="18">ROUND(E126*N126,2)</f>
        <v>0</v>
      </c>
      <c r="P126" s="190">
        <v>0</v>
      </c>
      <c r="Q126" s="190">
        <f t="shared" ref="Q126:Q140" si="19">ROUND(E126*P126,2)</f>
        <v>0</v>
      </c>
      <c r="R126" s="190" t="s">
        <v>208</v>
      </c>
      <c r="S126" s="190" t="s">
        <v>128</v>
      </c>
      <c r="T126" s="190">
        <v>1.6E-2</v>
      </c>
      <c r="U126" s="191">
        <f t="shared" ref="U126:U140" si="20">ROUND(E126*T126,2)</f>
        <v>0.08</v>
      </c>
      <c r="V126" s="190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 t="s">
        <v>180</v>
      </c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</row>
    <row r="127" spans="1:60" outlineLevel="1" x14ac:dyDescent="0.2">
      <c r="A127" s="173">
        <v>75</v>
      </c>
      <c r="B127" s="183" t="s">
        <v>500</v>
      </c>
      <c r="C127" s="201" t="s">
        <v>501</v>
      </c>
      <c r="D127" s="184" t="s">
        <v>463</v>
      </c>
      <c r="E127" s="186">
        <v>5</v>
      </c>
      <c r="F127" s="189"/>
      <c r="G127" s="190">
        <f t="shared" si="14"/>
        <v>0</v>
      </c>
      <c r="H127" s="189"/>
      <c r="I127" s="190">
        <f t="shared" si="15"/>
        <v>0</v>
      </c>
      <c r="J127" s="189"/>
      <c r="K127" s="190">
        <f t="shared" si="16"/>
        <v>0</v>
      </c>
      <c r="L127" s="190">
        <v>21</v>
      </c>
      <c r="M127" s="190">
        <f t="shared" si="17"/>
        <v>0</v>
      </c>
      <c r="N127" s="190">
        <v>0</v>
      </c>
      <c r="O127" s="190">
        <f t="shared" si="18"/>
        <v>0</v>
      </c>
      <c r="P127" s="190">
        <v>0</v>
      </c>
      <c r="Q127" s="190">
        <f t="shared" si="19"/>
        <v>0</v>
      </c>
      <c r="R127" s="190" t="s">
        <v>208</v>
      </c>
      <c r="S127" s="190" t="s">
        <v>128</v>
      </c>
      <c r="T127" s="190">
        <v>0</v>
      </c>
      <c r="U127" s="191">
        <f t="shared" si="20"/>
        <v>0</v>
      </c>
      <c r="V127" s="190"/>
      <c r="W127" s="172"/>
      <c r="X127" s="172"/>
      <c r="Y127" s="172"/>
      <c r="Z127" s="172"/>
      <c r="AA127" s="172"/>
      <c r="AB127" s="172"/>
      <c r="AC127" s="172"/>
      <c r="AD127" s="172"/>
      <c r="AE127" s="172"/>
      <c r="AF127" s="172"/>
      <c r="AG127" s="172" t="s">
        <v>180</v>
      </c>
      <c r="AH127" s="172"/>
      <c r="AI127" s="172"/>
      <c r="AJ127" s="172"/>
      <c r="AK127" s="172"/>
      <c r="AL127" s="172"/>
      <c r="AM127" s="172"/>
      <c r="AN127" s="172"/>
      <c r="AO127" s="172"/>
      <c r="AP127" s="172"/>
      <c r="AQ127" s="172"/>
      <c r="AR127" s="172"/>
      <c r="AS127" s="172"/>
      <c r="AT127" s="172"/>
      <c r="AU127" s="172"/>
      <c r="AV127" s="172"/>
      <c r="AW127" s="172"/>
      <c r="AX127" s="172"/>
      <c r="AY127" s="172"/>
      <c r="AZ127" s="172"/>
      <c r="BA127" s="172"/>
      <c r="BB127" s="172"/>
      <c r="BC127" s="172"/>
      <c r="BD127" s="172"/>
      <c r="BE127" s="172"/>
      <c r="BF127" s="172"/>
      <c r="BG127" s="172"/>
      <c r="BH127" s="172"/>
    </row>
    <row r="128" spans="1:60" outlineLevel="1" x14ac:dyDescent="0.2">
      <c r="A128" s="173">
        <v>76</v>
      </c>
      <c r="B128" s="183" t="s">
        <v>502</v>
      </c>
      <c r="C128" s="201" t="s">
        <v>503</v>
      </c>
      <c r="D128" s="184" t="s">
        <v>463</v>
      </c>
      <c r="E128" s="186">
        <v>5</v>
      </c>
      <c r="F128" s="189"/>
      <c r="G128" s="190">
        <f t="shared" si="14"/>
        <v>0</v>
      </c>
      <c r="H128" s="189"/>
      <c r="I128" s="190">
        <f t="shared" si="15"/>
        <v>0</v>
      </c>
      <c r="J128" s="189"/>
      <c r="K128" s="190">
        <f t="shared" si="16"/>
        <v>0</v>
      </c>
      <c r="L128" s="190">
        <v>21</v>
      </c>
      <c r="M128" s="190">
        <f t="shared" si="17"/>
        <v>0</v>
      </c>
      <c r="N128" s="190">
        <v>0</v>
      </c>
      <c r="O128" s="190">
        <f t="shared" si="18"/>
        <v>0</v>
      </c>
      <c r="P128" s="190">
        <v>0</v>
      </c>
      <c r="Q128" s="190">
        <f t="shared" si="19"/>
        <v>0</v>
      </c>
      <c r="R128" s="190" t="s">
        <v>208</v>
      </c>
      <c r="S128" s="190" t="s">
        <v>128</v>
      </c>
      <c r="T128" s="190">
        <v>0</v>
      </c>
      <c r="U128" s="191">
        <f t="shared" si="20"/>
        <v>0</v>
      </c>
      <c r="V128" s="190"/>
      <c r="W128" s="172"/>
      <c r="X128" s="172"/>
      <c r="Y128" s="172"/>
      <c r="Z128" s="172"/>
      <c r="AA128" s="172"/>
      <c r="AB128" s="172"/>
      <c r="AC128" s="172"/>
      <c r="AD128" s="172"/>
      <c r="AE128" s="172"/>
      <c r="AF128" s="172"/>
      <c r="AG128" s="172" t="s">
        <v>180</v>
      </c>
      <c r="AH128" s="172"/>
      <c r="AI128" s="172"/>
      <c r="AJ128" s="172"/>
      <c r="AK128" s="172"/>
      <c r="AL128" s="172"/>
      <c r="AM128" s="172"/>
      <c r="AN128" s="172"/>
      <c r="AO128" s="172"/>
      <c r="AP128" s="172"/>
      <c r="AQ128" s="172"/>
      <c r="AR128" s="172"/>
      <c r="AS128" s="172"/>
      <c r="AT128" s="172"/>
      <c r="AU128" s="172"/>
      <c r="AV128" s="172"/>
      <c r="AW128" s="172"/>
      <c r="AX128" s="172"/>
      <c r="AY128" s="172"/>
      <c r="AZ128" s="172"/>
      <c r="BA128" s="172"/>
      <c r="BB128" s="172"/>
      <c r="BC128" s="172"/>
      <c r="BD128" s="172"/>
      <c r="BE128" s="172"/>
      <c r="BF128" s="172"/>
      <c r="BG128" s="172"/>
      <c r="BH128" s="172"/>
    </row>
    <row r="129" spans="1:60" outlineLevel="1" x14ac:dyDescent="0.2">
      <c r="A129" s="173">
        <v>77</v>
      </c>
      <c r="B129" s="183" t="s">
        <v>492</v>
      </c>
      <c r="C129" s="201" t="s">
        <v>493</v>
      </c>
      <c r="D129" s="184" t="s">
        <v>463</v>
      </c>
      <c r="E129" s="186">
        <v>8</v>
      </c>
      <c r="F129" s="189"/>
      <c r="G129" s="190">
        <f t="shared" si="14"/>
        <v>0</v>
      </c>
      <c r="H129" s="189"/>
      <c r="I129" s="190">
        <f t="shared" si="15"/>
        <v>0</v>
      </c>
      <c r="J129" s="189"/>
      <c r="K129" s="190">
        <f t="shared" si="16"/>
        <v>0</v>
      </c>
      <c r="L129" s="190">
        <v>21</v>
      </c>
      <c r="M129" s="190">
        <f t="shared" si="17"/>
        <v>0</v>
      </c>
      <c r="N129" s="190">
        <v>0</v>
      </c>
      <c r="O129" s="190">
        <f t="shared" si="18"/>
        <v>0</v>
      </c>
      <c r="P129" s="190">
        <v>0</v>
      </c>
      <c r="Q129" s="190">
        <f t="shared" si="19"/>
        <v>0</v>
      </c>
      <c r="R129" s="190" t="s">
        <v>208</v>
      </c>
      <c r="S129" s="190" t="s">
        <v>128</v>
      </c>
      <c r="T129" s="190">
        <v>1.0999999999999999E-2</v>
      </c>
      <c r="U129" s="191">
        <f t="shared" si="20"/>
        <v>0.09</v>
      </c>
      <c r="V129" s="190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2"/>
      <c r="AG129" s="172" t="s">
        <v>180</v>
      </c>
      <c r="AH129" s="172"/>
      <c r="AI129" s="172"/>
      <c r="AJ129" s="172"/>
      <c r="AK129" s="172"/>
      <c r="AL129" s="172"/>
      <c r="AM129" s="172"/>
      <c r="AN129" s="172"/>
      <c r="AO129" s="172"/>
      <c r="AP129" s="172"/>
      <c r="AQ129" s="172"/>
      <c r="AR129" s="172"/>
      <c r="AS129" s="172"/>
      <c r="AT129" s="172"/>
      <c r="AU129" s="172"/>
      <c r="AV129" s="172"/>
      <c r="AW129" s="172"/>
      <c r="AX129" s="172"/>
      <c r="AY129" s="172"/>
      <c r="AZ129" s="172"/>
      <c r="BA129" s="172"/>
      <c r="BB129" s="172"/>
      <c r="BC129" s="172"/>
      <c r="BD129" s="172"/>
      <c r="BE129" s="172"/>
      <c r="BF129" s="172"/>
      <c r="BG129" s="172"/>
      <c r="BH129" s="172"/>
    </row>
    <row r="130" spans="1:60" outlineLevel="1" x14ac:dyDescent="0.2">
      <c r="A130" s="173">
        <v>78</v>
      </c>
      <c r="B130" s="183" t="s">
        <v>494</v>
      </c>
      <c r="C130" s="201" t="s">
        <v>495</v>
      </c>
      <c r="D130" s="184" t="s">
        <v>463</v>
      </c>
      <c r="E130" s="186">
        <v>8</v>
      </c>
      <c r="F130" s="189"/>
      <c r="G130" s="190">
        <f t="shared" si="14"/>
        <v>0</v>
      </c>
      <c r="H130" s="189"/>
      <c r="I130" s="190">
        <f t="shared" si="15"/>
        <v>0</v>
      </c>
      <c r="J130" s="189"/>
      <c r="K130" s="190">
        <f t="shared" si="16"/>
        <v>0</v>
      </c>
      <c r="L130" s="190">
        <v>21</v>
      </c>
      <c r="M130" s="190">
        <f t="shared" si="17"/>
        <v>0</v>
      </c>
      <c r="N130" s="190">
        <v>0</v>
      </c>
      <c r="O130" s="190">
        <f t="shared" si="18"/>
        <v>0</v>
      </c>
      <c r="P130" s="190">
        <v>0</v>
      </c>
      <c r="Q130" s="190">
        <f t="shared" si="19"/>
        <v>0</v>
      </c>
      <c r="R130" s="190" t="s">
        <v>208</v>
      </c>
      <c r="S130" s="190" t="s">
        <v>128</v>
      </c>
      <c r="T130" s="190">
        <v>0</v>
      </c>
      <c r="U130" s="191">
        <f t="shared" si="20"/>
        <v>0</v>
      </c>
      <c r="V130" s="190"/>
      <c r="W130" s="172"/>
      <c r="X130" s="172"/>
      <c r="Y130" s="172"/>
      <c r="Z130" s="172"/>
      <c r="AA130" s="172"/>
      <c r="AB130" s="172"/>
      <c r="AC130" s="172"/>
      <c r="AD130" s="172"/>
      <c r="AE130" s="172"/>
      <c r="AF130" s="172"/>
      <c r="AG130" s="172" t="s">
        <v>180</v>
      </c>
      <c r="AH130" s="172"/>
      <c r="AI130" s="172"/>
      <c r="AJ130" s="172"/>
      <c r="AK130" s="172"/>
      <c r="AL130" s="172"/>
      <c r="AM130" s="172"/>
      <c r="AN130" s="172"/>
      <c r="AO130" s="172"/>
      <c r="AP130" s="172"/>
      <c r="AQ130" s="172"/>
      <c r="AR130" s="172"/>
      <c r="AS130" s="172"/>
      <c r="AT130" s="172"/>
      <c r="AU130" s="172"/>
      <c r="AV130" s="172"/>
      <c r="AW130" s="172"/>
      <c r="AX130" s="172"/>
      <c r="AY130" s="172"/>
      <c r="AZ130" s="172"/>
      <c r="BA130" s="172"/>
      <c r="BB130" s="172"/>
      <c r="BC130" s="172"/>
      <c r="BD130" s="172"/>
      <c r="BE130" s="172"/>
      <c r="BF130" s="172"/>
      <c r="BG130" s="172"/>
      <c r="BH130" s="172"/>
    </row>
    <row r="131" spans="1:60" outlineLevel="1" x14ac:dyDescent="0.2">
      <c r="A131" s="173">
        <v>79</v>
      </c>
      <c r="B131" s="183" t="s">
        <v>496</v>
      </c>
      <c r="C131" s="201" t="s">
        <v>497</v>
      </c>
      <c r="D131" s="184" t="s">
        <v>463</v>
      </c>
      <c r="E131" s="186">
        <v>8</v>
      </c>
      <c r="F131" s="189"/>
      <c r="G131" s="190">
        <f t="shared" si="14"/>
        <v>0</v>
      </c>
      <c r="H131" s="189"/>
      <c r="I131" s="190">
        <f t="shared" si="15"/>
        <v>0</v>
      </c>
      <c r="J131" s="189"/>
      <c r="K131" s="190">
        <f t="shared" si="16"/>
        <v>0</v>
      </c>
      <c r="L131" s="190">
        <v>21</v>
      </c>
      <c r="M131" s="190">
        <f t="shared" si="17"/>
        <v>0</v>
      </c>
      <c r="N131" s="190">
        <v>0</v>
      </c>
      <c r="O131" s="190">
        <f t="shared" si="18"/>
        <v>0</v>
      </c>
      <c r="P131" s="190">
        <v>0</v>
      </c>
      <c r="Q131" s="190">
        <f t="shared" si="19"/>
        <v>0</v>
      </c>
      <c r="R131" s="190" t="s">
        <v>208</v>
      </c>
      <c r="S131" s="190" t="s">
        <v>128</v>
      </c>
      <c r="T131" s="190">
        <v>0</v>
      </c>
      <c r="U131" s="191">
        <f t="shared" si="20"/>
        <v>0</v>
      </c>
      <c r="V131" s="190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 t="s">
        <v>180</v>
      </c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72"/>
      <c r="BB131" s="172"/>
      <c r="BC131" s="172"/>
      <c r="BD131" s="172"/>
      <c r="BE131" s="172"/>
      <c r="BF131" s="172"/>
      <c r="BG131" s="172"/>
      <c r="BH131" s="172"/>
    </row>
    <row r="132" spans="1:60" outlineLevel="1" x14ac:dyDescent="0.2">
      <c r="A132" s="173">
        <v>80</v>
      </c>
      <c r="B132" s="183" t="s">
        <v>480</v>
      </c>
      <c r="C132" s="201" t="s">
        <v>481</v>
      </c>
      <c r="D132" s="184" t="s">
        <v>463</v>
      </c>
      <c r="E132" s="186">
        <v>8</v>
      </c>
      <c r="F132" s="189"/>
      <c r="G132" s="190">
        <f t="shared" si="14"/>
        <v>0</v>
      </c>
      <c r="H132" s="189"/>
      <c r="I132" s="190">
        <f t="shared" si="15"/>
        <v>0</v>
      </c>
      <c r="J132" s="189"/>
      <c r="K132" s="190">
        <f t="shared" si="16"/>
        <v>0</v>
      </c>
      <c r="L132" s="190">
        <v>21</v>
      </c>
      <c r="M132" s="190">
        <f t="shared" si="17"/>
        <v>0</v>
      </c>
      <c r="N132" s="190">
        <v>0</v>
      </c>
      <c r="O132" s="190">
        <f t="shared" si="18"/>
        <v>0</v>
      </c>
      <c r="P132" s="190">
        <v>0</v>
      </c>
      <c r="Q132" s="190">
        <f t="shared" si="19"/>
        <v>0</v>
      </c>
      <c r="R132" s="190" t="s">
        <v>208</v>
      </c>
      <c r="S132" s="190" t="s">
        <v>128</v>
      </c>
      <c r="T132" s="190">
        <v>0.02</v>
      </c>
      <c r="U132" s="191">
        <f t="shared" si="20"/>
        <v>0.16</v>
      </c>
      <c r="V132" s="190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 t="s">
        <v>180</v>
      </c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  <c r="AT132" s="172"/>
      <c r="AU132" s="172"/>
      <c r="AV132" s="172"/>
      <c r="AW132" s="172"/>
      <c r="AX132" s="172"/>
      <c r="AY132" s="172"/>
      <c r="AZ132" s="172"/>
      <c r="BA132" s="172"/>
      <c r="BB132" s="172"/>
      <c r="BC132" s="172"/>
      <c r="BD132" s="172"/>
      <c r="BE132" s="172"/>
      <c r="BF132" s="172"/>
      <c r="BG132" s="172"/>
      <c r="BH132" s="172"/>
    </row>
    <row r="133" spans="1:60" outlineLevel="1" x14ac:dyDescent="0.2">
      <c r="A133" s="173">
        <v>81</v>
      </c>
      <c r="B133" s="183" t="s">
        <v>482</v>
      </c>
      <c r="C133" s="201" t="s">
        <v>483</v>
      </c>
      <c r="D133" s="184" t="s">
        <v>463</v>
      </c>
      <c r="E133" s="186">
        <v>8</v>
      </c>
      <c r="F133" s="189"/>
      <c r="G133" s="190">
        <f t="shared" si="14"/>
        <v>0</v>
      </c>
      <c r="H133" s="189"/>
      <c r="I133" s="190">
        <f t="shared" si="15"/>
        <v>0</v>
      </c>
      <c r="J133" s="189"/>
      <c r="K133" s="190">
        <f t="shared" si="16"/>
        <v>0</v>
      </c>
      <c r="L133" s="190">
        <v>21</v>
      </c>
      <c r="M133" s="190">
        <f t="shared" si="17"/>
        <v>0</v>
      </c>
      <c r="N133" s="190">
        <v>0</v>
      </c>
      <c r="O133" s="190">
        <f t="shared" si="18"/>
        <v>0</v>
      </c>
      <c r="P133" s="190">
        <v>0</v>
      </c>
      <c r="Q133" s="190">
        <f t="shared" si="19"/>
        <v>0</v>
      </c>
      <c r="R133" s="190" t="s">
        <v>208</v>
      </c>
      <c r="S133" s="190" t="s">
        <v>128</v>
      </c>
      <c r="T133" s="190">
        <v>0</v>
      </c>
      <c r="U133" s="191">
        <f t="shared" si="20"/>
        <v>0</v>
      </c>
      <c r="V133" s="190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2"/>
      <c r="AG133" s="172" t="s">
        <v>180</v>
      </c>
      <c r="AH133" s="172"/>
      <c r="AI133" s="172"/>
      <c r="AJ133" s="172"/>
      <c r="AK133" s="172"/>
      <c r="AL133" s="172"/>
      <c r="AM133" s="172"/>
      <c r="AN133" s="172"/>
      <c r="AO133" s="172"/>
      <c r="AP133" s="172"/>
      <c r="AQ133" s="172"/>
      <c r="AR133" s="172"/>
      <c r="AS133" s="172"/>
      <c r="AT133" s="172"/>
      <c r="AU133" s="172"/>
      <c r="AV133" s="172"/>
      <c r="AW133" s="172"/>
      <c r="AX133" s="172"/>
      <c r="AY133" s="172"/>
      <c r="AZ133" s="172"/>
      <c r="BA133" s="172"/>
      <c r="BB133" s="172"/>
      <c r="BC133" s="172"/>
      <c r="BD133" s="172"/>
      <c r="BE133" s="172"/>
      <c r="BF133" s="172"/>
      <c r="BG133" s="172"/>
      <c r="BH133" s="172"/>
    </row>
    <row r="134" spans="1:60" outlineLevel="1" x14ac:dyDescent="0.2">
      <c r="A134" s="173">
        <v>82</v>
      </c>
      <c r="B134" s="183" t="s">
        <v>484</v>
      </c>
      <c r="C134" s="201" t="s">
        <v>485</v>
      </c>
      <c r="D134" s="184" t="s">
        <v>463</v>
      </c>
      <c r="E134" s="186">
        <v>8</v>
      </c>
      <c r="F134" s="189"/>
      <c r="G134" s="190">
        <f t="shared" si="14"/>
        <v>0</v>
      </c>
      <c r="H134" s="189"/>
      <c r="I134" s="190">
        <f t="shared" si="15"/>
        <v>0</v>
      </c>
      <c r="J134" s="189"/>
      <c r="K134" s="190">
        <f t="shared" si="16"/>
        <v>0</v>
      </c>
      <c r="L134" s="190">
        <v>21</v>
      </c>
      <c r="M134" s="190">
        <f t="shared" si="17"/>
        <v>0</v>
      </c>
      <c r="N134" s="190">
        <v>0</v>
      </c>
      <c r="O134" s="190">
        <f t="shared" si="18"/>
        <v>0</v>
      </c>
      <c r="P134" s="190">
        <v>0</v>
      </c>
      <c r="Q134" s="190">
        <f t="shared" si="19"/>
        <v>0</v>
      </c>
      <c r="R134" s="190" t="s">
        <v>208</v>
      </c>
      <c r="S134" s="190" t="s">
        <v>128</v>
      </c>
      <c r="T134" s="190">
        <v>0</v>
      </c>
      <c r="U134" s="191">
        <f t="shared" si="20"/>
        <v>0</v>
      </c>
      <c r="V134" s="190"/>
      <c r="W134" s="172"/>
      <c r="X134" s="172"/>
      <c r="Y134" s="172"/>
      <c r="Z134" s="172"/>
      <c r="AA134" s="172"/>
      <c r="AB134" s="172"/>
      <c r="AC134" s="172"/>
      <c r="AD134" s="172"/>
      <c r="AE134" s="172"/>
      <c r="AF134" s="172"/>
      <c r="AG134" s="172" t="s">
        <v>180</v>
      </c>
      <c r="AH134" s="172"/>
      <c r="AI134" s="172"/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2"/>
      <c r="AY134" s="172"/>
      <c r="AZ134" s="172"/>
      <c r="BA134" s="172"/>
      <c r="BB134" s="172"/>
      <c r="BC134" s="172"/>
      <c r="BD134" s="172"/>
      <c r="BE134" s="172"/>
      <c r="BF134" s="172"/>
      <c r="BG134" s="172"/>
      <c r="BH134" s="172"/>
    </row>
    <row r="135" spans="1:60" outlineLevel="1" x14ac:dyDescent="0.2">
      <c r="A135" s="173">
        <v>83</v>
      </c>
      <c r="B135" s="183" t="s">
        <v>510</v>
      </c>
      <c r="C135" s="201" t="s">
        <v>511</v>
      </c>
      <c r="D135" s="184" t="s">
        <v>463</v>
      </c>
      <c r="E135" s="186">
        <v>5</v>
      </c>
      <c r="F135" s="189"/>
      <c r="G135" s="190">
        <f t="shared" si="14"/>
        <v>0</v>
      </c>
      <c r="H135" s="189"/>
      <c r="I135" s="190">
        <f t="shared" si="15"/>
        <v>0</v>
      </c>
      <c r="J135" s="189"/>
      <c r="K135" s="190">
        <f t="shared" si="16"/>
        <v>0</v>
      </c>
      <c r="L135" s="190">
        <v>21</v>
      </c>
      <c r="M135" s="190">
        <f t="shared" si="17"/>
        <v>0</v>
      </c>
      <c r="N135" s="190">
        <v>0</v>
      </c>
      <c r="O135" s="190">
        <f t="shared" si="18"/>
        <v>0</v>
      </c>
      <c r="P135" s="190">
        <v>0</v>
      </c>
      <c r="Q135" s="190">
        <f t="shared" si="19"/>
        <v>0</v>
      </c>
      <c r="R135" s="190" t="s">
        <v>385</v>
      </c>
      <c r="S135" s="190" t="s">
        <v>128</v>
      </c>
      <c r="T135" s="190">
        <v>0.21149999999999999</v>
      </c>
      <c r="U135" s="191">
        <f t="shared" si="20"/>
        <v>1.06</v>
      </c>
      <c r="V135" s="190"/>
      <c r="W135" s="172"/>
      <c r="X135" s="172"/>
      <c r="Y135" s="172"/>
      <c r="Z135" s="172"/>
      <c r="AA135" s="172"/>
      <c r="AB135" s="172"/>
      <c r="AC135" s="172"/>
      <c r="AD135" s="172"/>
      <c r="AE135" s="172"/>
      <c r="AF135" s="172"/>
      <c r="AG135" s="172" t="s">
        <v>180</v>
      </c>
      <c r="AH135" s="172"/>
      <c r="AI135" s="172"/>
      <c r="AJ135" s="172"/>
      <c r="AK135" s="172"/>
      <c r="AL135" s="172"/>
      <c r="AM135" s="172"/>
      <c r="AN135" s="172"/>
      <c r="AO135" s="172"/>
      <c r="AP135" s="172"/>
      <c r="AQ135" s="172"/>
      <c r="AR135" s="172"/>
      <c r="AS135" s="172"/>
      <c r="AT135" s="172"/>
      <c r="AU135" s="172"/>
      <c r="AV135" s="172"/>
      <c r="AW135" s="172"/>
      <c r="AX135" s="172"/>
      <c r="AY135" s="172"/>
      <c r="AZ135" s="172"/>
      <c r="BA135" s="172"/>
      <c r="BB135" s="172"/>
      <c r="BC135" s="172"/>
      <c r="BD135" s="172"/>
      <c r="BE135" s="172"/>
      <c r="BF135" s="172"/>
      <c r="BG135" s="172"/>
      <c r="BH135" s="172"/>
    </row>
    <row r="136" spans="1:60" outlineLevel="1" x14ac:dyDescent="0.2">
      <c r="A136" s="173">
        <v>84</v>
      </c>
      <c r="B136" s="183" t="s">
        <v>512</v>
      </c>
      <c r="C136" s="201" t="s">
        <v>513</v>
      </c>
      <c r="D136" s="184" t="s">
        <v>463</v>
      </c>
      <c r="E136" s="186">
        <v>5</v>
      </c>
      <c r="F136" s="189"/>
      <c r="G136" s="190">
        <f t="shared" si="14"/>
        <v>0</v>
      </c>
      <c r="H136" s="189"/>
      <c r="I136" s="190">
        <f t="shared" si="15"/>
        <v>0</v>
      </c>
      <c r="J136" s="189"/>
      <c r="K136" s="190">
        <f t="shared" si="16"/>
        <v>0</v>
      </c>
      <c r="L136" s="190">
        <v>21</v>
      </c>
      <c r="M136" s="190">
        <f t="shared" si="17"/>
        <v>0</v>
      </c>
      <c r="N136" s="190">
        <v>0</v>
      </c>
      <c r="O136" s="190">
        <f t="shared" si="18"/>
        <v>0</v>
      </c>
      <c r="P136" s="190">
        <v>0</v>
      </c>
      <c r="Q136" s="190">
        <f t="shared" si="19"/>
        <v>0</v>
      </c>
      <c r="R136" s="190" t="s">
        <v>385</v>
      </c>
      <c r="S136" s="190" t="s">
        <v>128</v>
      </c>
      <c r="T136" s="190">
        <v>0.77339999999999998</v>
      </c>
      <c r="U136" s="191">
        <f t="shared" si="20"/>
        <v>3.87</v>
      </c>
      <c r="V136" s="190"/>
      <c r="W136" s="172"/>
      <c r="X136" s="172"/>
      <c r="Y136" s="172"/>
      <c r="Z136" s="172"/>
      <c r="AA136" s="172"/>
      <c r="AB136" s="172"/>
      <c r="AC136" s="172"/>
      <c r="AD136" s="172"/>
      <c r="AE136" s="172"/>
      <c r="AF136" s="172"/>
      <c r="AG136" s="172" t="s">
        <v>180</v>
      </c>
      <c r="AH136" s="172"/>
      <c r="AI136" s="172"/>
      <c r="AJ136" s="172"/>
      <c r="AK136" s="172"/>
      <c r="AL136" s="172"/>
      <c r="AM136" s="172"/>
      <c r="AN136" s="172"/>
      <c r="AO136" s="172"/>
      <c r="AP136" s="172"/>
      <c r="AQ136" s="172"/>
      <c r="AR136" s="172"/>
      <c r="AS136" s="172"/>
      <c r="AT136" s="172"/>
      <c r="AU136" s="172"/>
      <c r="AV136" s="172"/>
      <c r="AW136" s="172"/>
      <c r="AX136" s="172"/>
      <c r="AY136" s="172"/>
      <c r="AZ136" s="172"/>
      <c r="BA136" s="172"/>
      <c r="BB136" s="172"/>
      <c r="BC136" s="172"/>
      <c r="BD136" s="172"/>
      <c r="BE136" s="172"/>
      <c r="BF136" s="172"/>
      <c r="BG136" s="172"/>
      <c r="BH136" s="172"/>
    </row>
    <row r="137" spans="1:60" outlineLevel="1" x14ac:dyDescent="0.2">
      <c r="A137" s="173">
        <v>85</v>
      </c>
      <c r="B137" s="183" t="s">
        <v>514</v>
      </c>
      <c r="C137" s="201" t="s">
        <v>515</v>
      </c>
      <c r="D137" s="184" t="s">
        <v>463</v>
      </c>
      <c r="E137" s="186">
        <v>5</v>
      </c>
      <c r="F137" s="189"/>
      <c r="G137" s="190">
        <f t="shared" si="14"/>
        <v>0</v>
      </c>
      <c r="H137" s="189"/>
      <c r="I137" s="190">
        <f t="shared" si="15"/>
        <v>0</v>
      </c>
      <c r="J137" s="189"/>
      <c r="K137" s="190">
        <f t="shared" si="16"/>
        <v>0</v>
      </c>
      <c r="L137" s="190">
        <v>21</v>
      </c>
      <c r="M137" s="190">
        <f t="shared" si="17"/>
        <v>0</v>
      </c>
      <c r="N137" s="190">
        <v>0</v>
      </c>
      <c r="O137" s="190">
        <f t="shared" si="18"/>
        <v>0</v>
      </c>
      <c r="P137" s="190">
        <v>0</v>
      </c>
      <c r="Q137" s="190">
        <f t="shared" si="19"/>
        <v>0</v>
      </c>
      <c r="R137" s="190" t="s">
        <v>385</v>
      </c>
      <c r="S137" s="190" t="s">
        <v>128</v>
      </c>
      <c r="T137" s="190">
        <v>0</v>
      </c>
      <c r="U137" s="191">
        <f t="shared" si="20"/>
        <v>0</v>
      </c>
      <c r="V137" s="190"/>
      <c r="W137" s="172"/>
      <c r="X137" s="172"/>
      <c r="Y137" s="172"/>
      <c r="Z137" s="172"/>
      <c r="AA137" s="172"/>
      <c r="AB137" s="172"/>
      <c r="AC137" s="172"/>
      <c r="AD137" s="172"/>
      <c r="AE137" s="172"/>
      <c r="AF137" s="172"/>
      <c r="AG137" s="172" t="s">
        <v>180</v>
      </c>
      <c r="AH137" s="172"/>
      <c r="AI137" s="172"/>
      <c r="AJ137" s="172"/>
      <c r="AK137" s="172"/>
      <c r="AL137" s="172"/>
      <c r="AM137" s="172"/>
      <c r="AN137" s="172"/>
      <c r="AO137" s="172"/>
      <c r="AP137" s="172"/>
      <c r="AQ137" s="172"/>
      <c r="AR137" s="172"/>
      <c r="AS137" s="172"/>
      <c r="AT137" s="172"/>
      <c r="AU137" s="172"/>
      <c r="AV137" s="172"/>
      <c r="AW137" s="172"/>
      <c r="AX137" s="172"/>
      <c r="AY137" s="172"/>
      <c r="AZ137" s="172"/>
      <c r="BA137" s="172"/>
      <c r="BB137" s="172"/>
      <c r="BC137" s="172"/>
      <c r="BD137" s="172"/>
      <c r="BE137" s="172"/>
      <c r="BF137" s="172"/>
      <c r="BG137" s="172"/>
      <c r="BH137" s="172"/>
    </row>
    <row r="138" spans="1:60" outlineLevel="1" x14ac:dyDescent="0.2">
      <c r="A138" s="173">
        <v>86</v>
      </c>
      <c r="B138" s="183" t="s">
        <v>504</v>
      </c>
      <c r="C138" s="201" t="s">
        <v>505</v>
      </c>
      <c r="D138" s="184" t="s">
        <v>463</v>
      </c>
      <c r="E138" s="186">
        <v>21</v>
      </c>
      <c r="F138" s="189"/>
      <c r="G138" s="190">
        <f t="shared" si="14"/>
        <v>0</v>
      </c>
      <c r="H138" s="189"/>
      <c r="I138" s="190">
        <f t="shared" si="15"/>
        <v>0</v>
      </c>
      <c r="J138" s="189"/>
      <c r="K138" s="190">
        <f t="shared" si="16"/>
        <v>0</v>
      </c>
      <c r="L138" s="190">
        <v>21</v>
      </c>
      <c r="M138" s="190">
        <f t="shared" si="17"/>
        <v>0</v>
      </c>
      <c r="N138" s="190">
        <v>0</v>
      </c>
      <c r="O138" s="190">
        <f t="shared" si="18"/>
        <v>0</v>
      </c>
      <c r="P138" s="190">
        <v>0</v>
      </c>
      <c r="Q138" s="190">
        <f t="shared" si="19"/>
        <v>0</v>
      </c>
      <c r="R138" s="190" t="s">
        <v>385</v>
      </c>
      <c r="S138" s="190" t="s">
        <v>128</v>
      </c>
      <c r="T138" s="190">
        <v>0.11749999999999999</v>
      </c>
      <c r="U138" s="191">
        <f t="shared" si="20"/>
        <v>2.4700000000000002</v>
      </c>
      <c r="V138" s="190"/>
      <c r="W138" s="172"/>
      <c r="X138" s="172"/>
      <c r="Y138" s="172"/>
      <c r="Z138" s="172"/>
      <c r="AA138" s="172"/>
      <c r="AB138" s="172"/>
      <c r="AC138" s="172"/>
      <c r="AD138" s="172"/>
      <c r="AE138" s="172"/>
      <c r="AF138" s="172"/>
      <c r="AG138" s="172" t="s">
        <v>180</v>
      </c>
      <c r="AH138" s="172"/>
      <c r="AI138" s="172"/>
      <c r="AJ138" s="172"/>
      <c r="AK138" s="172"/>
      <c r="AL138" s="172"/>
      <c r="AM138" s="172"/>
      <c r="AN138" s="172"/>
      <c r="AO138" s="172"/>
      <c r="AP138" s="172"/>
      <c r="AQ138" s="172"/>
      <c r="AR138" s="172"/>
      <c r="AS138" s="172"/>
      <c r="AT138" s="172"/>
      <c r="AU138" s="172"/>
      <c r="AV138" s="172"/>
      <c r="AW138" s="172"/>
      <c r="AX138" s="172"/>
      <c r="AY138" s="172"/>
      <c r="AZ138" s="172"/>
      <c r="BA138" s="172"/>
      <c r="BB138" s="172"/>
      <c r="BC138" s="172"/>
      <c r="BD138" s="172"/>
      <c r="BE138" s="172"/>
      <c r="BF138" s="172"/>
      <c r="BG138" s="172"/>
      <c r="BH138" s="172"/>
    </row>
    <row r="139" spans="1:60" outlineLevel="1" x14ac:dyDescent="0.2">
      <c r="A139" s="173">
        <v>87</v>
      </c>
      <c r="B139" s="183" t="s">
        <v>506</v>
      </c>
      <c r="C139" s="201" t="s">
        <v>507</v>
      </c>
      <c r="D139" s="184" t="s">
        <v>463</v>
      </c>
      <c r="E139" s="186">
        <v>21</v>
      </c>
      <c r="F139" s="189"/>
      <c r="G139" s="190">
        <f t="shared" si="14"/>
        <v>0</v>
      </c>
      <c r="H139" s="189"/>
      <c r="I139" s="190">
        <f t="shared" si="15"/>
        <v>0</v>
      </c>
      <c r="J139" s="189"/>
      <c r="K139" s="190">
        <f t="shared" si="16"/>
        <v>0</v>
      </c>
      <c r="L139" s="190">
        <v>21</v>
      </c>
      <c r="M139" s="190">
        <f t="shared" si="17"/>
        <v>0</v>
      </c>
      <c r="N139" s="190">
        <v>0</v>
      </c>
      <c r="O139" s="190">
        <f t="shared" si="18"/>
        <v>0</v>
      </c>
      <c r="P139" s="190">
        <v>0</v>
      </c>
      <c r="Q139" s="190">
        <f t="shared" si="19"/>
        <v>0</v>
      </c>
      <c r="R139" s="190" t="s">
        <v>385</v>
      </c>
      <c r="S139" s="190" t="s">
        <v>128</v>
      </c>
      <c r="T139" s="190">
        <v>0.74790000000000001</v>
      </c>
      <c r="U139" s="191">
        <f t="shared" si="20"/>
        <v>15.71</v>
      </c>
      <c r="V139" s="190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 t="s">
        <v>180</v>
      </c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72"/>
      <c r="BB139" s="172"/>
      <c r="BC139" s="172"/>
      <c r="BD139" s="172"/>
      <c r="BE139" s="172"/>
      <c r="BF139" s="172"/>
      <c r="BG139" s="172"/>
      <c r="BH139" s="172"/>
    </row>
    <row r="140" spans="1:60" outlineLevel="1" x14ac:dyDescent="0.2">
      <c r="A140" s="192">
        <v>88</v>
      </c>
      <c r="B140" s="193" t="s">
        <v>508</v>
      </c>
      <c r="C140" s="215" t="s">
        <v>509</v>
      </c>
      <c r="D140" s="212" t="s">
        <v>463</v>
      </c>
      <c r="E140" s="213">
        <v>21</v>
      </c>
      <c r="F140" s="214"/>
      <c r="G140" s="194">
        <f t="shared" si="14"/>
        <v>0</v>
      </c>
      <c r="H140" s="214"/>
      <c r="I140" s="194">
        <f t="shared" si="15"/>
        <v>0</v>
      </c>
      <c r="J140" s="214"/>
      <c r="K140" s="194">
        <f t="shared" si="16"/>
        <v>0</v>
      </c>
      <c r="L140" s="194">
        <v>21</v>
      </c>
      <c r="M140" s="194">
        <f t="shared" si="17"/>
        <v>0</v>
      </c>
      <c r="N140" s="194">
        <v>0</v>
      </c>
      <c r="O140" s="194">
        <f t="shared" si="18"/>
        <v>0</v>
      </c>
      <c r="P140" s="194">
        <v>0</v>
      </c>
      <c r="Q140" s="194">
        <f t="shared" si="19"/>
        <v>0</v>
      </c>
      <c r="R140" s="194" t="s">
        <v>385</v>
      </c>
      <c r="S140" s="194" t="s">
        <v>128</v>
      </c>
      <c r="T140" s="194">
        <v>0</v>
      </c>
      <c r="U140" s="195">
        <f t="shared" si="20"/>
        <v>0</v>
      </c>
      <c r="V140" s="194"/>
      <c r="W140" s="172"/>
      <c r="X140" s="172"/>
      <c r="Y140" s="172"/>
      <c r="Z140" s="172"/>
      <c r="AA140" s="172"/>
      <c r="AB140" s="172"/>
      <c r="AC140" s="172"/>
      <c r="AD140" s="172"/>
      <c r="AE140" s="172"/>
      <c r="AF140" s="172"/>
      <c r="AG140" s="172" t="s">
        <v>180</v>
      </c>
      <c r="AH140" s="172"/>
      <c r="AI140" s="172"/>
      <c r="AJ140" s="172"/>
      <c r="AK140" s="172"/>
      <c r="AL140" s="172"/>
      <c r="AM140" s="172"/>
      <c r="AN140" s="172"/>
      <c r="AO140" s="172"/>
      <c r="AP140" s="172"/>
      <c r="AQ140" s="172"/>
      <c r="AR140" s="172"/>
      <c r="AS140" s="172"/>
      <c r="AT140" s="172"/>
      <c r="AU140" s="172"/>
      <c r="AV140" s="172"/>
      <c r="AW140" s="172"/>
      <c r="AX140" s="172"/>
      <c r="AY140" s="172"/>
      <c r="AZ140" s="172"/>
      <c r="BA140" s="172"/>
      <c r="BB140" s="172"/>
      <c r="BC140" s="172"/>
      <c r="BD140" s="172"/>
      <c r="BE140" s="172"/>
      <c r="BF140" s="172"/>
      <c r="BG140" s="172"/>
      <c r="BH140" s="172"/>
    </row>
    <row r="141" spans="1:60" x14ac:dyDescent="0.2">
      <c r="A141" s="6"/>
      <c r="B141" s="7" t="s">
        <v>173</v>
      </c>
      <c r="C141" s="202" t="s">
        <v>173</v>
      </c>
      <c r="D141" s="9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AE141">
        <v>15</v>
      </c>
      <c r="AF141">
        <v>21</v>
      </c>
    </row>
    <row r="142" spans="1:60" x14ac:dyDescent="0.2">
      <c r="A142" s="196"/>
      <c r="B142" s="197" t="s">
        <v>30</v>
      </c>
      <c r="C142" s="203" t="s">
        <v>173</v>
      </c>
      <c r="D142" s="198"/>
      <c r="E142" s="199"/>
      <c r="F142" s="199"/>
      <c r="G142" s="200">
        <f>G7+G63+G75+G109+G115</f>
        <v>0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AE142">
        <f>SUMIF(L7:L140,AE141,G7:G140)</f>
        <v>0</v>
      </c>
      <c r="AF142">
        <f>SUMIF(L7:L140,AF141,G7:G140)</f>
        <v>0</v>
      </c>
      <c r="AG142" t="s">
        <v>174</v>
      </c>
    </row>
    <row r="143" spans="1:60" x14ac:dyDescent="0.2">
      <c r="A143" s="6"/>
      <c r="B143" s="7" t="s">
        <v>173</v>
      </c>
      <c r="C143" s="202" t="s">
        <v>173</v>
      </c>
      <c r="D143" s="9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60" x14ac:dyDescent="0.2">
      <c r="A144" s="6"/>
      <c r="B144" s="7" t="s">
        <v>173</v>
      </c>
      <c r="C144" s="202" t="s">
        <v>173</v>
      </c>
      <c r="D144" s="9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33" x14ac:dyDescent="0.2">
      <c r="A145" s="281" t="s">
        <v>175</v>
      </c>
      <c r="B145" s="281"/>
      <c r="C145" s="282"/>
      <c r="D145" s="9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33" x14ac:dyDescent="0.2">
      <c r="A146" s="283"/>
      <c r="B146" s="284"/>
      <c r="C146" s="285"/>
      <c r="D146" s="284"/>
      <c r="E146" s="284"/>
      <c r="F146" s="284"/>
      <c r="G146" s="28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AG146" t="s">
        <v>176</v>
      </c>
    </row>
    <row r="147" spans="1:33" x14ac:dyDescent="0.2">
      <c r="A147" s="287"/>
      <c r="B147" s="288"/>
      <c r="C147" s="289"/>
      <c r="D147" s="288"/>
      <c r="E147" s="288"/>
      <c r="F147" s="288"/>
      <c r="G147" s="290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33" x14ac:dyDescent="0.2">
      <c r="A148" s="287"/>
      <c r="B148" s="288"/>
      <c r="C148" s="289"/>
      <c r="D148" s="288"/>
      <c r="E148" s="288"/>
      <c r="F148" s="288"/>
      <c r="G148" s="290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33" x14ac:dyDescent="0.2">
      <c r="A149" s="287"/>
      <c r="B149" s="288"/>
      <c r="C149" s="289"/>
      <c r="D149" s="288"/>
      <c r="E149" s="288"/>
      <c r="F149" s="288"/>
      <c r="G149" s="290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33" x14ac:dyDescent="0.2">
      <c r="A150" s="291"/>
      <c r="B150" s="292"/>
      <c r="C150" s="293"/>
      <c r="D150" s="292"/>
      <c r="E150" s="292"/>
      <c r="F150" s="292"/>
      <c r="G150" s="294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33" x14ac:dyDescent="0.2">
      <c r="A151" s="6"/>
      <c r="B151" s="7" t="s">
        <v>173</v>
      </c>
      <c r="C151" s="202" t="s">
        <v>173</v>
      </c>
      <c r="D151" s="9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33" x14ac:dyDescent="0.2">
      <c r="C152" s="204"/>
      <c r="D152" s="167"/>
      <c r="AG152" t="s">
        <v>177</v>
      </c>
    </row>
    <row r="153" spans="1:33" x14ac:dyDescent="0.2">
      <c r="D153" s="167"/>
    </row>
    <row r="154" spans="1:33" x14ac:dyDescent="0.2">
      <c r="D154" s="167"/>
    </row>
    <row r="155" spans="1:33" x14ac:dyDescent="0.2">
      <c r="D155" s="167"/>
    </row>
    <row r="156" spans="1:33" x14ac:dyDescent="0.2">
      <c r="D156" s="167"/>
    </row>
    <row r="157" spans="1:33" x14ac:dyDescent="0.2">
      <c r="D157" s="167"/>
    </row>
    <row r="158" spans="1:33" x14ac:dyDescent="0.2">
      <c r="D158" s="167"/>
    </row>
    <row r="159" spans="1:33" x14ac:dyDescent="0.2">
      <c r="D159" s="167"/>
    </row>
    <row r="160" spans="1:33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47">
    <mergeCell ref="C119:G119"/>
    <mergeCell ref="C124:G124"/>
    <mergeCell ref="C125:G125"/>
    <mergeCell ref="A145:C145"/>
    <mergeCell ref="A146:G150"/>
    <mergeCell ref="C113:G113"/>
    <mergeCell ref="C57:G57"/>
    <mergeCell ref="C60:G60"/>
    <mergeCell ref="C62:G62"/>
    <mergeCell ref="C65:G65"/>
    <mergeCell ref="C71:G71"/>
    <mergeCell ref="C72:G72"/>
    <mergeCell ref="C74:G74"/>
    <mergeCell ref="C78:G78"/>
    <mergeCell ref="C92:G92"/>
    <mergeCell ref="C96:G96"/>
    <mergeCell ref="C108:G108"/>
    <mergeCell ref="C55:G55"/>
    <mergeCell ref="C34:G34"/>
    <mergeCell ref="C37:G37"/>
    <mergeCell ref="C38:G38"/>
    <mergeCell ref="C39:G39"/>
    <mergeCell ref="C40:G40"/>
    <mergeCell ref="C42:G42"/>
    <mergeCell ref="C44:G44"/>
    <mergeCell ref="C46:G46"/>
    <mergeCell ref="C48:G48"/>
    <mergeCell ref="C50:G50"/>
    <mergeCell ref="C52:G52"/>
    <mergeCell ref="C33:G33"/>
    <mergeCell ref="C14:G14"/>
    <mergeCell ref="C15:G15"/>
    <mergeCell ref="C17:G17"/>
    <mergeCell ref="C19:G19"/>
    <mergeCell ref="C21:G21"/>
    <mergeCell ref="C22:G22"/>
    <mergeCell ref="C23:G23"/>
    <mergeCell ref="C25:G25"/>
    <mergeCell ref="C30:G30"/>
    <mergeCell ref="C31:G31"/>
    <mergeCell ref="C32:G32"/>
    <mergeCell ref="C11:G11"/>
    <mergeCell ref="A1:G1"/>
    <mergeCell ref="C2:G2"/>
    <mergeCell ref="C3:G3"/>
    <mergeCell ref="C4:G4"/>
    <mergeCell ref="C9:G9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69" t="s">
        <v>7</v>
      </c>
      <c r="B1" s="269"/>
      <c r="C1" s="269"/>
      <c r="D1" s="269"/>
      <c r="E1" s="269"/>
      <c r="F1" s="269"/>
      <c r="G1" s="269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70" t="s">
        <v>44</v>
      </c>
      <c r="D2" s="271"/>
      <c r="E2" s="271"/>
      <c r="F2" s="271"/>
      <c r="G2" s="272"/>
      <c r="AG2" t="s">
        <v>99</v>
      </c>
    </row>
    <row r="3" spans="1:60" ht="24.95" customHeight="1" x14ac:dyDescent="0.2">
      <c r="A3" s="168" t="s">
        <v>9</v>
      </c>
      <c r="B3" s="77" t="s">
        <v>59</v>
      </c>
      <c r="C3" s="270" t="s">
        <v>60</v>
      </c>
      <c r="D3" s="271"/>
      <c r="E3" s="271"/>
      <c r="F3" s="271"/>
      <c r="G3" s="272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59</v>
      </c>
      <c r="C4" s="273" t="s">
        <v>60</v>
      </c>
      <c r="D4" s="274"/>
      <c r="E4" s="274"/>
      <c r="F4" s="274"/>
      <c r="G4" s="275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SUMIF(AG8:AG60,"&lt;&gt;NOR",G8:G60)</f>
        <v>0</v>
      </c>
      <c r="H7" s="187"/>
      <c r="I7" s="187">
        <f>SUM(I8:I60)</f>
        <v>0</v>
      </c>
      <c r="J7" s="187"/>
      <c r="K7" s="187">
        <f>SUM(K8:K60)</f>
        <v>0</v>
      </c>
      <c r="L7" s="187"/>
      <c r="M7" s="187">
        <f>SUM(M8:M60)</f>
        <v>0</v>
      </c>
      <c r="N7" s="187"/>
      <c r="O7" s="187">
        <f>SUM(O8:O60)</f>
        <v>61.629999999999995</v>
      </c>
      <c r="P7" s="187"/>
      <c r="Q7" s="187">
        <f>SUM(Q8:Q60)</f>
        <v>123.25999999999999</v>
      </c>
      <c r="R7" s="187"/>
      <c r="S7" s="187"/>
      <c r="T7" s="187"/>
      <c r="U7" s="188">
        <f>SUM(U8:U60)</f>
        <v>234.10999999999996</v>
      </c>
      <c r="V7" s="187"/>
      <c r="AG7" t="s">
        <v>123</v>
      </c>
    </row>
    <row r="8" spans="1:60" outlineLevel="1" x14ac:dyDescent="0.2">
      <c r="A8" s="173">
        <v>1</v>
      </c>
      <c r="B8" s="183" t="s">
        <v>185</v>
      </c>
      <c r="C8" s="201" t="s">
        <v>186</v>
      </c>
      <c r="D8" s="184" t="s">
        <v>187</v>
      </c>
      <c r="E8" s="186">
        <v>3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188</v>
      </c>
      <c r="S8" s="190" t="s">
        <v>128</v>
      </c>
      <c r="T8" s="190">
        <v>1.42</v>
      </c>
      <c r="U8" s="191">
        <f>ROUND(E8*T8,2)</f>
        <v>4.26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378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Počet z C.2. Situace</v>
      </c>
      <c r="BB9" s="172"/>
      <c r="BC9" s="172"/>
      <c r="BD9" s="172"/>
      <c r="BE9" s="172"/>
      <c r="BF9" s="172"/>
      <c r="BG9" s="172"/>
      <c r="BH9" s="172"/>
    </row>
    <row r="10" spans="1:60" outlineLevel="1" x14ac:dyDescent="0.2">
      <c r="A10" s="173">
        <v>2</v>
      </c>
      <c r="B10" s="183" t="s">
        <v>191</v>
      </c>
      <c r="C10" s="201" t="s">
        <v>192</v>
      </c>
      <c r="D10" s="184" t="s">
        <v>187</v>
      </c>
      <c r="E10" s="186">
        <v>3</v>
      </c>
      <c r="F10" s="189"/>
      <c r="G10" s="190">
        <f t="shared" ref="G10:G17" si="0">ROUND(E10*F10,2)</f>
        <v>0</v>
      </c>
      <c r="H10" s="189"/>
      <c r="I10" s="190">
        <f t="shared" ref="I10:I17" si="1">ROUND(E10*H10,2)</f>
        <v>0</v>
      </c>
      <c r="J10" s="189"/>
      <c r="K10" s="190">
        <f t="shared" ref="K10:K17" si="2">ROUND(E10*J10,2)</f>
        <v>0</v>
      </c>
      <c r="L10" s="190">
        <v>21</v>
      </c>
      <c r="M10" s="190">
        <f t="shared" ref="M10:M17" si="3">G10*(1+L10/100)</f>
        <v>0</v>
      </c>
      <c r="N10" s="190">
        <v>1E-4</v>
      </c>
      <c r="O10" s="190">
        <f t="shared" ref="O10:O17" si="4">ROUND(E10*N10,2)</f>
        <v>0</v>
      </c>
      <c r="P10" s="190">
        <v>0</v>
      </c>
      <c r="Q10" s="190">
        <f t="shared" ref="Q10:Q17" si="5">ROUND(E10*P10,2)</f>
        <v>0</v>
      </c>
      <c r="R10" s="190" t="s">
        <v>188</v>
      </c>
      <c r="S10" s="190" t="s">
        <v>128</v>
      </c>
      <c r="T10" s="190">
        <v>2.5619999999999998</v>
      </c>
      <c r="U10" s="191">
        <f t="shared" ref="U10:U17" si="6">ROUND(E10*T10,2)</f>
        <v>7.69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189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>
        <v>3</v>
      </c>
      <c r="B11" s="183" t="s">
        <v>193</v>
      </c>
      <c r="C11" s="201" t="s">
        <v>194</v>
      </c>
      <c r="D11" s="184" t="s">
        <v>187</v>
      </c>
      <c r="E11" s="186">
        <v>2</v>
      </c>
      <c r="F11" s="189"/>
      <c r="G11" s="190">
        <f t="shared" si="0"/>
        <v>0</v>
      </c>
      <c r="H11" s="189"/>
      <c r="I11" s="190">
        <f t="shared" si="1"/>
        <v>0</v>
      </c>
      <c r="J11" s="189"/>
      <c r="K11" s="190">
        <f t="shared" si="2"/>
        <v>0</v>
      </c>
      <c r="L11" s="190">
        <v>21</v>
      </c>
      <c r="M11" s="190">
        <f t="shared" si="3"/>
        <v>0</v>
      </c>
      <c r="N11" s="190">
        <v>0</v>
      </c>
      <c r="O11" s="190">
        <f t="shared" si="4"/>
        <v>0</v>
      </c>
      <c r="P11" s="190">
        <v>0</v>
      </c>
      <c r="Q11" s="190">
        <f t="shared" si="5"/>
        <v>0</v>
      </c>
      <c r="R11" s="190" t="s">
        <v>188</v>
      </c>
      <c r="S11" s="190" t="s">
        <v>128</v>
      </c>
      <c r="T11" s="190">
        <v>0.245</v>
      </c>
      <c r="U11" s="191">
        <f t="shared" si="6"/>
        <v>0.49</v>
      </c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189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4</v>
      </c>
      <c r="B12" s="183" t="s">
        <v>195</v>
      </c>
      <c r="C12" s="201" t="s">
        <v>196</v>
      </c>
      <c r="D12" s="184" t="s">
        <v>187</v>
      </c>
      <c r="E12" s="186">
        <v>1</v>
      </c>
      <c r="F12" s="189"/>
      <c r="G12" s="190">
        <f t="shared" si="0"/>
        <v>0</v>
      </c>
      <c r="H12" s="189"/>
      <c r="I12" s="190">
        <f t="shared" si="1"/>
        <v>0</v>
      </c>
      <c r="J12" s="189"/>
      <c r="K12" s="190">
        <f t="shared" si="2"/>
        <v>0</v>
      </c>
      <c r="L12" s="190">
        <v>21</v>
      </c>
      <c r="M12" s="190">
        <f t="shared" si="3"/>
        <v>0</v>
      </c>
      <c r="N12" s="190">
        <v>0</v>
      </c>
      <c r="O12" s="190">
        <f t="shared" si="4"/>
        <v>0</v>
      </c>
      <c r="P12" s="190">
        <v>0</v>
      </c>
      <c r="Q12" s="190">
        <f t="shared" si="5"/>
        <v>0</v>
      </c>
      <c r="R12" s="190" t="s">
        <v>188</v>
      </c>
      <c r="S12" s="190" t="s">
        <v>128</v>
      </c>
      <c r="T12" s="190">
        <v>0.65800000000000003</v>
      </c>
      <c r="U12" s="191">
        <f t="shared" si="6"/>
        <v>0.66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>
        <v>5</v>
      </c>
      <c r="B13" s="183" t="s">
        <v>201</v>
      </c>
      <c r="C13" s="201" t="s">
        <v>202</v>
      </c>
      <c r="D13" s="184" t="s">
        <v>187</v>
      </c>
      <c r="E13" s="186">
        <v>3</v>
      </c>
      <c r="F13" s="189"/>
      <c r="G13" s="190">
        <f t="shared" si="0"/>
        <v>0</v>
      </c>
      <c r="H13" s="189"/>
      <c r="I13" s="190">
        <f t="shared" si="1"/>
        <v>0</v>
      </c>
      <c r="J13" s="189"/>
      <c r="K13" s="190">
        <f t="shared" si="2"/>
        <v>0</v>
      </c>
      <c r="L13" s="190">
        <v>21</v>
      </c>
      <c r="M13" s="190">
        <f t="shared" si="3"/>
        <v>0</v>
      </c>
      <c r="N13" s="190">
        <v>0</v>
      </c>
      <c r="O13" s="190">
        <f t="shared" si="4"/>
        <v>0</v>
      </c>
      <c r="P13" s="190">
        <v>0</v>
      </c>
      <c r="Q13" s="190">
        <f t="shared" si="5"/>
        <v>0</v>
      </c>
      <c r="R13" s="190" t="s">
        <v>188</v>
      </c>
      <c r="S13" s="190" t="s">
        <v>128</v>
      </c>
      <c r="T13" s="190">
        <v>0.55500000000000005</v>
      </c>
      <c r="U13" s="191">
        <f t="shared" si="6"/>
        <v>1.67</v>
      </c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189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>
        <v>6</v>
      </c>
      <c r="B14" s="183" t="s">
        <v>193</v>
      </c>
      <c r="C14" s="201" t="s">
        <v>194</v>
      </c>
      <c r="D14" s="184" t="s">
        <v>187</v>
      </c>
      <c r="E14" s="186">
        <v>2</v>
      </c>
      <c r="F14" s="189"/>
      <c r="G14" s="190">
        <f t="shared" si="0"/>
        <v>0</v>
      </c>
      <c r="H14" s="189"/>
      <c r="I14" s="190">
        <f t="shared" si="1"/>
        <v>0</v>
      </c>
      <c r="J14" s="189"/>
      <c r="K14" s="190">
        <f t="shared" si="2"/>
        <v>0</v>
      </c>
      <c r="L14" s="190">
        <v>21</v>
      </c>
      <c r="M14" s="190">
        <f t="shared" si="3"/>
        <v>0</v>
      </c>
      <c r="N14" s="190">
        <v>0</v>
      </c>
      <c r="O14" s="190">
        <f t="shared" si="4"/>
        <v>0</v>
      </c>
      <c r="P14" s="190">
        <v>0</v>
      </c>
      <c r="Q14" s="190">
        <f t="shared" si="5"/>
        <v>0</v>
      </c>
      <c r="R14" s="190" t="s">
        <v>188</v>
      </c>
      <c r="S14" s="190" t="s">
        <v>128</v>
      </c>
      <c r="T14" s="190">
        <v>0.245</v>
      </c>
      <c r="U14" s="191">
        <f t="shared" si="6"/>
        <v>0.49</v>
      </c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189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>
        <v>7</v>
      </c>
      <c r="B15" s="183" t="s">
        <v>195</v>
      </c>
      <c r="C15" s="201" t="s">
        <v>196</v>
      </c>
      <c r="D15" s="184" t="s">
        <v>187</v>
      </c>
      <c r="E15" s="186">
        <v>1</v>
      </c>
      <c r="F15" s="189"/>
      <c r="G15" s="190">
        <f t="shared" si="0"/>
        <v>0</v>
      </c>
      <c r="H15" s="189"/>
      <c r="I15" s="190">
        <f t="shared" si="1"/>
        <v>0</v>
      </c>
      <c r="J15" s="189"/>
      <c r="K15" s="190">
        <f t="shared" si="2"/>
        <v>0</v>
      </c>
      <c r="L15" s="190">
        <v>21</v>
      </c>
      <c r="M15" s="190">
        <f t="shared" si="3"/>
        <v>0</v>
      </c>
      <c r="N15" s="190">
        <v>0</v>
      </c>
      <c r="O15" s="190">
        <f t="shared" si="4"/>
        <v>0</v>
      </c>
      <c r="P15" s="190">
        <v>0</v>
      </c>
      <c r="Q15" s="190">
        <f t="shared" si="5"/>
        <v>0</v>
      </c>
      <c r="R15" s="190" t="s">
        <v>188</v>
      </c>
      <c r="S15" s="190" t="s">
        <v>128</v>
      </c>
      <c r="T15" s="190">
        <v>0.65800000000000003</v>
      </c>
      <c r="U15" s="191">
        <f t="shared" si="6"/>
        <v>0.66</v>
      </c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189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>
        <v>8</v>
      </c>
      <c r="B16" s="183" t="s">
        <v>203</v>
      </c>
      <c r="C16" s="201" t="s">
        <v>204</v>
      </c>
      <c r="D16" s="184" t="s">
        <v>187</v>
      </c>
      <c r="E16" s="186">
        <v>3</v>
      </c>
      <c r="F16" s="189"/>
      <c r="G16" s="190">
        <f t="shared" si="0"/>
        <v>0</v>
      </c>
      <c r="H16" s="189"/>
      <c r="I16" s="190">
        <f t="shared" si="1"/>
        <v>0</v>
      </c>
      <c r="J16" s="189"/>
      <c r="K16" s="190">
        <f t="shared" si="2"/>
        <v>0</v>
      </c>
      <c r="L16" s="190">
        <v>21</v>
      </c>
      <c r="M16" s="190">
        <f t="shared" si="3"/>
        <v>0</v>
      </c>
      <c r="N16" s="190">
        <v>0</v>
      </c>
      <c r="O16" s="190">
        <f t="shared" si="4"/>
        <v>0</v>
      </c>
      <c r="P16" s="190">
        <v>0</v>
      </c>
      <c r="Q16" s="190">
        <f t="shared" si="5"/>
        <v>0</v>
      </c>
      <c r="R16" s="190" t="s">
        <v>188</v>
      </c>
      <c r="S16" s="190" t="s">
        <v>128</v>
      </c>
      <c r="T16" s="190">
        <v>1.43</v>
      </c>
      <c r="U16" s="191">
        <f t="shared" si="6"/>
        <v>4.29</v>
      </c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189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</row>
    <row r="17" spans="1:60" outlineLevel="1" x14ac:dyDescent="0.2">
      <c r="A17" s="173">
        <v>9</v>
      </c>
      <c r="B17" s="183" t="s">
        <v>205</v>
      </c>
      <c r="C17" s="201" t="s">
        <v>206</v>
      </c>
      <c r="D17" s="184" t="s">
        <v>207</v>
      </c>
      <c r="E17" s="186">
        <v>30</v>
      </c>
      <c r="F17" s="189"/>
      <c r="G17" s="190">
        <f t="shared" si="0"/>
        <v>0</v>
      </c>
      <c r="H17" s="189"/>
      <c r="I17" s="190">
        <f t="shared" si="1"/>
        <v>0</v>
      </c>
      <c r="J17" s="189"/>
      <c r="K17" s="190">
        <f t="shared" si="2"/>
        <v>0</v>
      </c>
      <c r="L17" s="190">
        <v>21</v>
      </c>
      <c r="M17" s="190">
        <f t="shared" si="3"/>
        <v>0</v>
      </c>
      <c r="N17" s="190">
        <v>0</v>
      </c>
      <c r="O17" s="190">
        <f t="shared" si="4"/>
        <v>0</v>
      </c>
      <c r="P17" s="190">
        <v>0</v>
      </c>
      <c r="Q17" s="190">
        <f t="shared" si="5"/>
        <v>0</v>
      </c>
      <c r="R17" s="190" t="s">
        <v>208</v>
      </c>
      <c r="S17" s="190" t="s">
        <v>128</v>
      </c>
      <c r="T17" s="190">
        <v>3.6999999999999998E-2</v>
      </c>
      <c r="U17" s="191">
        <f t="shared" si="6"/>
        <v>1.1100000000000001</v>
      </c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189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/>
      <c r="B18" s="183"/>
      <c r="C18" s="264" t="s">
        <v>209</v>
      </c>
      <c r="D18" s="265"/>
      <c r="E18" s="266"/>
      <c r="F18" s="267"/>
      <c r="G18" s="268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130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80" t="str">
        <f>C18</f>
        <v>Délka z C.2. Situace</v>
      </c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>
        <v>10</v>
      </c>
      <c r="B19" s="183" t="s">
        <v>794</v>
      </c>
      <c r="C19" s="201" t="s">
        <v>795</v>
      </c>
      <c r="D19" s="184" t="s">
        <v>212</v>
      </c>
      <c r="E19" s="186">
        <v>162</v>
      </c>
      <c r="F19" s="189"/>
      <c r="G19" s="190">
        <f>ROUND(E19*F19,2)</f>
        <v>0</v>
      </c>
      <c r="H19" s="189"/>
      <c r="I19" s="190">
        <f>ROUND(E19*H19,2)</f>
        <v>0</v>
      </c>
      <c r="J19" s="189"/>
      <c r="K19" s="190">
        <f>ROUND(E19*J19,2)</f>
        <v>0</v>
      </c>
      <c r="L19" s="190">
        <v>21</v>
      </c>
      <c r="M19" s="190">
        <f>G19*(1+L19/100)</f>
        <v>0</v>
      </c>
      <c r="N19" s="190">
        <v>0</v>
      </c>
      <c r="O19" s="190">
        <f>ROUND(E19*N19,2)</f>
        <v>0</v>
      </c>
      <c r="P19" s="190">
        <v>0.12</v>
      </c>
      <c r="Q19" s="190">
        <f>ROUND(E19*P19,2)</f>
        <v>19.440000000000001</v>
      </c>
      <c r="R19" s="190"/>
      <c r="S19" s="190" t="s">
        <v>155</v>
      </c>
      <c r="T19" s="190">
        <v>0</v>
      </c>
      <c r="U19" s="191">
        <f>ROUND(E19*T19,2)</f>
        <v>0</v>
      </c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189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</row>
    <row r="20" spans="1:60" outlineLevel="1" x14ac:dyDescent="0.2">
      <c r="A20" s="173"/>
      <c r="B20" s="183"/>
      <c r="C20" s="264" t="s">
        <v>213</v>
      </c>
      <c r="D20" s="265"/>
      <c r="E20" s="266"/>
      <c r="F20" s="267"/>
      <c r="G20" s="268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1"/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130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80" t="str">
        <f>C20</f>
        <v>Plocha z C.2. Situace</v>
      </c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11</v>
      </c>
      <c r="B21" s="183" t="s">
        <v>226</v>
      </c>
      <c r="C21" s="201" t="s">
        <v>227</v>
      </c>
      <c r="D21" s="184" t="s">
        <v>212</v>
      </c>
      <c r="E21" s="186">
        <v>157.30000000000001</v>
      </c>
      <c r="F21" s="189"/>
      <c r="G21" s="190">
        <f>ROUND(E21*F21,2)</f>
        <v>0</v>
      </c>
      <c r="H21" s="189"/>
      <c r="I21" s="190">
        <f>ROUND(E21*H21,2)</f>
        <v>0</v>
      </c>
      <c r="J21" s="189"/>
      <c r="K21" s="190">
        <f>ROUND(E21*J21,2)</f>
        <v>0</v>
      </c>
      <c r="L21" s="190">
        <v>21</v>
      </c>
      <c r="M21" s="190">
        <f>G21*(1+L21/100)</f>
        <v>0</v>
      </c>
      <c r="N21" s="190">
        <v>0</v>
      </c>
      <c r="O21" s="190">
        <f>ROUND(E21*N21,2)</f>
        <v>0</v>
      </c>
      <c r="P21" s="190">
        <v>0.66</v>
      </c>
      <c r="Q21" s="190">
        <f>ROUND(E21*P21,2)</f>
        <v>103.82</v>
      </c>
      <c r="R21" s="190" t="s">
        <v>208</v>
      </c>
      <c r="S21" s="190" t="s">
        <v>128</v>
      </c>
      <c r="T21" s="190">
        <v>0.11899999999999999</v>
      </c>
      <c r="U21" s="191">
        <f>ROUND(E21*T21,2)</f>
        <v>18.72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189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/>
      <c r="B22" s="183"/>
      <c r="C22" s="264" t="s">
        <v>796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143x1,1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>
        <v>12</v>
      </c>
      <c r="B23" s="183" t="s">
        <v>797</v>
      </c>
      <c r="C23" s="201" t="s">
        <v>798</v>
      </c>
      <c r="D23" s="184" t="s">
        <v>233</v>
      </c>
      <c r="E23" s="186">
        <v>91</v>
      </c>
      <c r="F23" s="189"/>
      <c r="G23" s="190">
        <f>ROUND(E23*F23,2)</f>
        <v>0</v>
      </c>
      <c r="H23" s="189"/>
      <c r="I23" s="190">
        <f>ROUND(E23*H23,2)</f>
        <v>0</v>
      </c>
      <c r="J23" s="189"/>
      <c r="K23" s="190">
        <f>ROUND(E23*J23,2)</f>
        <v>0</v>
      </c>
      <c r="L23" s="190">
        <v>21</v>
      </c>
      <c r="M23" s="190">
        <f>G23*(1+L23/100)</f>
        <v>0</v>
      </c>
      <c r="N23" s="190">
        <v>0</v>
      </c>
      <c r="O23" s="190">
        <f>ROUND(E23*N23,2)</f>
        <v>0</v>
      </c>
      <c r="P23" s="190">
        <v>0</v>
      </c>
      <c r="Q23" s="190">
        <f>ROUND(E23*P23,2)</f>
        <v>0</v>
      </c>
      <c r="R23" s="190" t="s">
        <v>188</v>
      </c>
      <c r="S23" s="190" t="s">
        <v>128</v>
      </c>
      <c r="T23" s="190">
        <v>0.42199999999999999</v>
      </c>
      <c r="U23" s="191">
        <f>ROUND(E23*T23,2)</f>
        <v>38.4</v>
      </c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189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/>
      <c r="B24" s="183"/>
      <c r="C24" s="264" t="s">
        <v>799</v>
      </c>
      <c r="D24" s="265"/>
      <c r="E24" s="266"/>
      <c r="F24" s="267"/>
      <c r="G24" s="268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1"/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130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80" t="str">
        <f>C24</f>
        <v>Zemní pláň 202x0,45</v>
      </c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13</v>
      </c>
      <c r="B25" s="183" t="s">
        <v>237</v>
      </c>
      <c r="C25" s="201" t="s">
        <v>238</v>
      </c>
      <c r="D25" s="184" t="s">
        <v>233</v>
      </c>
      <c r="E25" s="186">
        <v>11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0</v>
      </c>
      <c r="O25" s="190">
        <f>ROUND(E25*N25,2)</f>
        <v>0</v>
      </c>
      <c r="P25" s="190">
        <v>0</v>
      </c>
      <c r="Q25" s="190">
        <f>ROUND(E25*P25,2)</f>
        <v>0</v>
      </c>
      <c r="R25" s="190" t="s">
        <v>188</v>
      </c>
      <c r="S25" s="190" t="s">
        <v>128</v>
      </c>
      <c r="T25" s="190">
        <v>1.548</v>
      </c>
      <c r="U25" s="191">
        <f>ROUND(E25*T25,2)</f>
        <v>17.03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189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>
        <v>14</v>
      </c>
      <c r="B26" s="183" t="s">
        <v>800</v>
      </c>
      <c r="C26" s="201" t="s">
        <v>801</v>
      </c>
      <c r="D26" s="184" t="s">
        <v>233</v>
      </c>
      <c r="E26" s="186">
        <v>14</v>
      </c>
      <c r="F26" s="189"/>
      <c r="G26" s="190">
        <f>ROUND(E26*F26,2)</f>
        <v>0</v>
      </c>
      <c r="H26" s="189"/>
      <c r="I26" s="190">
        <f>ROUND(E26*H26,2)</f>
        <v>0</v>
      </c>
      <c r="J26" s="189"/>
      <c r="K26" s="190">
        <f>ROUND(E26*J26,2)</f>
        <v>0</v>
      </c>
      <c r="L26" s="190">
        <v>21</v>
      </c>
      <c r="M26" s="190">
        <f>G26*(1+L26/100)</f>
        <v>0</v>
      </c>
      <c r="N26" s="190">
        <v>0</v>
      </c>
      <c r="O26" s="190">
        <f>ROUND(E26*N26,2)</f>
        <v>0</v>
      </c>
      <c r="P26" s="190">
        <v>0</v>
      </c>
      <c r="Q26" s="190">
        <f>ROUND(E26*P26,2)</f>
        <v>0</v>
      </c>
      <c r="R26" s="190" t="s">
        <v>188</v>
      </c>
      <c r="S26" s="190" t="s">
        <v>128</v>
      </c>
      <c r="T26" s="190">
        <v>0.36499999999999999</v>
      </c>
      <c r="U26" s="191">
        <f>ROUND(E26*T26,2)</f>
        <v>5.1100000000000003</v>
      </c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189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72"/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/>
      <c r="B27" s="183"/>
      <c r="C27" s="264" t="s">
        <v>802</v>
      </c>
      <c r="D27" s="265"/>
      <c r="E27" s="266"/>
      <c r="F27" s="267"/>
      <c r="G27" s="268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0"/>
      <c r="T27" s="190"/>
      <c r="U27" s="191"/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130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80" t="str">
        <f>C27</f>
        <v>Příkop 1x0,5x28</v>
      </c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>
        <v>15</v>
      </c>
      <c r="B28" s="183" t="s">
        <v>803</v>
      </c>
      <c r="C28" s="201" t="s">
        <v>804</v>
      </c>
      <c r="D28" s="184" t="s">
        <v>233</v>
      </c>
      <c r="E28" s="186">
        <v>15</v>
      </c>
      <c r="F28" s="189"/>
      <c r="G28" s="190">
        <f>ROUND(E28*F28,2)</f>
        <v>0</v>
      </c>
      <c r="H28" s="189"/>
      <c r="I28" s="190">
        <f>ROUND(E28*H28,2)</f>
        <v>0</v>
      </c>
      <c r="J28" s="189"/>
      <c r="K28" s="190">
        <f>ROUND(E28*J28,2)</f>
        <v>0</v>
      </c>
      <c r="L28" s="190">
        <v>21</v>
      </c>
      <c r="M28" s="190">
        <f>G28*(1+L28/100)</f>
        <v>0</v>
      </c>
      <c r="N28" s="190">
        <v>0</v>
      </c>
      <c r="O28" s="190">
        <f>ROUND(E28*N28,2)</f>
        <v>0</v>
      </c>
      <c r="P28" s="190">
        <v>0</v>
      </c>
      <c r="Q28" s="190">
        <f>ROUND(E28*P28,2)</f>
        <v>0</v>
      </c>
      <c r="R28" s="190" t="s">
        <v>188</v>
      </c>
      <c r="S28" s="190" t="s">
        <v>128</v>
      </c>
      <c r="T28" s="190">
        <v>3.5329999999999999</v>
      </c>
      <c r="U28" s="191">
        <f>ROUND(E28*T28,2)</f>
        <v>53</v>
      </c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189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72"/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/>
      <c r="B29" s="183"/>
      <c r="C29" s="264" t="s">
        <v>805</v>
      </c>
      <c r="D29" s="265"/>
      <c r="E29" s="266"/>
      <c r="F29" s="267"/>
      <c r="G29" s="268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0"/>
      <c r="T29" s="190"/>
      <c r="U29" s="191"/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130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80" t="str">
        <f>C29</f>
        <v>Vedení SEK 30x0,5x1</v>
      </c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>
        <v>16</v>
      </c>
      <c r="B30" s="183" t="s">
        <v>243</v>
      </c>
      <c r="C30" s="201" t="s">
        <v>244</v>
      </c>
      <c r="D30" s="184" t="s">
        <v>233</v>
      </c>
      <c r="E30" s="186">
        <v>5</v>
      </c>
      <c r="F30" s="189"/>
      <c r="G30" s="190">
        <f>ROUND(E30*F30,2)</f>
        <v>0</v>
      </c>
      <c r="H30" s="189"/>
      <c r="I30" s="190">
        <f>ROUND(E30*H30,2)</f>
        <v>0</v>
      </c>
      <c r="J30" s="189"/>
      <c r="K30" s="190">
        <f>ROUND(E30*J30,2)</f>
        <v>0</v>
      </c>
      <c r="L30" s="190">
        <v>21</v>
      </c>
      <c r="M30" s="190">
        <f>G30*(1+L30/100)</f>
        <v>0</v>
      </c>
      <c r="N30" s="190">
        <v>0</v>
      </c>
      <c r="O30" s="190">
        <f>ROUND(E30*N30,2)</f>
        <v>0</v>
      </c>
      <c r="P30" s="190">
        <v>0</v>
      </c>
      <c r="Q30" s="190">
        <f>ROUND(E30*P30,2)</f>
        <v>0</v>
      </c>
      <c r="R30" s="190" t="s">
        <v>188</v>
      </c>
      <c r="S30" s="190" t="s">
        <v>128</v>
      </c>
      <c r="T30" s="190">
        <v>1.7629999999999999</v>
      </c>
      <c r="U30" s="191">
        <f>ROUND(E30*T30,2)</f>
        <v>8.82</v>
      </c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189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72"/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/>
      <c r="B31" s="183"/>
      <c r="C31" s="264" t="s">
        <v>245</v>
      </c>
      <c r="D31" s="265"/>
      <c r="E31" s="266"/>
      <c r="F31" s="267"/>
      <c r="G31" s="268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1"/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130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80" t="str">
        <f>C31</f>
        <v>5,4x0,3</v>
      </c>
      <c r="BB31" s="172"/>
      <c r="BC31" s="172"/>
      <c r="BD31" s="172"/>
      <c r="BE31" s="172"/>
      <c r="BF31" s="172"/>
      <c r="BG31" s="172"/>
      <c r="BH31" s="172"/>
    </row>
    <row r="32" spans="1:60" outlineLevel="1" x14ac:dyDescent="0.2">
      <c r="A32" s="173">
        <v>17</v>
      </c>
      <c r="B32" s="183" t="s">
        <v>253</v>
      </c>
      <c r="C32" s="201" t="s">
        <v>254</v>
      </c>
      <c r="D32" s="184" t="s">
        <v>233</v>
      </c>
      <c r="E32" s="186">
        <v>12</v>
      </c>
      <c r="F32" s="189"/>
      <c r="G32" s="190">
        <f>ROUND(E32*F32,2)</f>
        <v>0</v>
      </c>
      <c r="H32" s="189"/>
      <c r="I32" s="190">
        <f>ROUND(E32*H32,2)</f>
        <v>0</v>
      </c>
      <c r="J32" s="189"/>
      <c r="K32" s="190">
        <f>ROUND(E32*J32,2)</f>
        <v>0</v>
      </c>
      <c r="L32" s="190">
        <v>21</v>
      </c>
      <c r="M32" s="190">
        <f>G32*(1+L32/100)</f>
        <v>0</v>
      </c>
      <c r="N32" s="190">
        <v>0</v>
      </c>
      <c r="O32" s="190">
        <f>ROUND(E32*N32,2)</f>
        <v>0</v>
      </c>
      <c r="P32" s="190">
        <v>0</v>
      </c>
      <c r="Q32" s="190">
        <f>ROUND(E32*P32,2)</f>
        <v>0</v>
      </c>
      <c r="R32" s="190" t="s">
        <v>188</v>
      </c>
      <c r="S32" s="190" t="s">
        <v>128</v>
      </c>
      <c r="T32" s="190">
        <v>0.20200000000000001</v>
      </c>
      <c r="U32" s="191">
        <f>ROUND(E32*T32,2)</f>
        <v>2.42</v>
      </c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189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72"/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/>
      <c r="B33" s="183"/>
      <c r="C33" s="264" t="s">
        <v>806</v>
      </c>
      <c r="D33" s="265"/>
      <c r="E33" s="266"/>
      <c r="F33" s="267"/>
      <c r="G33" s="268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1"/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130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80" t="str">
        <f>C33</f>
        <v>15x0,8</v>
      </c>
      <c r="BB33" s="172"/>
      <c r="BC33" s="172"/>
      <c r="BD33" s="172"/>
      <c r="BE33" s="172"/>
      <c r="BF33" s="172"/>
      <c r="BG33" s="172"/>
      <c r="BH33" s="172"/>
    </row>
    <row r="34" spans="1:60" outlineLevel="1" x14ac:dyDescent="0.2">
      <c r="A34" s="173">
        <v>18</v>
      </c>
      <c r="B34" s="183" t="s">
        <v>257</v>
      </c>
      <c r="C34" s="201" t="s">
        <v>258</v>
      </c>
      <c r="D34" s="184" t="s">
        <v>259</v>
      </c>
      <c r="E34" s="186">
        <v>5.3</v>
      </c>
      <c r="F34" s="189"/>
      <c r="G34" s="190">
        <f>ROUND(E34*F34,2)</f>
        <v>0</v>
      </c>
      <c r="H34" s="189"/>
      <c r="I34" s="190">
        <f>ROUND(E34*H34,2)</f>
        <v>0</v>
      </c>
      <c r="J34" s="189"/>
      <c r="K34" s="190">
        <f>ROUND(E34*J34,2)</f>
        <v>0</v>
      </c>
      <c r="L34" s="190">
        <v>21</v>
      </c>
      <c r="M34" s="190">
        <f>G34*(1+L34/100)</f>
        <v>0</v>
      </c>
      <c r="N34" s="190">
        <v>1</v>
      </c>
      <c r="O34" s="190">
        <f>ROUND(E34*N34,2)</f>
        <v>5.3</v>
      </c>
      <c r="P34" s="190">
        <v>0</v>
      </c>
      <c r="Q34" s="190">
        <f>ROUND(E34*P34,2)</f>
        <v>0</v>
      </c>
      <c r="R34" s="190" t="s">
        <v>260</v>
      </c>
      <c r="S34" s="190" t="s">
        <v>128</v>
      </c>
      <c r="T34" s="190">
        <v>0</v>
      </c>
      <c r="U34" s="191">
        <f>ROUND(E34*T34,2)</f>
        <v>0</v>
      </c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261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/>
      <c r="B35" s="183"/>
      <c r="C35" s="264" t="s">
        <v>807</v>
      </c>
      <c r="D35" s="265"/>
      <c r="E35" s="266"/>
      <c r="F35" s="267"/>
      <c r="G35" s="268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1"/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130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80" t="str">
        <f>C35</f>
        <v>12x2,2x0,2</v>
      </c>
      <c r="BB35" s="172"/>
      <c r="BC35" s="172"/>
      <c r="BD35" s="172"/>
      <c r="BE35" s="172"/>
      <c r="BF35" s="172"/>
      <c r="BG35" s="172"/>
      <c r="BH35" s="172"/>
    </row>
    <row r="36" spans="1:60" outlineLevel="1" x14ac:dyDescent="0.2">
      <c r="A36" s="173">
        <v>19</v>
      </c>
      <c r="B36" s="183" t="s">
        <v>264</v>
      </c>
      <c r="C36" s="201" t="s">
        <v>265</v>
      </c>
      <c r="D36" s="184" t="s">
        <v>259</v>
      </c>
      <c r="E36" s="186">
        <v>21.1</v>
      </c>
      <c r="F36" s="189"/>
      <c r="G36" s="190">
        <f>ROUND(E36*F36,2)</f>
        <v>0</v>
      </c>
      <c r="H36" s="189"/>
      <c r="I36" s="190">
        <f>ROUND(E36*H36,2)</f>
        <v>0</v>
      </c>
      <c r="J36" s="189"/>
      <c r="K36" s="190">
        <f>ROUND(E36*J36,2)</f>
        <v>0</v>
      </c>
      <c r="L36" s="190">
        <v>21</v>
      </c>
      <c r="M36" s="190">
        <f>G36*(1+L36/100)</f>
        <v>0</v>
      </c>
      <c r="N36" s="190">
        <v>1</v>
      </c>
      <c r="O36" s="190">
        <f>ROUND(E36*N36,2)</f>
        <v>21.1</v>
      </c>
      <c r="P36" s="190">
        <v>0</v>
      </c>
      <c r="Q36" s="190">
        <f>ROUND(E36*P36,2)</f>
        <v>0</v>
      </c>
      <c r="R36" s="190" t="s">
        <v>260</v>
      </c>
      <c r="S36" s="190" t="s">
        <v>128</v>
      </c>
      <c r="T36" s="190">
        <v>0</v>
      </c>
      <c r="U36" s="191">
        <f>ROUND(E36*T36,2)</f>
        <v>0</v>
      </c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261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808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12x2,2x0,8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>
        <v>20</v>
      </c>
      <c r="B38" s="183" t="s">
        <v>253</v>
      </c>
      <c r="C38" s="201" t="s">
        <v>254</v>
      </c>
      <c r="D38" s="184" t="s">
        <v>233</v>
      </c>
      <c r="E38" s="186">
        <v>34</v>
      </c>
      <c r="F38" s="189"/>
      <c r="G38" s="190">
        <f>ROUND(E38*F38,2)</f>
        <v>0</v>
      </c>
      <c r="H38" s="189"/>
      <c r="I38" s="190">
        <f>ROUND(E38*H38,2)</f>
        <v>0</v>
      </c>
      <c r="J38" s="189"/>
      <c r="K38" s="190">
        <f>ROUND(E38*J38,2)</f>
        <v>0</v>
      </c>
      <c r="L38" s="190">
        <v>21</v>
      </c>
      <c r="M38" s="190">
        <f>G38*(1+L38/100)</f>
        <v>0</v>
      </c>
      <c r="N38" s="190">
        <v>0</v>
      </c>
      <c r="O38" s="190">
        <f>ROUND(E38*N38,2)</f>
        <v>0</v>
      </c>
      <c r="P38" s="190">
        <v>0</v>
      </c>
      <c r="Q38" s="190">
        <f>ROUND(E38*P38,2)</f>
        <v>0</v>
      </c>
      <c r="R38" s="190" t="s">
        <v>188</v>
      </c>
      <c r="S38" s="190" t="s">
        <v>128</v>
      </c>
      <c r="T38" s="190">
        <v>0.20200000000000001</v>
      </c>
      <c r="U38" s="191">
        <f>ROUND(E38*T38,2)</f>
        <v>6.87</v>
      </c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189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809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Zásyp za zrušenou komunikaci 112x0,3</v>
      </c>
      <c r="BB39" s="172"/>
      <c r="BC39" s="172"/>
      <c r="BD39" s="172"/>
      <c r="BE39" s="172"/>
      <c r="BF39" s="172"/>
      <c r="BG39" s="172"/>
      <c r="BH39" s="172"/>
    </row>
    <row r="40" spans="1:60" outlineLevel="1" x14ac:dyDescent="0.2">
      <c r="A40" s="173">
        <v>21</v>
      </c>
      <c r="B40" s="183" t="s">
        <v>268</v>
      </c>
      <c r="C40" s="201" t="s">
        <v>269</v>
      </c>
      <c r="D40" s="184" t="s">
        <v>212</v>
      </c>
      <c r="E40" s="186">
        <v>245</v>
      </c>
      <c r="F40" s="189"/>
      <c r="G40" s="190">
        <f>ROUND(E40*F40,2)</f>
        <v>0</v>
      </c>
      <c r="H40" s="189"/>
      <c r="I40" s="190">
        <f>ROUND(E40*H40,2)</f>
        <v>0</v>
      </c>
      <c r="J40" s="189"/>
      <c r="K40" s="190">
        <f>ROUND(E40*J40,2)</f>
        <v>0</v>
      </c>
      <c r="L40" s="190">
        <v>21</v>
      </c>
      <c r="M40" s="190">
        <f>G40*(1+L40/100)</f>
        <v>0</v>
      </c>
      <c r="N40" s="190">
        <v>0</v>
      </c>
      <c r="O40" s="190">
        <f>ROUND(E40*N40,2)</f>
        <v>0</v>
      </c>
      <c r="P40" s="190">
        <v>0</v>
      </c>
      <c r="Q40" s="190">
        <f>ROUND(E40*P40,2)</f>
        <v>0</v>
      </c>
      <c r="R40" s="190" t="s">
        <v>188</v>
      </c>
      <c r="S40" s="190" t="s">
        <v>128</v>
      </c>
      <c r="T40" s="190">
        <v>1.7999999999999999E-2</v>
      </c>
      <c r="U40" s="191">
        <f>ROUND(E40*T40,2)</f>
        <v>4.41</v>
      </c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189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72"/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/>
      <c r="B41" s="183"/>
      <c r="C41" s="264" t="s">
        <v>810</v>
      </c>
      <c r="D41" s="265"/>
      <c r="E41" s="266"/>
      <c r="F41" s="267"/>
      <c r="G41" s="268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1"/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130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80" t="str">
        <f>C41</f>
        <v>44+201</v>
      </c>
      <c r="BB41" s="172"/>
      <c r="BC41" s="172"/>
      <c r="BD41" s="172"/>
      <c r="BE41" s="172"/>
      <c r="BF41" s="172"/>
      <c r="BG41" s="172"/>
      <c r="BH41" s="172"/>
    </row>
    <row r="42" spans="1:60" ht="22.5" outlineLevel="1" x14ac:dyDescent="0.2">
      <c r="A42" s="173">
        <v>22</v>
      </c>
      <c r="B42" s="183" t="s">
        <v>271</v>
      </c>
      <c r="C42" s="201" t="s">
        <v>272</v>
      </c>
      <c r="D42" s="184" t="s">
        <v>233</v>
      </c>
      <c r="E42" s="186">
        <v>86</v>
      </c>
      <c r="F42" s="189"/>
      <c r="G42" s="190">
        <f>ROUND(E42*F42,2)</f>
        <v>0</v>
      </c>
      <c r="H42" s="189"/>
      <c r="I42" s="190">
        <f>ROUND(E42*H42,2)</f>
        <v>0</v>
      </c>
      <c r="J42" s="189"/>
      <c r="K42" s="190">
        <f>ROUND(E42*J42,2)</f>
        <v>0</v>
      </c>
      <c r="L42" s="190">
        <v>21</v>
      </c>
      <c r="M42" s="190">
        <f>G42*(1+L42/100)</f>
        <v>0</v>
      </c>
      <c r="N42" s="190">
        <v>0</v>
      </c>
      <c r="O42" s="190">
        <f>ROUND(E42*N42,2)</f>
        <v>0</v>
      </c>
      <c r="P42" s="190">
        <v>0</v>
      </c>
      <c r="Q42" s="190">
        <f>ROUND(E42*P42,2)</f>
        <v>0</v>
      </c>
      <c r="R42" s="190" t="s">
        <v>188</v>
      </c>
      <c r="S42" s="190" t="s">
        <v>128</v>
      </c>
      <c r="T42" s="190">
        <v>1.0999999999999999E-2</v>
      </c>
      <c r="U42" s="191">
        <f>ROUND(E42*T42,2)</f>
        <v>0.95</v>
      </c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189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</row>
    <row r="43" spans="1:60" outlineLevel="1" x14ac:dyDescent="0.2">
      <c r="A43" s="173"/>
      <c r="B43" s="183"/>
      <c r="C43" s="264" t="s">
        <v>811</v>
      </c>
      <c r="D43" s="265"/>
      <c r="E43" s="266"/>
      <c r="F43" s="267"/>
      <c r="G43" s="268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1"/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130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80" t="str">
        <f>C43</f>
        <v>91+15+14-34</v>
      </c>
      <c r="BB43" s="172"/>
      <c r="BC43" s="172"/>
      <c r="BD43" s="172"/>
      <c r="BE43" s="172"/>
      <c r="BF43" s="172"/>
      <c r="BG43" s="172"/>
      <c r="BH43" s="172"/>
    </row>
    <row r="44" spans="1:60" ht="22.5" outlineLevel="1" x14ac:dyDescent="0.2">
      <c r="A44" s="173">
        <v>23</v>
      </c>
      <c r="B44" s="183" t="s">
        <v>274</v>
      </c>
      <c r="C44" s="201" t="s">
        <v>275</v>
      </c>
      <c r="D44" s="184" t="s">
        <v>233</v>
      </c>
      <c r="E44" s="186">
        <v>86</v>
      </c>
      <c r="F44" s="189"/>
      <c r="G44" s="190">
        <f>ROUND(E44*F44,2)</f>
        <v>0</v>
      </c>
      <c r="H44" s="189"/>
      <c r="I44" s="190">
        <f>ROUND(E44*H44,2)</f>
        <v>0</v>
      </c>
      <c r="J44" s="189"/>
      <c r="K44" s="190">
        <f>ROUND(E44*J44,2)</f>
        <v>0</v>
      </c>
      <c r="L44" s="190">
        <v>21</v>
      </c>
      <c r="M44" s="190">
        <f>G44*(1+L44/100)</f>
        <v>0</v>
      </c>
      <c r="N44" s="190">
        <v>0</v>
      </c>
      <c r="O44" s="190">
        <f>ROUND(E44*N44,2)</f>
        <v>0</v>
      </c>
      <c r="P44" s="190">
        <v>0</v>
      </c>
      <c r="Q44" s="190">
        <f>ROUND(E44*P44,2)</f>
        <v>0</v>
      </c>
      <c r="R44" s="190" t="s">
        <v>188</v>
      </c>
      <c r="S44" s="190" t="s">
        <v>128</v>
      </c>
      <c r="T44" s="190">
        <v>8.9999999999999993E-3</v>
      </c>
      <c r="U44" s="191">
        <f>ROUND(E44*T44,2)</f>
        <v>0.77</v>
      </c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189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</row>
    <row r="45" spans="1:60" outlineLevel="1" x14ac:dyDescent="0.2">
      <c r="A45" s="173">
        <v>24</v>
      </c>
      <c r="B45" s="183" t="s">
        <v>276</v>
      </c>
      <c r="C45" s="201" t="s">
        <v>277</v>
      </c>
      <c r="D45" s="184" t="s">
        <v>233</v>
      </c>
      <c r="E45" s="186">
        <v>86</v>
      </c>
      <c r="F45" s="189"/>
      <c r="G45" s="190">
        <f>ROUND(E45*F45,2)</f>
        <v>0</v>
      </c>
      <c r="H45" s="189"/>
      <c r="I45" s="190">
        <f>ROUND(E45*H45,2)</f>
        <v>0</v>
      </c>
      <c r="J45" s="189"/>
      <c r="K45" s="190">
        <f>ROUND(E45*J45,2)</f>
        <v>0</v>
      </c>
      <c r="L45" s="190">
        <v>21</v>
      </c>
      <c r="M45" s="190">
        <f>G45*(1+L45/100)</f>
        <v>0</v>
      </c>
      <c r="N45" s="190">
        <v>0</v>
      </c>
      <c r="O45" s="190">
        <f>ROUND(E45*N45,2)</f>
        <v>0</v>
      </c>
      <c r="P45" s="190">
        <v>0</v>
      </c>
      <c r="Q45" s="190">
        <f>ROUND(E45*P45,2)</f>
        <v>0</v>
      </c>
      <c r="R45" s="190" t="s">
        <v>188</v>
      </c>
      <c r="S45" s="190" t="s">
        <v>128</v>
      </c>
      <c r="T45" s="190">
        <v>0</v>
      </c>
      <c r="U45" s="191">
        <f>ROUND(E45*T45,2)</f>
        <v>0</v>
      </c>
      <c r="V45" s="190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 t="s">
        <v>189</v>
      </c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  <c r="BD45" s="172"/>
      <c r="BE45" s="172"/>
      <c r="BF45" s="172"/>
      <c r="BG45" s="172"/>
      <c r="BH45" s="172"/>
    </row>
    <row r="46" spans="1:60" outlineLevel="1" x14ac:dyDescent="0.2">
      <c r="A46" s="173">
        <v>25</v>
      </c>
      <c r="B46" s="183" t="s">
        <v>278</v>
      </c>
      <c r="C46" s="201" t="s">
        <v>279</v>
      </c>
      <c r="D46" s="184" t="s">
        <v>212</v>
      </c>
      <c r="E46" s="186">
        <v>200</v>
      </c>
      <c r="F46" s="189"/>
      <c r="G46" s="190">
        <f>ROUND(E46*F46,2)</f>
        <v>0</v>
      </c>
      <c r="H46" s="189"/>
      <c r="I46" s="190">
        <f>ROUND(E46*H46,2)</f>
        <v>0</v>
      </c>
      <c r="J46" s="189"/>
      <c r="K46" s="190">
        <f>ROUND(E46*J46,2)</f>
        <v>0</v>
      </c>
      <c r="L46" s="190">
        <v>21</v>
      </c>
      <c r="M46" s="190">
        <f>G46*(1+L46/100)</f>
        <v>0</v>
      </c>
      <c r="N46" s="190">
        <v>0</v>
      </c>
      <c r="O46" s="190">
        <f>ROUND(E46*N46,2)</f>
        <v>0</v>
      </c>
      <c r="P46" s="190">
        <v>0</v>
      </c>
      <c r="Q46" s="190">
        <f>ROUND(E46*P46,2)</f>
        <v>0</v>
      </c>
      <c r="R46" s="190" t="s">
        <v>280</v>
      </c>
      <c r="S46" s="190" t="s">
        <v>128</v>
      </c>
      <c r="T46" s="190">
        <v>0.09</v>
      </c>
      <c r="U46" s="191">
        <f>ROUND(E46*T46,2)</f>
        <v>18</v>
      </c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189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/>
      <c r="B47" s="183"/>
      <c r="C47" s="264" t="s">
        <v>213</v>
      </c>
      <c r="D47" s="265"/>
      <c r="E47" s="266"/>
      <c r="F47" s="267"/>
      <c r="G47" s="268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1"/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130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80" t="str">
        <f>C47</f>
        <v>Plocha z C.2. Situace</v>
      </c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>
        <v>26</v>
      </c>
      <c r="B48" s="183" t="s">
        <v>281</v>
      </c>
      <c r="C48" s="201" t="s">
        <v>282</v>
      </c>
      <c r="D48" s="184" t="s">
        <v>212</v>
      </c>
      <c r="E48" s="186">
        <v>200</v>
      </c>
      <c r="F48" s="189"/>
      <c r="G48" s="190">
        <f>ROUND(E48*F48,2)</f>
        <v>0</v>
      </c>
      <c r="H48" s="189"/>
      <c r="I48" s="190">
        <f>ROUND(E48*H48,2)</f>
        <v>0</v>
      </c>
      <c r="J48" s="189"/>
      <c r="K48" s="190">
        <f>ROUND(E48*J48,2)</f>
        <v>0</v>
      </c>
      <c r="L48" s="190">
        <v>21</v>
      </c>
      <c r="M48" s="190">
        <f>G48*(1+L48/100)</f>
        <v>0</v>
      </c>
      <c r="N48" s="190">
        <v>0</v>
      </c>
      <c r="O48" s="190">
        <f>ROUND(E48*N48,2)</f>
        <v>0</v>
      </c>
      <c r="P48" s="190">
        <v>0</v>
      </c>
      <c r="Q48" s="190">
        <f>ROUND(E48*P48,2)</f>
        <v>0</v>
      </c>
      <c r="R48" s="190" t="s">
        <v>188</v>
      </c>
      <c r="S48" s="190" t="s">
        <v>128</v>
      </c>
      <c r="T48" s="190">
        <v>0.13</v>
      </c>
      <c r="U48" s="191">
        <f>ROUND(E48*T48,2)</f>
        <v>26</v>
      </c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189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</row>
    <row r="49" spans="1:60" outlineLevel="1" x14ac:dyDescent="0.2">
      <c r="A49" s="173">
        <v>27</v>
      </c>
      <c r="B49" s="183" t="s">
        <v>283</v>
      </c>
      <c r="C49" s="201" t="s">
        <v>284</v>
      </c>
      <c r="D49" s="184" t="s">
        <v>233</v>
      </c>
      <c r="E49" s="186">
        <v>20</v>
      </c>
      <c r="F49" s="189"/>
      <c r="G49" s="190">
        <f>ROUND(E49*F49,2)</f>
        <v>0</v>
      </c>
      <c r="H49" s="189"/>
      <c r="I49" s="190">
        <f>ROUND(E49*H49,2)</f>
        <v>0</v>
      </c>
      <c r="J49" s="189"/>
      <c r="K49" s="190">
        <f>ROUND(E49*J49,2)</f>
        <v>0</v>
      </c>
      <c r="L49" s="190">
        <v>21</v>
      </c>
      <c r="M49" s="190">
        <f>G49*(1+L49/100)</f>
        <v>0</v>
      </c>
      <c r="N49" s="190">
        <v>1.67</v>
      </c>
      <c r="O49" s="190">
        <f>ROUND(E49*N49,2)</f>
        <v>33.4</v>
      </c>
      <c r="P49" s="190">
        <v>0</v>
      </c>
      <c r="Q49" s="190">
        <f>ROUND(E49*P49,2)</f>
        <v>0</v>
      </c>
      <c r="R49" s="190" t="s">
        <v>260</v>
      </c>
      <c r="S49" s="190" t="s">
        <v>128</v>
      </c>
      <c r="T49" s="190">
        <v>0</v>
      </c>
      <c r="U49" s="191">
        <f>ROUND(E49*T49,2)</f>
        <v>0</v>
      </c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261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812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200x0,1</v>
      </c>
      <c r="BB50" s="172"/>
      <c r="BC50" s="172"/>
      <c r="BD50" s="172"/>
      <c r="BE50" s="172"/>
      <c r="BF50" s="172"/>
      <c r="BG50" s="172"/>
      <c r="BH50" s="172"/>
    </row>
    <row r="51" spans="1:60" outlineLevel="1" x14ac:dyDescent="0.2">
      <c r="A51" s="173"/>
      <c r="B51" s="183"/>
      <c r="C51" s="264" t="s">
        <v>813</v>
      </c>
      <c r="D51" s="265"/>
      <c r="E51" s="266"/>
      <c r="F51" s="267"/>
      <c r="G51" s="268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1"/>
      <c r="V51" s="190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 t="s">
        <v>130</v>
      </c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80" t="str">
        <f>C51</f>
        <v>Možno použít ornici ze stavby chodníků</v>
      </c>
      <c r="BB51" s="172"/>
      <c r="BC51" s="172"/>
      <c r="BD51" s="172"/>
      <c r="BE51" s="172"/>
      <c r="BF51" s="172"/>
      <c r="BG51" s="172"/>
      <c r="BH51" s="172"/>
    </row>
    <row r="52" spans="1:60" outlineLevel="1" x14ac:dyDescent="0.2">
      <c r="A52" s="173">
        <v>28</v>
      </c>
      <c r="B52" s="183" t="s">
        <v>287</v>
      </c>
      <c r="C52" s="201" t="s">
        <v>288</v>
      </c>
      <c r="D52" s="184" t="s">
        <v>212</v>
      </c>
      <c r="E52" s="186">
        <v>200</v>
      </c>
      <c r="F52" s="189"/>
      <c r="G52" s="190">
        <f>ROUND(E52*F52,2)</f>
        <v>0</v>
      </c>
      <c r="H52" s="189"/>
      <c r="I52" s="190">
        <f>ROUND(E52*H52,2)</f>
        <v>0</v>
      </c>
      <c r="J52" s="189"/>
      <c r="K52" s="190">
        <f>ROUND(E52*J52,2)</f>
        <v>0</v>
      </c>
      <c r="L52" s="190">
        <v>21</v>
      </c>
      <c r="M52" s="190">
        <f>G52*(1+L52/100)</f>
        <v>0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 t="s">
        <v>280</v>
      </c>
      <c r="S52" s="190" t="s">
        <v>128</v>
      </c>
      <c r="T52" s="190">
        <v>0.06</v>
      </c>
      <c r="U52" s="191">
        <f>ROUND(E52*T52,2)</f>
        <v>12</v>
      </c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189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/>
      <c r="B53" s="183"/>
      <c r="C53" s="264" t="s">
        <v>213</v>
      </c>
      <c r="D53" s="265"/>
      <c r="E53" s="266"/>
      <c r="F53" s="267"/>
      <c r="G53" s="268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1"/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130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80" t="str">
        <f>C53</f>
        <v>Plocha z C.2. Situace</v>
      </c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>
        <v>29</v>
      </c>
      <c r="B54" s="183" t="s">
        <v>289</v>
      </c>
      <c r="C54" s="201" t="s">
        <v>290</v>
      </c>
      <c r="D54" s="184" t="s">
        <v>291</v>
      </c>
      <c r="E54" s="186">
        <v>5</v>
      </c>
      <c r="F54" s="189"/>
      <c r="G54" s="190">
        <f>ROUND(E54*F54,2)</f>
        <v>0</v>
      </c>
      <c r="H54" s="189"/>
      <c r="I54" s="190">
        <f>ROUND(E54*H54,2)</f>
        <v>0</v>
      </c>
      <c r="J54" s="189"/>
      <c r="K54" s="190">
        <f>ROUND(E54*J54,2)</f>
        <v>0</v>
      </c>
      <c r="L54" s="190">
        <v>21</v>
      </c>
      <c r="M54" s="190">
        <f>G54*(1+L54/100)</f>
        <v>0</v>
      </c>
      <c r="N54" s="190">
        <v>1E-3</v>
      </c>
      <c r="O54" s="190">
        <f>ROUND(E54*N54,2)</f>
        <v>0.01</v>
      </c>
      <c r="P54" s="190">
        <v>0</v>
      </c>
      <c r="Q54" s="190">
        <f>ROUND(E54*P54,2)</f>
        <v>0</v>
      </c>
      <c r="R54" s="190" t="s">
        <v>260</v>
      </c>
      <c r="S54" s="190" t="s">
        <v>128</v>
      </c>
      <c r="T54" s="190">
        <v>0</v>
      </c>
      <c r="U54" s="191">
        <f>ROUND(E54*T54,2)</f>
        <v>0</v>
      </c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261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/>
      <c r="B55" s="183"/>
      <c r="C55" s="264" t="s">
        <v>814</v>
      </c>
      <c r="D55" s="265"/>
      <c r="E55" s="266"/>
      <c r="F55" s="267"/>
      <c r="G55" s="268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1"/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130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80" t="str">
        <f>C55</f>
        <v>200x0,025 kg/m2</v>
      </c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30</v>
      </c>
      <c r="B56" s="183" t="s">
        <v>815</v>
      </c>
      <c r="C56" s="201" t="s">
        <v>816</v>
      </c>
      <c r="D56" s="184" t="s">
        <v>207</v>
      </c>
      <c r="E56" s="186">
        <v>25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7.2849999999999998E-2</v>
      </c>
      <c r="O56" s="190">
        <f>ROUND(E56*N56,2)</f>
        <v>1.82</v>
      </c>
      <c r="P56" s="190">
        <v>0</v>
      </c>
      <c r="Q56" s="190">
        <f>ROUND(E56*P56,2)</f>
        <v>0</v>
      </c>
      <c r="R56" s="190"/>
      <c r="S56" s="190" t="s">
        <v>155</v>
      </c>
      <c r="T56" s="190">
        <v>0</v>
      </c>
      <c r="U56" s="191">
        <f>ROUND(E56*T56,2)</f>
        <v>0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189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/>
      <c r="B57" s="183"/>
      <c r="C57" s="264" t="s">
        <v>209</v>
      </c>
      <c r="D57" s="265"/>
      <c r="E57" s="266"/>
      <c r="F57" s="267"/>
      <c r="G57" s="268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1"/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130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80" t="str">
        <f>C57</f>
        <v>Délka z C.2. Situace</v>
      </c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>
        <v>31</v>
      </c>
      <c r="B58" s="183" t="s">
        <v>182</v>
      </c>
      <c r="C58" s="201" t="s">
        <v>817</v>
      </c>
      <c r="D58" s="184" t="s">
        <v>187</v>
      </c>
      <c r="E58" s="186">
        <v>1</v>
      </c>
      <c r="F58" s="189"/>
      <c r="G58" s="190">
        <f>ROUND(E58*F58,2)</f>
        <v>0</v>
      </c>
      <c r="H58" s="189"/>
      <c r="I58" s="190">
        <f>ROUND(E58*H58,2)</f>
        <v>0</v>
      </c>
      <c r="J58" s="189"/>
      <c r="K58" s="190">
        <f>ROUND(E58*J58,2)</f>
        <v>0</v>
      </c>
      <c r="L58" s="190">
        <v>21</v>
      </c>
      <c r="M58" s="190">
        <f>G58*(1+L58/100)</f>
        <v>0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/>
      <c r="S58" s="190" t="s">
        <v>155</v>
      </c>
      <c r="T58" s="190">
        <v>0</v>
      </c>
      <c r="U58" s="191">
        <f>ROUND(E58*T58,2)</f>
        <v>0</v>
      </c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355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</row>
    <row r="59" spans="1:60" outlineLevel="1" x14ac:dyDescent="0.2">
      <c r="A59" s="173"/>
      <c r="B59" s="183"/>
      <c r="C59" s="264" t="s">
        <v>378</v>
      </c>
      <c r="D59" s="265"/>
      <c r="E59" s="266"/>
      <c r="F59" s="267"/>
      <c r="G59" s="268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1"/>
      <c r="V59" s="190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 t="s">
        <v>130</v>
      </c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80" t="str">
        <f>C59</f>
        <v>Počet z C.2. Situace</v>
      </c>
      <c r="BB59" s="172"/>
      <c r="BC59" s="172"/>
      <c r="BD59" s="172"/>
      <c r="BE59" s="172"/>
      <c r="BF59" s="172"/>
      <c r="BG59" s="172"/>
      <c r="BH59" s="172"/>
    </row>
    <row r="60" spans="1:60" outlineLevel="1" x14ac:dyDescent="0.2">
      <c r="A60" s="173">
        <v>32</v>
      </c>
      <c r="B60" s="183" t="s">
        <v>299</v>
      </c>
      <c r="C60" s="201" t="s">
        <v>300</v>
      </c>
      <c r="D60" s="184" t="s">
        <v>212</v>
      </c>
      <c r="E60" s="186">
        <v>18</v>
      </c>
      <c r="F60" s="189"/>
      <c r="G60" s="190">
        <f>ROUND(E60*F60,2)</f>
        <v>0</v>
      </c>
      <c r="H60" s="189"/>
      <c r="I60" s="190">
        <f>ROUND(E60*H60,2)</f>
        <v>0</v>
      </c>
      <c r="J60" s="189"/>
      <c r="K60" s="190">
        <f>ROUND(E60*J60,2)</f>
        <v>0</v>
      </c>
      <c r="L60" s="190">
        <v>21</v>
      </c>
      <c r="M60" s="190">
        <f>G60*(1+L60/100)</f>
        <v>0</v>
      </c>
      <c r="N60" s="190">
        <v>1.0000000000000001E-5</v>
      </c>
      <c r="O60" s="190">
        <f>ROUND(E60*N60,2)</f>
        <v>0</v>
      </c>
      <c r="P60" s="190">
        <v>0</v>
      </c>
      <c r="Q60" s="190">
        <f>ROUND(E60*P60,2)</f>
        <v>0</v>
      </c>
      <c r="R60" s="190" t="s">
        <v>208</v>
      </c>
      <c r="S60" s="190" t="s">
        <v>128</v>
      </c>
      <c r="T60" s="190">
        <v>1.6E-2</v>
      </c>
      <c r="U60" s="191">
        <f>ROUND(E60*T60,2)</f>
        <v>0.28999999999999998</v>
      </c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189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72"/>
      <c r="BB60" s="172"/>
      <c r="BC60" s="172"/>
      <c r="BD60" s="172"/>
      <c r="BE60" s="172"/>
      <c r="BF60" s="172"/>
      <c r="BG60" s="172"/>
      <c r="BH60" s="172"/>
    </row>
    <row r="61" spans="1:60" x14ac:dyDescent="0.2">
      <c r="A61" s="205" t="s">
        <v>122</v>
      </c>
      <c r="B61" s="206" t="s">
        <v>76</v>
      </c>
      <c r="C61" s="211" t="s">
        <v>77</v>
      </c>
      <c r="D61" s="207"/>
      <c r="E61" s="208"/>
      <c r="F61" s="209"/>
      <c r="G61" s="209">
        <f>SUMIF(AG62:AG89,"&lt;&gt;NOR",G62:G89)</f>
        <v>0</v>
      </c>
      <c r="H61" s="209"/>
      <c r="I61" s="209">
        <f>SUM(I62:I89)</f>
        <v>0</v>
      </c>
      <c r="J61" s="209"/>
      <c r="K61" s="209">
        <f>SUM(K62:K89)</f>
        <v>0</v>
      </c>
      <c r="L61" s="209"/>
      <c r="M61" s="209">
        <f>SUM(M62:M89)</f>
        <v>0</v>
      </c>
      <c r="N61" s="209"/>
      <c r="O61" s="209">
        <f>SUM(O62:O89)</f>
        <v>253.88</v>
      </c>
      <c r="P61" s="209"/>
      <c r="Q61" s="209">
        <f>SUM(Q62:Q89)</f>
        <v>0</v>
      </c>
      <c r="R61" s="209"/>
      <c r="S61" s="209"/>
      <c r="T61" s="209"/>
      <c r="U61" s="210">
        <f>SUM(U62:U89)</f>
        <v>48.85</v>
      </c>
      <c r="V61" s="209"/>
      <c r="AG61" t="s">
        <v>123</v>
      </c>
    </row>
    <row r="62" spans="1:60" outlineLevel="1" x14ac:dyDescent="0.2">
      <c r="A62" s="173">
        <v>33</v>
      </c>
      <c r="B62" s="183" t="s">
        <v>719</v>
      </c>
      <c r="C62" s="201" t="s">
        <v>303</v>
      </c>
      <c r="D62" s="184" t="s">
        <v>212</v>
      </c>
      <c r="E62" s="186">
        <v>184</v>
      </c>
      <c r="F62" s="189"/>
      <c r="G62" s="190">
        <f>ROUND(E62*F62,2)</f>
        <v>0</v>
      </c>
      <c r="H62" s="189"/>
      <c r="I62" s="190">
        <f>ROUND(E62*H62,2)</f>
        <v>0</v>
      </c>
      <c r="J62" s="189"/>
      <c r="K62" s="190">
        <f>ROUND(E62*J62,2)</f>
        <v>0</v>
      </c>
      <c r="L62" s="190">
        <v>21</v>
      </c>
      <c r="M62" s="190">
        <f>G62*(1+L62/100)</f>
        <v>0</v>
      </c>
      <c r="N62" s="190">
        <v>0.12715000000000001</v>
      </c>
      <c r="O62" s="190">
        <f>ROUND(E62*N62,2)</f>
        <v>23.4</v>
      </c>
      <c r="P62" s="190">
        <v>0</v>
      </c>
      <c r="Q62" s="190">
        <f>ROUND(E62*P62,2)</f>
        <v>0</v>
      </c>
      <c r="R62" s="190" t="s">
        <v>208</v>
      </c>
      <c r="S62" s="190" t="s">
        <v>128</v>
      </c>
      <c r="T62" s="190">
        <v>7.1999999999999995E-2</v>
      </c>
      <c r="U62" s="191">
        <f>ROUND(E62*T62,2)</f>
        <v>13.25</v>
      </c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189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</row>
    <row r="63" spans="1:60" outlineLevel="1" x14ac:dyDescent="0.2">
      <c r="A63" s="173"/>
      <c r="B63" s="183"/>
      <c r="C63" s="264" t="s">
        <v>213</v>
      </c>
      <c r="D63" s="265"/>
      <c r="E63" s="266"/>
      <c r="F63" s="267"/>
      <c r="G63" s="268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1"/>
      <c r="V63" s="190"/>
      <c r="W63" s="172"/>
      <c r="X63" s="172"/>
      <c r="Y63" s="172"/>
      <c r="Z63" s="172"/>
      <c r="AA63" s="172"/>
      <c r="AB63" s="172"/>
      <c r="AC63" s="172"/>
      <c r="AD63" s="172"/>
      <c r="AE63" s="172"/>
      <c r="AF63" s="172"/>
      <c r="AG63" s="172" t="s">
        <v>130</v>
      </c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2"/>
      <c r="AT63" s="172"/>
      <c r="AU63" s="172"/>
      <c r="AV63" s="172"/>
      <c r="AW63" s="172"/>
      <c r="AX63" s="172"/>
      <c r="AY63" s="172"/>
      <c r="AZ63" s="172"/>
      <c r="BA63" s="180" t="str">
        <f>C63</f>
        <v>Plocha z C.2. Situace</v>
      </c>
      <c r="BB63" s="172"/>
      <c r="BC63" s="172"/>
      <c r="BD63" s="172"/>
      <c r="BE63" s="172"/>
      <c r="BF63" s="172"/>
      <c r="BG63" s="172"/>
      <c r="BH63" s="172"/>
    </row>
    <row r="64" spans="1:60" outlineLevel="1" x14ac:dyDescent="0.2">
      <c r="A64" s="173"/>
      <c r="B64" s="183"/>
      <c r="C64" s="264" t="s">
        <v>818</v>
      </c>
      <c r="D64" s="265"/>
      <c r="E64" s="266"/>
      <c r="F64" s="267"/>
      <c r="G64" s="268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1"/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130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80" t="str">
        <f>C64</f>
        <v>166+18</v>
      </c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>
        <v>34</v>
      </c>
      <c r="B65" s="183" t="s">
        <v>304</v>
      </c>
      <c r="C65" s="201" t="s">
        <v>305</v>
      </c>
      <c r="D65" s="184" t="s">
        <v>212</v>
      </c>
      <c r="E65" s="186">
        <v>184</v>
      </c>
      <c r="F65" s="189"/>
      <c r="G65" s="190">
        <f>ROUND(E65*F65,2)</f>
        <v>0</v>
      </c>
      <c r="H65" s="189"/>
      <c r="I65" s="190">
        <f>ROUND(E65*H65,2)</f>
        <v>0</v>
      </c>
      <c r="J65" s="189"/>
      <c r="K65" s="190">
        <f>ROUND(E65*J65,2)</f>
        <v>0</v>
      </c>
      <c r="L65" s="190">
        <v>21</v>
      </c>
      <c r="M65" s="190">
        <f>G65*(1+L65/100)</f>
        <v>0</v>
      </c>
      <c r="N65" s="190">
        <v>7.1000000000000002E-4</v>
      </c>
      <c r="O65" s="190">
        <f>ROUND(E65*N65,2)</f>
        <v>0.13</v>
      </c>
      <c r="P65" s="190">
        <v>0</v>
      </c>
      <c r="Q65" s="190">
        <f>ROUND(E65*P65,2)</f>
        <v>0</v>
      </c>
      <c r="R65" s="190" t="s">
        <v>208</v>
      </c>
      <c r="S65" s="190" t="s">
        <v>128</v>
      </c>
      <c r="T65" s="190">
        <v>2E-3</v>
      </c>
      <c r="U65" s="191">
        <f>ROUND(E65*T65,2)</f>
        <v>0.37</v>
      </c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189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72"/>
      <c r="BB65" s="172"/>
      <c r="BC65" s="172"/>
      <c r="BD65" s="172"/>
      <c r="BE65" s="172"/>
      <c r="BF65" s="172"/>
      <c r="BG65" s="172"/>
      <c r="BH65" s="172"/>
    </row>
    <row r="66" spans="1:60" outlineLevel="1" x14ac:dyDescent="0.2">
      <c r="A66" s="173">
        <v>35</v>
      </c>
      <c r="B66" s="183" t="s">
        <v>306</v>
      </c>
      <c r="C66" s="201" t="s">
        <v>307</v>
      </c>
      <c r="D66" s="184" t="s">
        <v>212</v>
      </c>
      <c r="E66" s="186">
        <v>184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0.12966</v>
      </c>
      <c r="O66" s="190">
        <f>ROUND(E66*N66,2)</f>
        <v>23.86</v>
      </c>
      <c r="P66" s="190">
        <v>0</v>
      </c>
      <c r="Q66" s="190">
        <f>ROUND(E66*P66,2)</f>
        <v>0</v>
      </c>
      <c r="R66" s="190"/>
      <c r="S66" s="190" t="s">
        <v>155</v>
      </c>
      <c r="T66" s="190">
        <v>0</v>
      </c>
      <c r="U66" s="191">
        <f>ROUND(E66*T66,2)</f>
        <v>0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189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>
        <v>36</v>
      </c>
      <c r="B67" s="183" t="s">
        <v>308</v>
      </c>
      <c r="C67" s="201" t="s">
        <v>309</v>
      </c>
      <c r="D67" s="184" t="s">
        <v>212</v>
      </c>
      <c r="E67" s="186">
        <v>184</v>
      </c>
      <c r="F67" s="189"/>
      <c r="G67" s="190">
        <f>ROUND(E67*F67,2)</f>
        <v>0</v>
      </c>
      <c r="H67" s="189"/>
      <c r="I67" s="190">
        <f>ROUND(E67*H67,2)</f>
        <v>0</v>
      </c>
      <c r="J67" s="189"/>
      <c r="K67" s="190">
        <f>ROUND(E67*J67,2)</f>
        <v>0</v>
      </c>
      <c r="L67" s="190">
        <v>21</v>
      </c>
      <c r="M67" s="190">
        <f>G67*(1+L67/100)</f>
        <v>0</v>
      </c>
      <c r="N67" s="190">
        <v>6.5199999999999998E-3</v>
      </c>
      <c r="O67" s="190">
        <f>ROUND(E67*N67,2)</f>
        <v>1.2</v>
      </c>
      <c r="P67" s="190">
        <v>0</v>
      </c>
      <c r="Q67" s="190">
        <f>ROUND(E67*P67,2)</f>
        <v>0</v>
      </c>
      <c r="R67" s="190" t="s">
        <v>208</v>
      </c>
      <c r="S67" s="190" t="s">
        <v>128</v>
      </c>
      <c r="T67" s="190">
        <v>4.0000000000000001E-3</v>
      </c>
      <c r="U67" s="191">
        <f>ROUND(E67*T67,2)</f>
        <v>0.74</v>
      </c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189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37</v>
      </c>
      <c r="B68" s="183" t="s">
        <v>310</v>
      </c>
      <c r="C68" s="201" t="s">
        <v>720</v>
      </c>
      <c r="D68" s="184" t="s">
        <v>212</v>
      </c>
      <c r="E68" s="186">
        <v>183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0.38313999999999998</v>
      </c>
      <c r="O68" s="190">
        <f>ROUND(E68*N68,2)</f>
        <v>70.11</v>
      </c>
      <c r="P68" s="190">
        <v>0</v>
      </c>
      <c r="Q68" s="190">
        <f>ROUND(E68*P68,2)</f>
        <v>0</v>
      </c>
      <c r="R68" s="190"/>
      <c r="S68" s="190" t="s">
        <v>155</v>
      </c>
      <c r="T68" s="190">
        <v>0</v>
      </c>
      <c r="U68" s="191">
        <f>ROUND(E68*T68,2)</f>
        <v>0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189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/>
      <c r="B69" s="183"/>
      <c r="C69" s="264" t="s">
        <v>819</v>
      </c>
      <c r="D69" s="265"/>
      <c r="E69" s="266"/>
      <c r="F69" s="267"/>
      <c r="G69" s="268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1"/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130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80" t="str">
        <f>C69</f>
        <v>166x1,1</v>
      </c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38</v>
      </c>
      <c r="B70" s="183" t="s">
        <v>312</v>
      </c>
      <c r="C70" s="201" t="s">
        <v>313</v>
      </c>
      <c r="D70" s="184" t="s">
        <v>212</v>
      </c>
      <c r="E70" s="186">
        <v>201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0.35263</v>
      </c>
      <c r="O70" s="190">
        <f>ROUND(E70*N70,2)</f>
        <v>70.88</v>
      </c>
      <c r="P70" s="190">
        <v>0</v>
      </c>
      <c r="Q70" s="190">
        <f>ROUND(E70*P70,2)</f>
        <v>0</v>
      </c>
      <c r="R70" s="190" t="s">
        <v>208</v>
      </c>
      <c r="S70" s="190" t="s">
        <v>128</v>
      </c>
      <c r="T70" s="190">
        <v>2.9000000000000001E-2</v>
      </c>
      <c r="U70" s="191">
        <f>ROUND(E70*T70,2)</f>
        <v>5.83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189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/>
      <c r="B71" s="183"/>
      <c r="C71" s="264" t="s">
        <v>314</v>
      </c>
      <c r="D71" s="265"/>
      <c r="E71" s="266"/>
      <c r="F71" s="267"/>
      <c r="G71" s="268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1"/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130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80" t="str">
        <f>C71</f>
        <v>ŠDA 0/63</v>
      </c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/>
      <c r="B72" s="183"/>
      <c r="C72" s="264" t="s">
        <v>820</v>
      </c>
      <c r="D72" s="265"/>
      <c r="E72" s="266"/>
      <c r="F72" s="267"/>
      <c r="G72" s="268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1"/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130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80" t="str">
        <f>C72</f>
        <v>183x1,1</v>
      </c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>
        <v>39</v>
      </c>
      <c r="B73" s="183" t="s">
        <v>316</v>
      </c>
      <c r="C73" s="201" t="s">
        <v>317</v>
      </c>
      <c r="D73" s="184" t="s">
        <v>207</v>
      </c>
      <c r="E73" s="186">
        <v>20</v>
      </c>
      <c r="F73" s="189"/>
      <c r="G73" s="190">
        <f>ROUND(E73*F73,2)</f>
        <v>0</v>
      </c>
      <c r="H73" s="189"/>
      <c r="I73" s="190">
        <f>ROUND(E73*H73,2)</f>
        <v>0</v>
      </c>
      <c r="J73" s="189"/>
      <c r="K73" s="190">
        <f>ROUND(E73*J73,2)</f>
        <v>0</v>
      </c>
      <c r="L73" s="190">
        <v>21</v>
      </c>
      <c r="M73" s="190">
        <f>G73*(1+L73/100)</f>
        <v>0</v>
      </c>
      <c r="N73" s="190">
        <v>4.3E-3</v>
      </c>
      <c r="O73" s="190">
        <f>ROUND(E73*N73,2)</f>
        <v>0.09</v>
      </c>
      <c r="P73" s="190">
        <v>0</v>
      </c>
      <c r="Q73" s="190">
        <f>ROUND(E73*P73,2)</f>
        <v>0</v>
      </c>
      <c r="R73" s="190" t="s">
        <v>208</v>
      </c>
      <c r="S73" s="190" t="s">
        <v>128</v>
      </c>
      <c r="T73" s="190">
        <v>0.20799999999999999</v>
      </c>
      <c r="U73" s="191">
        <f>ROUND(E73*T73,2)</f>
        <v>4.16</v>
      </c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189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72"/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/>
      <c r="B74" s="183"/>
      <c r="C74" s="264" t="s">
        <v>209</v>
      </c>
      <c r="D74" s="265"/>
      <c r="E74" s="266"/>
      <c r="F74" s="267"/>
      <c r="G74" s="268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  <c r="S74" s="190"/>
      <c r="T74" s="190"/>
      <c r="U74" s="191"/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130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80" t="str">
        <f>C74</f>
        <v>Délka z C.2. Situace</v>
      </c>
      <c r="BB74" s="172"/>
      <c r="BC74" s="172"/>
      <c r="BD74" s="172"/>
      <c r="BE74" s="172"/>
      <c r="BF74" s="172"/>
      <c r="BG74" s="172"/>
      <c r="BH74" s="172"/>
    </row>
    <row r="75" spans="1:60" outlineLevel="1" x14ac:dyDescent="0.2">
      <c r="A75" s="173">
        <v>40</v>
      </c>
      <c r="B75" s="183" t="s">
        <v>318</v>
      </c>
      <c r="C75" s="201" t="s">
        <v>319</v>
      </c>
      <c r="D75" s="184" t="s">
        <v>212</v>
      </c>
      <c r="E75" s="186">
        <v>36</v>
      </c>
      <c r="F75" s="189"/>
      <c r="G75" s="190">
        <f>ROUND(E75*F75,2)</f>
        <v>0</v>
      </c>
      <c r="H75" s="189"/>
      <c r="I75" s="190">
        <f>ROUND(E75*H75,2)</f>
        <v>0</v>
      </c>
      <c r="J75" s="189"/>
      <c r="K75" s="190">
        <f>ROUND(E75*J75,2)</f>
        <v>0</v>
      </c>
      <c r="L75" s="190">
        <v>21</v>
      </c>
      <c r="M75" s="190">
        <f>G75*(1+L75/100)</f>
        <v>0</v>
      </c>
      <c r="N75" s="190">
        <v>7.3899999999999993E-2</v>
      </c>
      <c r="O75" s="190">
        <f>ROUND(E75*N75,2)</f>
        <v>2.66</v>
      </c>
      <c r="P75" s="190">
        <v>0</v>
      </c>
      <c r="Q75" s="190">
        <f>ROUND(E75*P75,2)</f>
        <v>0</v>
      </c>
      <c r="R75" s="190" t="s">
        <v>208</v>
      </c>
      <c r="S75" s="190" t="s">
        <v>128</v>
      </c>
      <c r="T75" s="190">
        <v>0.47799999999999998</v>
      </c>
      <c r="U75" s="191">
        <f>ROUND(E75*T75,2)</f>
        <v>17.21</v>
      </c>
      <c r="V75" s="190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 t="s">
        <v>189</v>
      </c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72"/>
      <c r="BB75" s="172"/>
      <c r="BC75" s="172"/>
      <c r="BD75" s="172"/>
      <c r="BE75" s="172"/>
      <c r="BF75" s="172"/>
      <c r="BG75" s="172"/>
      <c r="BH75" s="172"/>
    </row>
    <row r="76" spans="1:60" outlineLevel="1" x14ac:dyDescent="0.2">
      <c r="A76" s="173"/>
      <c r="B76" s="183"/>
      <c r="C76" s="264" t="s">
        <v>213</v>
      </c>
      <c r="D76" s="265"/>
      <c r="E76" s="266"/>
      <c r="F76" s="267"/>
      <c r="G76" s="268"/>
      <c r="H76" s="190"/>
      <c r="I76" s="190"/>
      <c r="J76" s="190"/>
      <c r="K76" s="190"/>
      <c r="L76" s="190"/>
      <c r="M76" s="190"/>
      <c r="N76" s="190"/>
      <c r="O76" s="190"/>
      <c r="P76" s="190"/>
      <c r="Q76" s="190"/>
      <c r="R76" s="190"/>
      <c r="S76" s="190"/>
      <c r="T76" s="190"/>
      <c r="U76" s="191"/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130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80" t="str">
        <f>C76</f>
        <v>Plocha z C.2. Situace</v>
      </c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>
        <v>41</v>
      </c>
      <c r="B77" s="183" t="s">
        <v>821</v>
      </c>
      <c r="C77" s="201" t="s">
        <v>822</v>
      </c>
      <c r="D77" s="184" t="s">
        <v>212</v>
      </c>
      <c r="E77" s="186">
        <v>36</v>
      </c>
      <c r="F77" s="189"/>
      <c r="G77" s="190">
        <f>ROUND(E77*F77,2)</f>
        <v>0</v>
      </c>
      <c r="H77" s="189"/>
      <c r="I77" s="190">
        <f>ROUND(E77*H77,2)</f>
        <v>0</v>
      </c>
      <c r="J77" s="189"/>
      <c r="K77" s="190">
        <f>ROUND(E77*J77,2)</f>
        <v>0</v>
      </c>
      <c r="L77" s="190">
        <v>21</v>
      </c>
      <c r="M77" s="190">
        <f>G77*(1+L77/100)</f>
        <v>0</v>
      </c>
      <c r="N77" s="190">
        <v>0.17244999999999999</v>
      </c>
      <c r="O77" s="190">
        <f>ROUND(E77*N77,2)</f>
        <v>6.21</v>
      </c>
      <c r="P77" s="190">
        <v>0</v>
      </c>
      <c r="Q77" s="190">
        <f>ROUND(E77*P77,2)</f>
        <v>0</v>
      </c>
      <c r="R77" s="190"/>
      <c r="S77" s="190" t="s">
        <v>155</v>
      </c>
      <c r="T77" s="190">
        <v>0</v>
      </c>
      <c r="U77" s="191">
        <f>ROUND(E77*T77,2)</f>
        <v>0</v>
      </c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261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72"/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>
        <v>42</v>
      </c>
      <c r="B78" s="183" t="s">
        <v>324</v>
      </c>
      <c r="C78" s="201" t="s">
        <v>325</v>
      </c>
      <c r="D78" s="184" t="s">
        <v>212</v>
      </c>
      <c r="E78" s="186">
        <v>40</v>
      </c>
      <c r="F78" s="189"/>
      <c r="G78" s="190">
        <f>ROUND(E78*F78,2)</f>
        <v>0</v>
      </c>
      <c r="H78" s="189"/>
      <c r="I78" s="190">
        <f>ROUND(E78*H78,2)</f>
        <v>0</v>
      </c>
      <c r="J78" s="189"/>
      <c r="K78" s="190">
        <f>ROUND(E78*J78,2)</f>
        <v>0</v>
      </c>
      <c r="L78" s="190">
        <v>21</v>
      </c>
      <c r="M78" s="190">
        <f>G78*(1+L78/100)</f>
        <v>0</v>
      </c>
      <c r="N78" s="190">
        <v>0.30651</v>
      </c>
      <c r="O78" s="190">
        <f>ROUND(E78*N78,2)</f>
        <v>12.26</v>
      </c>
      <c r="P78" s="190">
        <v>0</v>
      </c>
      <c r="Q78" s="190">
        <f>ROUND(E78*P78,2)</f>
        <v>0</v>
      </c>
      <c r="R78" s="190" t="s">
        <v>208</v>
      </c>
      <c r="S78" s="190" t="s">
        <v>128</v>
      </c>
      <c r="T78" s="190">
        <v>2.5000000000000001E-2</v>
      </c>
      <c r="U78" s="191">
        <f>ROUND(E78*T78,2)</f>
        <v>1</v>
      </c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189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72"/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/>
      <c r="B79" s="183"/>
      <c r="C79" s="264" t="s">
        <v>823</v>
      </c>
      <c r="D79" s="265"/>
      <c r="E79" s="266"/>
      <c r="F79" s="267"/>
      <c r="G79" s="268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1"/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130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80" t="str">
        <f>C79</f>
        <v>36x1,1</v>
      </c>
      <c r="BB79" s="172"/>
      <c r="BC79" s="172"/>
      <c r="BD79" s="172"/>
      <c r="BE79" s="172"/>
      <c r="BF79" s="172"/>
      <c r="BG79" s="172"/>
      <c r="BH79" s="172"/>
    </row>
    <row r="80" spans="1:60" outlineLevel="1" x14ac:dyDescent="0.2">
      <c r="A80" s="173">
        <v>43</v>
      </c>
      <c r="B80" s="183" t="s">
        <v>312</v>
      </c>
      <c r="C80" s="201" t="s">
        <v>313</v>
      </c>
      <c r="D80" s="184" t="s">
        <v>212</v>
      </c>
      <c r="E80" s="186">
        <v>44</v>
      </c>
      <c r="F80" s="189"/>
      <c r="G80" s="190">
        <f>ROUND(E80*F80,2)</f>
        <v>0</v>
      </c>
      <c r="H80" s="189"/>
      <c r="I80" s="190">
        <f>ROUND(E80*H80,2)</f>
        <v>0</v>
      </c>
      <c r="J80" s="189"/>
      <c r="K80" s="190">
        <f>ROUND(E80*J80,2)</f>
        <v>0</v>
      </c>
      <c r="L80" s="190">
        <v>21</v>
      </c>
      <c r="M80" s="190">
        <f>G80*(1+L80/100)</f>
        <v>0</v>
      </c>
      <c r="N80" s="190">
        <v>0.35263</v>
      </c>
      <c r="O80" s="190">
        <f>ROUND(E80*N80,2)</f>
        <v>15.52</v>
      </c>
      <c r="P80" s="190">
        <v>0</v>
      </c>
      <c r="Q80" s="190">
        <f>ROUND(E80*P80,2)</f>
        <v>0</v>
      </c>
      <c r="R80" s="190" t="s">
        <v>208</v>
      </c>
      <c r="S80" s="190" t="s">
        <v>128</v>
      </c>
      <c r="T80" s="190">
        <v>2.9000000000000001E-2</v>
      </c>
      <c r="U80" s="191">
        <f>ROUND(E80*T80,2)</f>
        <v>1.28</v>
      </c>
      <c r="V80" s="190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 t="s">
        <v>189</v>
      </c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  <c r="AV80" s="172"/>
      <c r="AW80" s="172"/>
      <c r="AX80" s="172"/>
      <c r="AY80" s="172"/>
      <c r="AZ80" s="172"/>
      <c r="BA80" s="172"/>
      <c r="BB80" s="172"/>
      <c r="BC80" s="172"/>
      <c r="BD80" s="172"/>
      <c r="BE80" s="172"/>
      <c r="BF80" s="172"/>
      <c r="BG80" s="172"/>
      <c r="BH80" s="172"/>
    </row>
    <row r="81" spans="1:60" outlineLevel="1" x14ac:dyDescent="0.2">
      <c r="A81" s="173"/>
      <c r="B81" s="183"/>
      <c r="C81" s="264" t="s">
        <v>314</v>
      </c>
      <c r="D81" s="265"/>
      <c r="E81" s="266"/>
      <c r="F81" s="267"/>
      <c r="G81" s="268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1"/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130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80" t="str">
        <f>C81</f>
        <v>ŠDA 0/63</v>
      </c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73"/>
      <c r="B82" s="183"/>
      <c r="C82" s="264" t="s">
        <v>824</v>
      </c>
      <c r="D82" s="265"/>
      <c r="E82" s="266"/>
      <c r="F82" s="267"/>
      <c r="G82" s="268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190"/>
      <c r="S82" s="190"/>
      <c r="T82" s="190"/>
      <c r="U82" s="191"/>
      <c r="V82" s="190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130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80" t="str">
        <f>C82</f>
        <v>40x1,1</v>
      </c>
      <c r="BB82" s="172"/>
      <c r="BC82" s="172"/>
      <c r="BD82" s="172"/>
      <c r="BE82" s="172"/>
      <c r="BF82" s="172"/>
      <c r="BG82" s="172"/>
      <c r="BH82" s="172"/>
    </row>
    <row r="83" spans="1:60" outlineLevel="1" x14ac:dyDescent="0.2">
      <c r="A83" s="173">
        <v>44</v>
      </c>
      <c r="B83" s="183" t="s">
        <v>341</v>
      </c>
      <c r="C83" s="201" t="s">
        <v>342</v>
      </c>
      <c r="D83" s="184" t="s">
        <v>207</v>
      </c>
      <c r="E83" s="186">
        <v>103</v>
      </c>
      <c r="F83" s="189"/>
      <c r="G83" s="190">
        <f>ROUND(E83*F83,2)</f>
        <v>0</v>
      </c>
      <c r="H83" s="189"/>
      <c r="I83" s="190">
        <f>ROUND(E83*H83,2)</f>
        <v>0</v>
      </c>
      <c r="J83" s="189"/>
      <c r="K83" s="190">
        <f>ROUND(E83*J83,2)</f>
        <v>0</v>
      </c>
      <c r="L83" s="190">
        <v>21</v>
      </c>
      <c r="M83" s="190">
        <f>G83*(1+L83/100)</f>
        <v>0</v>
      </c>
      <c r="N83" s="190">
        <v>0.14424000000000001</v>
      </c>
      <c r="O83" s="190">
        <f>ROUND(E83*N83,2)</f>
        <v>14.86</v>
      </c>
      <c r="P83" s="190">
        <v>0</v>
      </c>
      <c r="Q83" s="190">
        <f>ROUND(E83*P83,2)</f>
        <v>0</v>
      </c>
      <c r="R83" s="190"/>
      <c r="S83" s="190" t="s">
        <v>155</v>
      </c>
      <c r="T83" s="190">
        <v>0</v>
      </c>
      <c r="U83" s="191">
        <f>ROUND(E83*T83,2)</f>
        <v>0</v>
      </c>
      <c r="V83" s="190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 t="s">
        <v>189</v>
      </c>
      <c r="AH83" s="172"/>
      <c r="AI83" s="172"/>
      <c r="AJ83" s="172"/>
      <c r="AK83" s="172"/>
      <c r="AL83" s="172"/>
      <c r="AM83" s="172"/>
      <c r="AN83" s="172"/>
      <c r="AO83" s="172"/>
      <c r="AP83" s="172"/>
      <c r="AQ83" s="172"/>
      <c r="AR83" s="172"/>
      <c r="AS83" s="172"/>
      <c r="AT83" s="172"/>
      <c r="AU83" s="172"/>
      <c r="AV83" s="172"/>
      <c r="AW83" s="172"/>
      <c r="AX83" s="172"/>
      <c r="AY83" s="172"/>
      <c r="AZ83" s="172"/>
      <c r="BA83" s="172"/>
      <c r="BB83" s="172"/>
      <c r="BC83" s="172"/>
      <c r="BD83" s="172"/>
      <c r="BE83" s="172"/>
      <c r="BF83" s="172"/>
      <c r="BG83" s="172"/>
      <c r="BH83" s="172"/>
    </row>
    <row r="84" spans="1:60" outlineLevel="1" x14ac:dyDescent="0.2">
      <c r="A84" s="173"/>
      <c r="B84" s="183"/>
      <c r="C84" s="264" t="s">
        <v>209</v>
      </c>
      <c r="D84" s="265"/>
      <c r="E84" s="266"/>
      <c r="F84" s="267"/>
      <c r="G84" s="268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R84" s="190"/>
      <c r="S84" s="190"/>
      <c r="T84" s="190"/>
      <c r="U84" s="191"/>
      <c r="V84" s="190"/>
      <c r="W84" s="172"/>
      <c r="X84" s="172"/>
      <c r="Y84" s="172"/>
      <c r="Z84" s="172"/>
      <c r="AA84" s="172"/>
      <c r="AB84" s="172"/>
      <c r="AC84" s="172"/>
      <c r="AD84" s="172"/>
      <c r="AE84" s="172"/>
      <c r="AF84" s="172"/>
      <c r="AG84" s="172" t="s">
        <v>130</v>
      </c>
      <c r="AH84" s="172"/>
      <c r="AI84" s="172"/>
      <c r="AJ84" s="172"/>
      <c r="AK84" s="172"/>
      <c r="AL84" s="172"/>
      <c r="AM84" s="172"/>
      <c r="AN84" s="172"/>
      <c r="AO84" s="172"/>
      <c r="AP84" s="172"/>
      <c r="AQ84" s="172"/>
      <c r="AR84" s="172"/>
      <c r="AS84" s="172"/>
      <c r="AT84" s="172"/>
      <c r="AU84" s="172"/>
      <c r="AV84" s="172"/>
      <c r="AW84" s="172"/>
      <c r="AX84" s="172"/>
      <c r="AY84" s="172"/>
      <c r="AZ84" s="172"/>
      <c r="BA84" s="180" t="str">
        <f>C84</f>
        <v>Délka z C.2. Situace</v>
      </c>
      <c r="BB84" s="172"/>
      <c r="BC84" s="172"/>
      <c r="BD84" s="172"/>
      <c r="BE84" s="172"/>
      <c r="BF84" s="172"/>
      <c r="BG84" s="172"/>
      <c r="BH84" s="172"/>
    </row>
    <row r="85" spans="1:60" outlineLevel="1" x14ac:dyDescent="0.2">
      <c r="A85" s="173">
        <v>45</v>
      </c>
      <c r="B85" s="183" t="s">
        <v>343</v>
      </c>
      <c r="C85" s="201" t="s">
        <v>344</v>
      </c>
      <c r="D85" s="184" t="s">
        <v>187</v>
      </c>
      <c r="E85" s="186">
        <v>75</v>
      </c>
      <c r="F85" s="189"/>
      <c r="G85" s="190">
        <f>ROUND(E85*F85,2)</f>
        <v>0</v>
      </c>
      <c r="H85" s="189"/>
      <c r="I85" s="190">
        <f>ROUND(E85*H85,2)</f>
        <v>0</v>
      </c>
      <c r="J85" s="189"/>
      <c r="K85" s="190">
        <f>ROUND(E85*J85,2)</f>
        <v>0</v>
      </c>
      <c r="L85" s="190">
        <v>21</v>
      </c>
      <c r="M85" s="190">
        <f>G85*(1+L85/100)</f>
        <v>0</v>
      </c>
      <c r="N85" s="190">
        <v>0.08</v>
      </c>
      <c r="O85" s="190">
        <f>ROUND(E85*N85,2)</f>
        <v>6</v>
      </c>
      <c r="P85" s="190">
        <v>0</v>
      </c>
      <c r="Q85" s="190">
        <f>ROUND(E85*P85,2)</f>
        <v>0</v>
      </c>
      <c r="R85" s="190" t="s">
        <v>260</v>
      </c>
      <c r="S85" s="190" t="s">
        <v>128</v>
      </c>
      <c r="T85" s="190">
        <v>0</v>
      </c>
      <c r="U85" s="191">
        <f>ROUND(E85*T85,2)</f>
        <v>0</v>
      </c>
      <c r="V85" s="190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 t="s">
        <v>261</v>
      </c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</row>
    <row r="86" spans="1:60" outlineLevel="1" x14ac:dyDescent="0.2">
      <c r="A86" s="173">
        <v>46</v>
      </c>
      <c r="B86" s="183" t="s">
        <v>345</v>
      </c>
      <c r="C86" s="201" t="s">
        <v>346</v>
      </c>
      <c r="D86" s="184" t="s">
        <v>187</v>
      </c>
      <c r="E86" s="186">
        <v>4</v>
      </c>
      <c r="F86" s="189"/>
      <c r="G86" s="190">
        <f>ROUND(E86*F86,2)</f>
        <v>0</v>
      </c>
      <c r="H86" s="189"/>
      <c r="I86" s="190">
        <f>ROUND(E86*H86,2)</f>
        <v>0</v>
      </c>
      <c r="J86" s="189"/>
      <c r="K86" s="190">
        <f>ROUND(E86*J86,2)</f>
        <v>0</v>
      </c>
      <c r="L86" s="190">
        <v>21</v>
      </c>
      <c r="M86" s="190">
        <f>G86*(1+L86/100)</f>
        <v>0</v>
      </c>
      <c r="N86" s="190">
        <v>4.8000000000000001E-2</v>
      </c>
      <c r="O86" s="190">
        <f>ROUND(E86*N86,2)</f>
        <v>0.19</v>
      </c>
      <c r="P86" s="190">
        <v>0</v>
      </c>
      <c r="Q86" s="190">
        <f>ROUND(E86*P86,2)</f>
        <v>0</v>
      </c>
      <c r="R86" s="190" t="s">
        <v>260</v>
      </c>
      <c r="S86" s="190" t="s">
        <v>128</v>
      </c>
      <c r="T86" s="190">
        <v>0</v>
      </c>
      <c r="U86" s="191">
        <f>ROUND(E86*T86,2)</f>
        <v>0</v>
      </c>
      <c r="V86" s="190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 t="s">
        <v>261</v>
      </c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72"/>
      <c r="BB86" s="172"/>
      <c r="BC86" s="172"/>
      <c r="BD86" s="172"/>
      <c r="BE86" s="172"/>
      <c r="BF86" s="172"/>
      <c r="BG86" s="172"/>
      <c r="BH86" s="172"/>
    </row>
    <row r="87" spans="1:60" outlineLevel="1" x14ac:dyDescent="0.2">
      <c r="A87" s="173">
        <v>47</v>
      </c>
      <c r="B87" s="183" t="s">
        <v>351</v>
      </c>
      <c r="C87" s="201" t="s">
        <v>352</v>
      </c>
      <c r="D87" s="184" t="s">
        <v>187</v>
      </c>
      <c r="E87" s="186">
        <v>24</v>
      </c>
      <c r="F87" s="189"/>
      <c r="G87" s="190">
        <f>ROUND(E87*F87,2)</f>
        <v>0</v>
      </c>
      <c r="H87" s="189"/>
      <c r="I87" s="190">
        <f>ROUND(E87*H87,2)</f>
        <v>0</v>
      </c>
      <c r="J87" s="189"/>
      <c r="K87" s="190">
        <f>ROUND(E87*J87,2)</f>
        <v>0</v>
      </c>
      <c r="L87" s="190">
        <v>21</v>
      </c>
      <c r="M87" s="190">
        <f>G87*(1+L87/100)</f>
        <v>0</v>
      </c>
      <c r="N87" s="190">
        <v>5.0999999999999997E-2</v>
      </c>
      <c r="O87" s="190">
        <f>ROUND(E87*N87,2)</f>
        <v>1.22</v>
      </c>
      <c r="P87" s="190">
        <v>0</v>
      </c>
      <c r="Q87" s="190">
        <f>ROUND(E87*P87,2)</f>
        <v>0</v>
      </c>
      <c r="R87" s="190" t="s">
        <v>260</v>
      </c>
      <c r="S87" s="190" t="s">
        <v>128</v>
      </c>
      <c r="T87" s="190">
        <v>0</v>
      </c>
      <c r="U87" s="191">
        <f>ROUND(E87*T87,2)</f>
        <v>0</v>
      </c>
      <c r="V87" s="190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 t="s">
        <v>261</v>
      </c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</row>
    <row r="88" spans="1:60" outlineLevel="1" x14ac:dyDescent="0.2">
      <c r="A88" s="173">
        <v>48</v>
      </c>
      <c r="B88" s="183" t="s">
        <v>746</v>
      </c>
      <c r="C88" s="201" t="s">
        <v>747</v>
      </c>
      <c r="D88" s="184" t="s">
        <v>207</v>
      </c>
      <c r="E88" s="186">
        <v>28</v>
      </c>
      <c r="F88" s="189"/>
      <c r="G88" s="190">
        <f>ROUND(E88*F88,2)</f>
        <v>0</v>
      </c>
      <c r="H88" s="189"/>
      <c r="I88" s="190">
        <f>ROUND(E88*H88,2)</f>
        <v>0</v>
      </c>
      <c r="J88" s="189"/>
      <c r="K88" s="190">
        <f>ROUND(E88*J88,2)</f>
        <v>0</v>
      </c>
      <c r="L88" s="190">
        <v>21</v>
      </c>
      <c r="M88" s="190">
        <f>G88*(1+L88/100)</f>
        <v>0</v>
      </c>
      <c r="N88" s="190">
        <v>7.2849999999999998E-2</v>
      </c>
      <c r="O88" s="190">
        <f>ROUND(E88*N88,2)</f>
        <v>2.04</v>
      </c>
      <c r="P88" s="190">
        <v>0</v>
      </c>
      <c r="Q88" s="190">
        <f>ROUND(E88*P88,2)</f>
        <v>0</v>
      </c>
      <c r="R88" s="190" t="s">
        <v>208</v>
      </c>
      <c r="S88" s="190" t="s">
        <v>128</v>
      </c>
      <c r="T88" s="190">
        <v>0.17899999999999999</v>
      </c>
      <c r="U88" s="191">
        <f>ROUND(E88*T88,2)</f>
        <v>5.01</v>
      </c>
      <c r="V88" s="190"/>
      <c r="W88" s="172"/>
      <c r="X88" s="172"/>
      <c r="Y88" s="172"/>
      <c r="Z88" s="172"/>
      <c r="AA88" s="172"/>
      <c r="AB88" s="172"/>
      <c r="AC88" s="172"/>
      <c r="AD88" s="172"/>
      <c r="AE88" s="172"/>
      <c r="AF88" s="172"/>
      <c r="AG88" s="172" t="s">
        <v>189</v>
      </c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</row>
    <row r="89" spans="1:60" outlineLevel="1" x14ac:dyDescent="0.2">
      <c r="A89" s="173">
        <v>49</v>
      </c>
      <c r="B89" s="183" t="s">
        <v>748</v>
      </c>
      <c r="C89" s="201" t="s">
        <v>749</v>
      </c>
      <c r="D89" s="184" t="s">
        <v>187</v>
      </c>
      <c r="E89" s="186">
        <v>56</v>
      </c>
      <c r="F89" s="189"/>
      <c r="G89" s="190">
        <f>ROUND(E89*F89,2)</f>
        <v>0</v>
      </c>
      <c r="H89" s="189"/>
      <c r="I89" s="190">
        <f>ROUND(E89*H89,2)</f>
        <v>0</v>
      </c>
      <c r="J89" s="189"/>
      <c r="K89" s="190">
        <f>ROUND(E89*J89,2)</f>
        <v>0</v>
      </c>
      <c r="L89" s="190">
        <v>21</v>
      </c>
      <c r="M89" s="190">
        <f>G89*(1+L89/100)</f>
        <v>0</v>
      </c>
      <c r="N89" s="190">
        <v>5.8000000000000003E-2</v>
      </c>
      <c r="O89" s="190">
        <f>ROUND(E89*N89,2)</f>
        <v>3.25</v>
      </c>
      <c r="P89" s="190">
        <v>0</v>
      </c>
      <c r="Q89" s="190">
        <f>ROUND(E89*P89,2)</f>
        <v>0</v>
      </c>
      <c r="R89" s="190" t="s">
        <v>260</v>
      </c>
      <c r="S89" s="190" t="s">
        <v>128</v>
      </c>
      <c r="T89" s="190">
        <v>0</v>
      </c>
      <c r="U89" s="191">
        <f>ROUND(E89*T89,2)</f>
        <v>0</v>
      </c>
      <c r="V89" s="190"/>
      <c r="W89" s="172"/>
      <c r="X89" s="172"/>
      <c r="Y89" s="172"/>
      <c r="Z89" s="172"/>
      <c r="AA89" s="172"/>
      <c r="AB89" s="172"/>
      <c r="AC89" s="172"/>
      <c r="AD89" s="172"/>
      <c r="AE89" s="172"/>
      <c r="AF89" s="172"/>
      <c r="AG89" s="172" t="s">
        <v>261</v>
      </c>
      <c r="AH89" s="172"/>
      <c r="AI89" s="172"/>
      <c r="AJ89" s="172"/>
      <c r="AK89" s="172"/>
      <c r="AL89" s="172"/>
      <c r="AM89" s="172"/>
      <c r="AN89" s="172"/>
      <c r="AO89" s="172"/>
      <c r="AP89" s="172"/>
      <c r="AQ89" s="172"/>
      <c r="AR89" s="172"/>
      <c r="AS89" s="172"/>
      <c r="AT89" s="172"/>
      <c r="AU89" s="172"/>
      <c r="AV89" s="172"/>
      <c r="AW89" s="172"/>
      <c r="AX89" s="172"/>
      <c r="AY89" s="172"/>
      <c r="AZ89" s="172"/>
      <c r="BA89" s="172"/>
      <c r="BB89" s="172"/>
      <c r="BC89" s="172"/>
      <c r="BD89" s="172"/>
      <c r="BE89" s="172"/>
      <c r="BF89" s="172"/>
      <c r="BG89" s="172"/>
      <c r="BH89" s="172"/>
    </row>
    <row r="90" spans="1:60" x14ac:dyDescent="0.2">
      <c r="A90" s="205" t="s">
        <v>122</v>
      </c>
      <c r="B90" s="206" t="s">
        <v>78</v>
      </c>
      <c r="C90" s="211" t="s">
        <v>79</v>
      </c>
      <c r="D90" s="207"/>
      <c r="E90" s="208"/>
      <c r="F90" s="209"/>
      <c r="G90" s="209">
        <f>SUMIF(AG91:AG94,"&lt;&gt;NOR",G91:G94)</f>
        <v>0</v>
      </c>
      <c r="H90" s="209"/>
      <c r="I90" s="209">
        <f>SUM(I91:I94)</f>
        <v>0</v>
      </c>
      <c r="J90" s="209"/>
      <c r="K90" s="209">
        <f>SUM(K91:K94)</f>
        <v>0</v>
      </c>
      <c r="L90" s="209"/>
      <c r="M90" s="209">
        <f>SUM(M91:M94)</f>
        <v>0</v>
      </c>
      <c r="N90" s="209"/>
      <c r="O90" s="209">
        <f>SUM(O91:O94)</f>
        <v>1.06</v>
      </c>
      <c r="P90" s="209"/>
      <c r="Q90" s="209">
        <f>SUM(Q91:Q94)</f>
        <v>0</v>
      </c>
      <c r="R90" s="209"/>
      <c r="S90" s="209"/>
      <c r="T90" s="209"/>
      <c r="U90" s="210">
        <f>SUM(U91:U94)</f>
        <v>6.92</v>
      </c>
      <c r="V90" s="209"/>
      <c r="AG90" t="s">
        <v>123</v>
      </c>
    </row>
    <row r="91" spans="1:60" outlineLevel="1" x14ac:dyDescent="0.2">
      <c r="A91" s="173">
        <v>50</v>
      </c>
      <c r="B91" s="183" t="s">
        <v>379</v>
      </c>
      <c r="C91" s="201" t="s">
        <v>380</v>
      </c>
      <c r="D91" s="184" t="s">
        <v>187</v>
      </c>
      <c r="E91" s="186">
        <v>2</v>
      </c>
      <c r="F91" s="189"/>
      <c r="G91" s="190">
        <f>ROUND(E91*F91,2)</f>
        <v>0</v>
      </c>
      <c r="H91" s="189"/>
      <c r="I91" s="190">
        <f>ROUND(E91*H91,2)</f>
        <v>0</v>
      </c>
      <c r="J91" s="189"/>
      <c r="K91" s="190">
        <f>ROUND(E91*J91,2)</f>
        <v>0</v>
      </c>
      <c r="L91" s="190">
        <v>21</v>
      </c>
      <c r="M91" s="190">
        <f>G91*(1+L91/100)</f>
        <v>0</v>
      </c>
      <c r="N91" s="190">
        <v>0.31590000000000001</v>
      </c>
      <c r="O91" s="190">
        <f>ROUND(E91*N91,2)</f>
        <v>0.63</v>
      </c>
      <c r="P91" s="190">
        <v>0</v>
      </c>
      <c r="Q91" s="190">
        <f>ROUND(E91*P91,2)</f>
        <v>0</v>
      </c>
      <c r="R91" s="190" t="s">
        <v>208</v>
      </c>
      <c r="S91" s="190" t="s">
        <v>128</v>
      </c>
      <c r="T91" s="190">
        <v>1.5509999999999999</v>
      </c>
      <c r="U91" s="191">
        <f>ROUND(E91*T91,2)</f>
        <v>3.1</v>
      </c>
      <c r="V91" s="190"/>
      <c r="W91" s="172"/>
      <c r="X91" s="172"/>
      <c r="Y91" s="172"/>
      <c r="Z91" s="172"/>
      <c r="AA91" s="172"/>
      <c r="AB91" s="172"/>
      <c r="AC91" s="172"/>
      <c r="AD91" s="172"/>
      <c r="AE91" s="172"/>
      <c r="AF91" s="172"/>
      <c r="AG91" s="172" t="s">
        <v>189</v>
      </c>
      <c r="AH91" s="172"/>
      <c r="AI91" s="172"/>
      <c r="AJ91" s="172"/>
      <c r="AK91" s="172"/>
      <c r="AL91" s="172"/>
      <c r="AM91" s="172"/>
      <c r="AN91" s="172"/>
      <c r="AO91" s="172"/>
      <c r="AP91" s="172"/>
      <c r="AQ91" s="172"/>
      <c r="AR91" s="172"/>
      <c r="AS91" s="172"/>
      <c r="AT91" s="172"/>
      <c r="AU91" s="172"/>
      <c r="AV91" s="172"/>
      <c r="AW91" s="172"/>
      <c r="AX91" s="172"/>
      <c r="AY91" s="172"/>
      <c r="AZ91" s="172"/>
      <c r="BA91" s="172"/>
      <c r="BB91" s="172"/>
      <c r="BC91" s="172"/>
      <c r="BD91" s="172"/>
      <c r="BE91" s="172"/>
      <c r="BF91" s="172"/>
      <c r="BG91" s="172"/>
      <c r="BH91" s="172"/>
    </row>
    <row r="92" spans="1:60" outlineLevel="1" x14ac:dyDescent="0.2">
      <c r="A92" s="173"/>
      <c r="B92" s="183"/>
      <c r="C92" s="264" t="s">
        <v>378</v>
      </c>
      <c r="D92" s="265"/>
      <c r="E92" s="266"/>
      <c r="F92" s="267"/>
      <c r="G92" s="268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1"/>
      <c r="V92" s="190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2" t="s">
        <v>130</v>
      </c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80" t="str">
        <f>C92</f>
        <v>Počet z C.2. Situace</v>
      </c>
      <c r="BB92" s="172"/>
      <c r="BC92" s="172"/>
      <c r="BD92" s="172"/>
      <c r="BE92" s="172"/>
      <c r="BF92" s="172"/>
      <c r="BG92" s="172"/>
      <c r="BH92" s="172"/>
    </row>
    <row r="93" spans="1:60" outlineLevel="1" x14ac:dyDescent="0.2">
      <c r="A93" s="173">
        <v>51</v>
      </c>
      <c r="B93" s="183" t="s">
        <v>376</v>
      </c>
      <c r="C93" s="201" t="s">
        <v>377</v>
      </c>
      <c r="D93" s="184" t="s">
        <v>187</v>
      </c>
      <c r="E93" s="186">
        <v>1</v>
      </c>
      <c r="F93" s="189"/>
      <c r="G93" s="190">
        <f>ROUND(E93*F93,2)</f>
        <v>0</v>
      </c>
      <c r="H93" s="189"/>
      <c r="I93" s="190">
        <f>ROUND(E93*H93,2)</f>
        <v>0</v>
      </c>
      <c r="J93" s="189"/>
      <c r="K93" s="190">
        <f>ROUND(E93*J93,2)</f>
        <v>0</v>
      </c>
      <c r="L93" s="190">
        <v>21</v>
      </c>
      <c r="M93" s="190">
        <f>G93*(1+L93/100)</f>
        <v>0</v>
      </c>
      <c r="N93" s="190">
        <v>0.43093999999999999</v>
      </c>
      <c r="O93" s="190">
        <f>ROUND(E93*N93,2)</f>
        <v>0.43</v>
      </c>
      <c r="P93" s="190">
        <v>0</v>
      </c>
      <c r="Q93" s="190">
        <f>ROUND(E93*P93,2)</f>
        <v>0</v>
      </c>
      <c r="R93" s="190" t="s">
        <v>208</v>
      </c>
      <c r="S93" s="190" t="s">
        <v>128</v>
      </c>
      <c r="T93" s="190">
        <v>3.8170000000000002</v>
      </c>
      <c r="U93" s="191">
        <f>ROUND(E93*T93,2)</f>
        <v>3.82</v>
      </c>
      <c r="V93" s="190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 t="s">
        <v>189</v>
      </c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72"/>
      <c r="BB93" s="172"/>
      <c r="BC93" s="172"/>
      <c r="BD93" s="172"/>
      <c r="BE93" s="172"/>
      <c r="BF93" s="172"/>
      <c r="BG93" s="172"/>
      <c r="BH93" s="172"/>
    </row>
    <row r="94" spans="1:60" outlineLevel="1" x14ac:dyDescent="0.2">
      <c r="A94" s="173"/>
      <c r="B94" s="183"/>
      <c r="C94" s="264" t="s">
        <v>378</v>
      </c>
      <c r="D94" s="265"/>
      <c r="E94" s="266"/>
      <c r="F94" s="267"/>
      <c r="G94" s="268"/>
      <c r="H94" s="190"/>
      <c r="I94" s="190"/>
      <c r="J94" s="190"/>
      <c r="K94" s="190"/>
      <c r="L94" s="190"/>
      <c r="M94" s="190"/>
      <c r="N94" s="190"/>
      <c r="O94" s="190"/>
      <c r="P94" s="190"/>
      <c r="Q94" s="190"/>
      <c r="R94" s="190"/>
      <c r="S94" s="190"/>
      <c r="T94" s="190"/>
      <c r="U94" s="191"/>
      <c r="V94" s="190"/>
      <c r="W94" s="172"/>
      <c r="X94" s="172"/>
      <c r="Y94" s="172"/>
      <c r="Z94" s="172"/>
      <c r="AA94" s="172"/>
      <c r="AB94" s="172"/>
      <c r="AC94" s="172"/>
      <c r="AD94" s="172"/>
      <c r="AE94" s="172"/>
      <c r="AF94" s="172"/>
      <c r="AG94" s="172" t="s">
        <v>130</v>
      </c>
      <c r="AH94" s="172"/>
      <c r="AI94" s="172"/>
      <c r="AJ94" s="172"/>
      <c r="AK94" s="172"/>
      <c r="AL94" s="172"/>
      <c r="AM94" s="172"/>
      <c r="AN94" s="172"/>
      <c r="AO94" s="172"/>
      <c r="AP94" s="172"/>
      <c r="AQ94" s="172"/>
      <c r="AR94" s="172"/>
      <c r="AS94" s="172"/>
      <c r="AT94" s="172"/>
      <c r="AU94" s="172"/>
      <c r="AV94" s="172"/>
      <c r="AW94" s="172"/>
      <c r="AX94" s="172"/>
      <c r="AY94" s="172"/>
      <c r="AZ94" s="172"/>
      <c r="BA94" s="180" t="str">
        <f>C94</f>
        <v>Počet z C.2. Situace</v>
      </c>
      <c r="BB94" s="172"/>
      <c r="BC94" s="172"/>
      <c r="BD94" s="172"/>
      <c r="BE94" s="172"/>
      <c r="BF94" s="172"/>
      <c r="BG94" s="172"/>
      <c r="BH94" s="172"/>
    </row>
    <row r="95" spans="1:60" x14ac:dyDescent="0.2">
      <c r="A95" s="205" t="s">
        <v>122</v>
      </c>
      <c r="B95" s="206" t="s">
        <v>80</v>
      </c>
      <c r="C95" s="211" t="s">
        <v>81</v>
      </c>
      <c r="D95" s="207"/>
      <c r="E95" s="208"/>
      <c r="F95" s="209"/>
      <c r="G95" s="209">
        <f>SUMIF(AG96:AG107,"&lt;&gt;NOR",G96:G107)</f>
        <v>0</v>
      </c>
      <c r="H95" s="209"/>
      <c r="I95" s="209">
        <f>SUM(I96:I107)</f>
        <v>0</v>
      </c>
      <c r="J95" s="209"/>
      <c r="K95" s="209">
        <f>SUM(K96:K107)</f>
        <v>0</v>
      </c>
      <c r="L95" s="209"/>
      <c r="M95" s="209">
        <f>SUM(M96:M107)</f>
        <v>0</v>
      </c>
      <c r="N95" s="209"/>
      <c r="O95" s="209">
        <f>SUM(O96:O107)</f>
        <v>1.51</v>
      </c>
      <c r="P95" s="209"/>
      <c r="Q95" s="209">
        <f>SUM(Q96:Q107)</f>
        <v>0.33</v>
      </c>
      <c r="R95" s="209"/>
      <c r="S95" s="209"/>
      <c r="T95" s="209"/>
      <c r="U95" s="210">
        <f>SUM(U96:U107)</f>
        <v>7.26</v>
      </c>
      <c r="V95" s="209"/>
      <c r="AG95" t="s">
        <v>123</v>
      </c>
    </row>
    <row r="96" spans="1:60" outlineLevel="1" x14ac:dyDescent="0.2">
      <c r="A96" s="173">
        <v>52</v>
      </c>
      <c r="B96" s="183" t="s">
        <v>418</v>
      </c>
      <c r="C96" s="201" t="s">
        <v>419</v>
      </c>
      <c r="D96" s="184" t="s">
        <v>187</v>
      </c>
      <c r="E96" s="186">
        <v>4</v>
      </c>
      <c r="F96" s="189"/>
      <c r="G96" s="190">
        <f>ROUND(E96*F96,2)</f>
        <v>0</v>
      </c>
      <c r="H96" s="189"/>
      <c r="I96" s="190">
        <f>ROUND(E96*H96,2)</f>
        <v>0</v>
      </c>
      <c r="J96" s="189"/>
      <c r="K96" s="190">
        <f>ROUND(E96*J96,2)</f>
        <v>0</v>
      </c>
      <c r="L96" s="190">
        <v>21</v>
      </c>
      <c r="M96" s="190">
        <f>G96*(1+L96/100)</f>
        <v>0</v>
      </c>
      <c r="N96" s="190">
        <v>0</v>
      </c>
      <c r="O96" s="190">
        <f>ROUND(E96*N96,2)</f>
        <v>0</v>
      </c>
      <c r="P96" s="190">
        <v>8.2000000000000003E-2</v>
      </c>
      <c r="Q96" s="190">
        <f>ROUND(E96*P96,2)</f>
        <v>0.33</v>
      </c>
      <c r="R96" s="190" t="s">
        <v>208</v>
      </c>
      <c r="S96" s="190" t="s">
        <v>128</v>
      </c>
      <c r="T96" s="190">
        <v>0.58799999999999997</v>
      </c>
      <c r="U96" s="191">
        <f>ROUND(E96*T96,2)</f>
        <v>2.35</v>
      </c>
      <c r="V96" s="190"/>
      <c r="W96" s="172"/>
      <c r="X96" s="172"/>
      <c r="Y96" s="172"/>
      <c r="Z96" s="172"/>
      <c r="AA96" s="172"/>
      <c r="AB96" s="172"/>
      <c r="AC96" s="172"/>
      <c r="AD96" s="172"/>
      <c r="AE96" s="172"/>
      <c r="AF96" s="172"/>
      <c r="AG96" s="172" t="s">
        <v>189</v>
      </c>
      <c r="AH96" s="172"/>
      <c r="AI96" s="172"/>
      <c r="AJ96" s="172"/>
      <c r="AK96" s="172"/>
      <c r="AL96" s="172"/>
      <c r="AM96" s="172"/>
      <c r="AN96" s="172"/>
      <c r="AO96" s="172"/>
      <c r="AP96" s="172"/>
      <c r="AQ96" s="172"/>
      <c r="AR96" s="172"/>
      <c r="AS96" s="172"/>
      <c r="AT96" s="172"/>
      <c r="AU96" s="172"/>
      <c r="AV96" s="172"/>
      <c r="AW96" s="172"/>
      <c r="AX96" s="172"/>
      <c r="AY96" s="172"/>
      <c r="AZ96" s="172"/>
      <c r="BA96" s="172"/>
      <c r="BB96" s="172"/>
      <c r="BC96" s="172"/>
      <c r="BD96" s="172"/>
      <c r="BE96" s="172"/>
      <c r="BF96" s="172"/>
      <c r="BG96" s="172"/>
      <c r="BH96" s="172"/>
    </row>
    <row r="97" spans="1:60" outlineLevel="1" x14ac:dyDescent="0.2">
      <c r="A97" s="173"/>
      <c r="B97" s="183"/>
      <c r="C97" s="264" t="s">
        <v>378</v>
      </c>
      <c r="D97" s="265"/>
      <c r="E97" s="266"/>
      <c r="F97" s="267"/>
      <c r="G97" s="268"/>
      <c r="H97" s="190"/>
      <c r="I97" s="190"/>
      <c r="J97" s="190"/>
      <c r="K97" s="190"/>
      <c r="L97" s="190"/>
      <c r="M97" s="190"/>
      <c r="N97" s="190"/>
      <c r="O97" s="190"/>
      <c r="P97" s="190"/>
      <c r="Q97" s="190"/>
      <c r="R97" s="190"/>
      <c r="S97" s="190"/>
      <c r="T97" s="190"/>
      <c r="U97" s="191"/>
      <c r="V97" s="190"/>
      <c r="W97" s="172"/>
      <c r="X97" s="172"/>
      <c r="Y97" s="172"/>
      <c r="Z97" s="172"/>
      <c r="AA97" s="172"/>
      <c r="AB97" s="172"/>
      <c r="AC97" s="172"/>
      <c r="AD97" s="172"/>
      <c r="AE97" s="172"/>
      <c r="AF97" s="172"/>
      <c r="AG97" s="172" t="s">
        <v>130</v>
      </c>
      <c r="AH97" s="172"/>
      <c r="AI97" s="172"/>
      <c r="AJ97" s="172"/>
      <c r="AK97" s="172"/>
      <c r="AL97" s="172"/>
      <c r="AM97" s="172"/>
      <c r="AN97" s="172"/>
      <c r="AO97" s="172"/>
      <c r="AP97" s="172"/>
      <c r="AQ97" s="172"/>
      <c r="AR97" s="172"/>
      <c r="AS97" s="172"/>
      <c r="AT97" s="172"/>
      <c r="AU97" s="172"/>
      <c r="AV97" s="172"/>
      <c r="AW97" s="172"/>
      <c r="AX97" s="172"/>
      <c r="AY97" s="172"/>
      <c r="AZ97" s="172"/>
      <c r="BA97" s="180" t="str">
        <f>C97</f>
        <v>Počet z C.2. Situace</v>
      </c>
      <c r="BB97" s="172"/>
      <c r="BC97" s="172"/>
      <c r="BD97" s="172"/>
      <c r="BE97" s="172"/>
      <c r="BF97" s="172"/>
      <c r="BG97" s="172"/>
      <c r="BH97" s="172"/>
    </row>
    <row r="98" spans="1:60" outlineLevel="1" x14ac:dyDescent="0.2">
      <c r="A98" s="173"/>
      <c r="B98" s="183"/>
      <c r="C98" s="264" t="s">
        <v>295</v>
      </c>
      <c r="D98" s="265"/>
      <c r="E98" s="266"/>
      <c r="F98" s="267"/>
      <c r="G98" s="268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90"/>
      <c r="U98" s="191"/>
      <c r="V98" s="190"/>
      <c r="W98" s="172"/>
      <c r="X98" s="172"/>
      <c r="Y98" s="172"/>
      <c r="Z98" s="172"/>
      <c r="AA98" s="172"/>
      <c r="AB98" s="172"/>
      <c r="AC98" s="172"/>
      <c r="AD98" s="172"/>
      <c r="AE98" s="172"/>
      <c r="AF98" s="172"/>
      <c r="AG98" s="172" t="s">
        <v>130</v>
      </c>
      <c r="AH98" s="172"/>
      <c r="AI98" s="172"/>
      <c r="AJ98" s="172"/>
      <c r="AK98" s="172"/>
      <c r="AL98" s="172"/>
      <c r="AM98" s="172"/>
      <c r="AN98" s="172"/>
      <c r="AO98" s="172"/>
      <c r="AP98" s="172"/>
      <c r="AQ98" s="172"/>
      <c r="AR98" s="172"/>
      <c r="AS98" s="172"/>
      <c r="AT98" s="172"/>
      <c r="AU98" s="172"/>
      <c r="AV98" s="172"/>
      <c r="AW98" s="172"/>
      <c r="AX98" s="172"/>
      <c r="AY98" s="172"/>
      <c r="AZ98" s="172"/>
      <c r="BA98" s="180" t="str">
        <f>C98</f>
        <v>Bude užito zpětně na stavbě</v>
      </c>
      <c r="BB98" s="172"/>
      <c r="BC98" s="172"/>
      <c r="BD98" s="172"/>
      <c r="BE98" s="172"/>
      <c r="BF98" s="172"/>
      <c r="BG98" s="172"/>
      <c r="BH98" s="172"/>
    </row>
    <row r="99" spans="1:60" outlineLevel="1" x14ac:dyDescent="0.2">
      <c r="A99" s="173">
        <v>53</v>
      </c>
      <c r="B99" s="183" t="s">
        <v>420</v>
      </c>
      <c r="C99" s="201" t="s">
        <v>421</v>
      </c>
      <c r="D99" s="184" t="s">
        <v>187</v>
      </c>
      <c r="E99" s="186">
        <v>6</v>
      </c>
      <c r="F99" s="189"/>
      <c r="G99" s="190">
        <f>ROUND(E99*F99,2)</f>
        <v>0</v>
      </c>
      <c r="H99" s="189"/>
      <c r="I99" s="190">
        <f>ROUND(E99*H99,2)</f>
        <v>0</v>
      </c>
      <c r="J99" s="189"/>
      <c r="K99" s="190">
        <f>ROUND(E99*J99,2)</f>
        <v>0</v>
      </c>
      <c r="L99" s="190">
        <v>21</v>
      </c>
      <c r="M99" s="190">
        <f>G99*(1+L99/100)</f>
        <v>0</v>
      </c>
      <c r="N99" s="190">
        <v>0.25</v>
      </c>
      <c r="O99" s="190">
        <f>ROUND(E99*N99,2)</f>
        <v>1.5</v>
      </c>
      <c r="P99" s="190">
        <v>0</v>
      </c>
      <c r="Q99" s="190">
        <f>ROUND(E99*P99,2)</f>
        <v>0</v>
      </c>
      <c r="R99" s="190" t="s">
        <v>208</v>
      </c>
      <c r="S99" s="190" t="s">
        <v>128</v>
      </c>
      <c r="T99" s="190">
        <v>0.81799999999999995</v>
      </c>
      <c r="U99" s="191">
        <f>ROUND(E99*T99,2)</f>
        <v>4.91</v>
      </c>
      <c r="V99" s="190"/>
      <c r="W99" s="172"/>
      <c r="X99" s="172"/>
      <c r="Y99" s="172"/>
      <c r="Z99" s="172"/>
      <c r="AA99" s="172"/>
      <c r="AB99" s="172"/>
      <c r="AC99" s="172"/>
      <c r="AD99" s="172"/>
      <c r="AE99" s="172"/>
      <c r="AF99" s="172"/>
      <c r="AG99" s="172" t="s">
        <v>189</v>
      </c>
      <c r="AH99" s="172"/>
      <c r="AI99" s="172"/>
      <c r="AJ99" s="172"/>
      <c r="AK99" s="172"/>
      <c r="AL99" s="172"/>
      <c r="AM99" s="172"/>
      <c r="AN99" s="172"/>
      <c r="AO99" s="172"/>
      <c r="AP99" s="172"/>
      <c r="AQ99" s="172"/>
      <c r="AR99" s="172"/>
      <c r="AS99" s="172"/>
      <c r="AT99" s="172"/>
      <c r="AU99" s="172"/>
      <c r="AV99" s="172"/>
      <c r="AW99" s="172"/>
      <c r="AX99" s="172"/>
      <c r="AY99" s="172"/>
      <c r="AZ99" s="172"/>
      <c r="BA99" s="172"/>
      <c r="BB99" s="172"/>
      <c r="BC99" s="172"/>
      <c r="BD99" s="172"/>
      <c r="BE99" s="172"/>
      <c r="BF99" s="172"/>
      <c r="BG99" s="172"/>
      <c r="BH99" s="172"/>
    </row>
    <row r="100" spans="1:60" outlineLevel="1" x14ac:dyDescent="0.2">
      <c r="A100" s="173"/>
      <c r="B100" s="183"/>
      <c r="C100" s="264" t="s">
        <v>378</v>
      </c>
      <c r="D100" s="265"/>
      <c r="E100" s="266"/>
      <c r="F100" s="267"/>
      <c r="G100" s="268"/>
      <c r="H100" s="190"/>
      <c r="I100" s="190"/>
      <c r="J100" s="190"/>
      <c r="K100" s="190"/>
      <c r="L100" s="190"/>
      <c r="M100" s="190"/>
      <c r="N100" s="190"/>
      <c r="O100" s="190"/>
      <c r="P100" s="190"/>
      <c r="Q100" s="190"/>
      <c r="R100" s="190"/>
      <c r="S100" s="190"/>
      <c r="T100" s="190"/>
      <c r="U100" s="191"/>
      <c r="V100" s="190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 t="s">
        <v>130</v>
      </c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80" t="str">
        <f>C100</f>
        <v>Počet z C.2. Situace</v>
      </c>
      <c r="BB100" s="172"/>
      <c r="BC100" s="172"/>
      <c r="BD100" s="172"/>
      <c r="BE100" s="172"/>
      <c r="BF100" s="172"/>
      <c r="BG100" s="172"/>
      <c r="BH100" s="172"/>
    </row>
    <row r="101" spans="1:60" outlineLevel="1" x14ac:dyDescent="0.2">
      <c r="A101" s="173"/>
      <c r="B101" s="183"/>
      <c r="C101" s="264" t="s">
        <v>840</v>
      </c>
      <c r="D101" s="265"/>
      <c r="E101" s="266"/>
      <c r="F101" s="267"/>
      <c r="G101" s="268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0"/>
      <c r="S101" s="190"/>
      <c r="T101" s="190"/>
      <c r="U101" s="191"/>
      <c r="V101" s="190"/>
      <c r="W101" s="172"/>
      <c r="X101" s="172"/>
      <c r="Y101" s="172"/>
      <c r="Z101" s="172"/>
      <c r="AA101" s="172"/>
      <c r="AB101" s="172"/>
      <c r="AC101" s="172"/>
      <c r="AD101" s="172"/>
      <c r="AE101" s="172"/>
      <c r="AF101" s="172"/>
      <c r="AG101" s="172" t="s">
        <v>130</v>
      </c>
      <c r="AH101" s="172"/>
      <c r="AI101" s="172"/>
      <c r="AJ101" s="172"/>
      <c r="AK101" s="172"/>
      <c r="AL101" s="172"/>
      <c r="AM101" s="172"/>
      <c r="AN101" s="172"/>
      <c r="AO101" s="172"/>
      <c r="AP101" s="172"/>
      <c r="AQ101" s="172"/>
      <c r="AR101" s="172"/>
      <c r="AS101" s="172"/>
      <c r="AT101" s="172"/>
      <c r="AU101" s="172"/>
      <c r="AV101" s="172"/>
      <c r="AW101" s="172"/>
      <c r="AX101" s="172"/>
      <c r="AY101" s="172"/>
      <c r="AZ101" s="172"/>
      <c r="BA101" s="180" t="str">
        <f>C101</f>
        <v>4 - přemístění</v>
      </c>
      <c r="BB101" s="172"/>
      <c r="BC101" s="172"/>
      <c r="BD101" s="172"/>
      <c r="BE101" s="172"/>
      <c r="BF101" s="172"/>
      <c r="BG101" s="172"/>
      <c r="BH101" s="172"/>
    </row>
    <row r="102" spans="1:60" outlineLevel="1" x14ac:dyDescent="0.2">
      <c r="A102" s="173"/>
      <c r="B102" s="183"/>
      <c r="C102" s="264" t="s">
        <v>825</v>
      </c>
      <c r="D102" s="265"/>
      <c r="E102" s="266"/>
      <c r="F102" s="267"/>
      <c r="G102" s="268"/>
      <c r="H102" s="190"/>
      <c r="I102" s="190"/>
      <c r="J102" s="190"/>
      <c r="K102" s="190"/>
      <c r="L102" s="190"/>
      <c r="M102" s="190"/>
      <c r="N102" s="190"/>
      <c r="O102" s="190"/>
      <c r="P102" s="190"/>
      <c r="Q102" s="190"/>
      <c r="R102" s="190"/>
      <c r="S102" s="190"/>
      <c r="T102" s="190"/>
      <c r="U102" s="191"/>
      <c r="V102" s="190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 t="s">
        <v>130</v>
      </c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  <c r="AT102" s="172"/>
      <c r="AU102" s="172"/>
      <c r="AV102" s="172"/>
      <c r="AW102" s="172"/>
      <c r="AX102" s="172"/>
      <c r="AY102" s="172"/>
      <c r="AZ102" s="172"/>
      <c r="BA102" s="180" t="str">
        <f>C102</f>
        <v>2 - nové</v>
      </c>
      <c r="BB102" s="172"/>
      <c r="BC102" s="172"/>
      <c r="BD102" s="172"/>
      <c r="BE102" s="172"/>
      <c r="BF102" s="172"/>
      <c r="BG102" s="172"/>
      <c r="BH102" s="172"/>
    </row>
    <row r="103" spans="1:60" outlineLevel="1" x14ac:dyDescent="0.2">
      <c r="A103" s="173">
        <v>54</v>
      </c>
      <c r="B103" s="183" t="s">
        <v>826</v>
      </c>
      <c r="C103" s="201" t="s">
        <v>827</v>
      </c>
      <c r="D103" s="184" t="s">
        <v>187</v>
      </c>
      <c r="E103" s="186">
        <v>2</v>
      </c>
      <c r="F103" s="189"/>
      <c r="G103" s="190">
        <f>ROUND(E103*F103,2)</f>
        <v>0</v>
      </c>
      <c r="H103" s="189"/>
      <c r="I103" s="190">
        <f>ROUND(E103*H103,2)</f>
        <v>0</v>
      </c>
      <c r="J103" s="189"/>
      <c r="K103" s="190">
        <f>ROUND(E103*J103,2)</f>
        <v>0</v>
      </c>
      <c r="L103" s="190">
        <v>21</v>
      </c>
      <c r="M103" s="190">
        <f>G103*(1+L103/100)</f>
        <v>0</v>
      </c>
      <c r="N103" s="190">
        <v>5.1000000000000004E-3</v>
      </c>
      <c r="O103" s="190">
        <f>ROUND(E103*N103,2)</f>
        <v>0.01</v>
      </c>
      <c r="P103" s="190">
        <v>0</v>
      </c>
      <c r="Q103" s="190">
        <f>ROUND(E103*P103,2)</f>
        <v>0</v>
      </c>
      <c r="R103" s="190" t="s">
        <v>260</v>
      </c>
      <c r="S103" s="190" t="s">
        <v>128</v>
      </c>
      <c r="T103" s="190">
        <v>0</v>
      </c>
      <c r="U103" s="191">
        <f>ROUND(E103*T103,2)</f>
        <v>0</v>
      </c>
      <c r="V103" s="190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 t="s">
        <v>261</v>
      </c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72"/>
      <c r="BB103" s="172"/>
      <c r="BC103" s="172"/>
      <c r="BD103" s="172"/>
      <c r="BE103" s="172"/>
      <c r="BF103" s="172"/>
      <c r="BG103" s="172"/>
      <c r="BH103" s="172"/>
    </row>
    <row r="104" spans="1:60" outlineLevel="1" x14ac:dyDescent="0.2">
      <c r="A104" s="173">
        <v>55</v>
      </c>
      <c r="B104" s="183" t="s">
        <v>432</v>
      </c>
      <c r="C104" s="201" t="s">
        <v>433</v>
      </c>
      <c r="D104" s="184" t="s">
        <v>187</v>
      </c>
      <c r="E104" s="186">
        <v>5</v>
      </c>
      <c r="F104" s="189"/>
      <c r="G104" s="190">
        <f>ROUND(E104*F104,2)</f>
        <v>0</v>
      </c>
      <c r="H104" s="189"/>
      <c r="I104" s="190">
        <f>ROUND(E104*H104,2)</f>
        <v>0</v>
      </c>
      <c r="J104" s="189"/>
      <c r="K104" s="190">
        <f>ROUND(E104*J104,2)</f>
        <v>0</v>
      </c>
      <c r="L104" s="190">
        <v>21</v>
      </c>
      <c r="M104" s="190">
        <f>G104*(1+L104/100)</f>
        <v>0</v>
      </c>
      <c r="N104" s="190">
        <v>0</v>
      </c>
      <c r="O104" s="190">
        <f>ROUND(E104*N104,2)</f>
        <v>0</v>
      </c>
      <c r="P104" s="190">
        <v>0</v>
      </c>
      <c r="Q104" s="190">
        <f>ROUND(E104*P104,2)</f>
        <v>0</v>
      </c>
      <c r="R104" s="190"/>
      <c r="S104" s="190" t="s">
        <v>155</v>
      </c>
      <c r="T104" s="190">
        <v>0</v>
      </c>
      <c r="U104" s="191">
        <f>ROUND(E104*T104,2)</f>
        <v>0</v>
      </c>
      <c r="V104" s="190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 t="s">
        <v>261</v>
      </c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72"/>
      <c r="BB104" s="172"/>
      <c r="BC104" s="172"/>
      <c r="BD104" s="172"/>
      <c r="BE104" s="172"/>
      <c r="BF104" s="172"/>
      <c r="BG104" s="172"/>
      <c r="BH104" s="172"/>
    </row>
    <row r="105" spans="1:60" outlineLevel="1" x14ac:dyDescent="0.2">
      <c r="A105" s="173">
        <v>56</v>
      </c>
      <c r="B105" s="183" t="s">
        <v>430</v>
      </c>
      <c r="C105" s="201" t="s">
        <v>431</v>
      </c>
      <c r="D105" s="184" t="s">
        <v>187</v>
      </c>
      <c r="E105" s="186">
        <v>1</v>
      </c>
      <c r="F105" s="189"/>
      <c r="G105" s="190">
        <f>ROUND(E105*F105,2)</f>
        <v>0</v>
      </c>
      <c r="H105" s="189"/>
      <c r="I105" s="190">
        <f>ROUND(E105*H105,2)</f>
        <v>0</v>
      </c>
      <c r="J105" s="189"/>
      <c r="K105" s="190">
        <f>ROUND(E105*J105,2)</f>
        <v>0</v>
      </c>
      <c r="L105" s="190">
        <v>21</v>
      </c>
      <c r="M105" s="190">
        <f>G105*(1+L105/100)</f>
        <v>0</v>
      </c>
      <c r="N105" s="190">
        <v>0</v>
      </c>
      <c r="O105" s="190">
        <f>ROUND(E105*N105,2)</f>
        <v>0</v>
      </c>
      <c r="P105" s="190">
        <v>0</v>
      </c>
      <c r="Q105" s="190">
        <f>ROUND(E105*P105,2)</f>
        <v>0</v>
      </c>
      <c r="R105" s="190"/>
      <c r="S105" s="190" t="s">
        <v>155</v>
      </c>
      <c r="T105" s="190">
        <v>0</v>
      </c>
      <c r="U105" s="191">
        <f>ROUND(E105*T105,2)</f>
        <v>0</v>
      </c>
      <c r="V105" s="190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 t="s">
        <v>261</v>
      </c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</row>
    <row r="106" spans="1:60" outlineLevel="1" x14ac:dyDescent="0.2">
      <c r="A106" s="173">
        <v>57</v>
      </c>
      <c r="B106" s="183" t="s">
        <v>434</v>
      </c>
      <c r="C106" s="201" t="s">
        <v>435</v>
      </c>
      <c r="D106" s="184" t="s">
        <v>187</v>
      </c>
      <c r="E106" s="186">
        <v>12</v>
      </c>
      <c r="F106" s="189"/>
      <c r="G106" s="190">
        <f>ROUND(E106*F106,2)</f>
        <v>0</v>
      </c>
      <c r="H106" s="189"/>
      <c r="I106" s="190">
        <f>ROUND(E106*H106,2)</f>
        <v>0</v>
      </c>
      <c r="J106" s="189"/>
      <c r="K106" s="190">
        <f>ROUND(E106*J106,2)</f>
        <v>0</v>
      </c>
      <c r="L106" s="190">
        <v>21</v>
      </c>
      <c r="M106" s="190">
        <f>G106*(1+L106/100)</f>
        <v>0</v>
      </c>
      <c r="N106" s="190">
        <v>0</v>
      </c>
      <c r="O106" s="190">
        <f>ROUND(E106*N106,2)</f>
        <v>0</v>
      </c>
      <c r="P106" s="190">
        <v>0</v>
      </c>
      <c r="Q106" s="190">
        <f>ROUND(E106*P106,2)</f>
        <v>0</v>
      </c>
      <c r="R106" s="190" t="s">
        <v>260</v>
      </c>
      <c r="S106" s="190" t="s">
        <v>128</v>
      </c>
      <c r="T106" s="190">
        <v>0</v>
      </c>
      <c r="U106" s="191">
        <f>ROUND(E106*T106,2)</f>
        <v>0</v>
      </c>
      <c r="V106" s="190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 t="s">
        <v>261</v>
      </c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72"/>
      <c r="BB106" s="172"/>
      <c r="BC106" s="172"/>
      <c r="BD106" s="172"/>
      <c r="BE106" s="172"/>
      <c r="BF106" s="172"/>
      <c r="BG106" s="172"/>
      <c r="BH106" s="172"/>
    </row>
    <row r="107" spans="1:60" outlineLevel="1" x14ac:dyDescent="0.2">
      <c r="A107" s="173">
        <v>58</v>
      </c>
      <c r="B107" s="183" t="s">
        <v>436</v>
      </c>
      <c r="C107" s="201" t="s">
        <v>437</v>
      </c>
      <c r="D107" s="184" t="s">
        <v>187</v>
      </c>
      <c r="E107" s="186">
        <v>1</v>
      </c>
      <c r="F107" s="189"/>
      <c r="G107" s="190">
        <f>ROUND(E107*F107,2)</f>
        <v>0</v>
      </c>
      <c r="H107" s="189"/>
      <c r="I107" s="190">
        <f>ROUND(E107*H107,2)</f>
        <v>0</v>
      </c>
      <c r="J107" s="189"/>
      <c r="K107" s="190">
        <f>ROUND(E107*J107,2)</f>
        <v>0</v>
      </c>
      <c r="L107" s="190">
        <v>21</v>
      </c>
      <c r="M107" s="190">
        <f>G107*(1+L107/100)</f>
        <v>0</v>
      </c>
      <c r="N107" s="190">
        <v>0</v>
      </c>
      <c r="O107" s="190">
        <f>ROUND(E107*N107,2)</f>
        <v>0</v>
      </c>
      <c r="P107" s="190">
        <v>0</v>
      </c>
      <c r="Q107" s="190">
        <f>ROUND(E107*P107,2)</f>
        <v>0</v>
      </c>
      <c r="R107" s="190" t="s">
        <v>260</v>
      </c>
      <c r="S107" s="190" t="s">
        <v>128</v>
      </c>
      <c r="T107" s="190">
        <v>0</v>
      </c>
      <c r="U107" s="191">
        <f>ROUND(E107*T107,2)</f>
        <v>0</v>
      </c>
      <c r="V107" s="190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  <c r="AG107" s="172" t="s">
        <v>261</v>
      </c>
      <c r="AH107" s="172"/>
      <c r="AI107" s="172"/>
      <c r="AJ107" s="172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  <c r="BB107" s="172"/>
      <c r="BC107" s="172"/>
      <c r="BD107" s="172"/>
      <c r="BE107" s="172"/>
      <c r="BF107" s="172"/>
      <c r="BG107" s="172"/>
      <c r="BH107" s="172"/>
    </row>
    <row r="108" spans="1:60" x14ac:dyDescent="0.2">
      <c r="A108" s="205" t="s">
        <v>122</v>
      </c>
      <c r="B108" s="206" t="s">
        <v>84</v>
      </c>
      <c r="C108" s="211" t="s">
        <v>85</v>
      </c>
      <c r="D108" s="207"/>
      <c r="E108" s="208"/>
      <c r="F108" s="209"/>
      <c r="G108" s="209">
        <f>SUMIF(AG109:AG127,"&lt;&gt;NOR",G109:G127)</f>
        <v>0</v>
      </c>
      <c r="H108" s="209"/>
      <c r="I108" s="209">
        <f>SUM(I109:I127)</f>
        <v>0</v>
      </c>
      <c r="J108" s="209"/>
      <c r="K108" s="209">
        <f>SUM(K109:K127)</f>
        <v>0</v>
      </c>
      <c r="L108" s="209"/>
      <c r="M108" s="209">
        <f>SUM(M109:M127)</f>
        <v>0</v>
      </c>
      <c r="N108" s="209"/>
      <c r="O108" s="209">
        <f>SUM(O109:O127)</f>
        <v>0</v>
      </c>
      <c r="P108" s="209"/>
      <c r="Q108" s="209">
        <f>SUM(Q109:Q127)</f>
        <v>0</v>
      </c>
      <c r="R108" s="209"/>
      <c r="S108" s="209"/>
      <c r="T108" s="209"/>
      <c r="U108" s="210">
        <f>SUM(U109:U127)</f>
        <v>23.930000000000003</v>
      </c>
      <c r="V108" s="209"/>
      <c r="AG108" t="s">
        <v>123</v>
      </c>
    </row>
    <row r="109" spans="1:60" outlineLevel="1" x14ac:dyDescent="0.2">
      <c r="A109" s="173">
        <v>59</v>
      </c>
      <c r="B109" s="183" t="s">
        <v>461</v>
      </c>
      <c r="C109" s="201" t="s">
        <v>462</v>
      </c>
      <c r="D109" s="184" t="s">
        <v>463</v>
      </c>
      <c r="E109" s="186">
        <v>141</v>
      </c>
      <c r="F109" s="189"/>
      <c r="G109" s="190">
        <f>ROUND(E109*F109,2)</f>
        <v>0</v>
      </c>
      <c r="H109" s="189"/>
      <c r="I109" s="190">
        <f>ROUND(E109*H109,2)</f>
        <v>0</v>
      </c>
      <c r="J109" s="189"/>
      <c r="K109" s="190">
        <f>ROUND(E109*J109,2)</f>
        <v>0</v>
      </c>
      <c r="L109" s="190">
        <v>21</v>
      </c>
      <c r="M109" s="190">
        <f>G109*(1+L109/100)</f>
        <v>0</v>
      </c>
      <c r="N109" s="190">
        <v>0</v>
      </c>
      <c r="O109" s="190">
        <f>ROUND(E109*N109,2)</f>
        <v>0</v>
      </c>
      <c r="P109" s="190">
        <v>0</v>
      </c>
      <c r="Q109" s="190">
        <f>ROUND(E109*P109,2)</f>
        <v>0</v>
      </c>
      <c r="R109" s="190" t="s">
        <v>208</v>
      </c>
      <c r="S109" s="190" t="s">
        <v>128</v>
      </c>
      <c r="T109" s="190">
        <v>9.9000000000000005E-2</v>
      </c>
      <c r="U109" s="191">
        <f>ROUND(E109*T109,2)</f>
        <v>13.96</v>
      </c>
      <c r="V109" s="190"/>
      <c r="W109" s="172"/>
      <c r="X109" s="172"/>
      <c r="Y109" s="172"/>
      <c r="Z109" s="172"/>
      <c r="AA109" s="172"/>
      <c r="AB109" s="172"/>
      <c r="AC109" s="172"/>
      <c r="AD109" s="172"/>
      <c r="AE109" s="172"/>
      <c r="AF109" s="172"/>
      <c r="AG109" s="172" t="s">
        <v>180</v>
      </c>
      <c r="AH109" s="172"/>
      <c r="AI109" s="172"/>
      <c r="AJ109" s="172"/>
      <c r="AK109" s="172"/>
      <c r="AL109" s="172"/>
      <c r="AM109" s="172"/>
      <c r="AN109" s="172"/>
      <c r="AO109" s="172"/>
      <c r="AP109" s="172"/>
      <c r="AQ109" s="172"/>
      <c r="AR109" s="172"/>
      <c r="AS109" s="172"/>
      <c r="AT109" s="172"/>
      <c r="AU109" s="172"/>
      <c r="AV109" s="172"/>
      <c r="AW109" s="172"/>
      <c r="AX109" s="172"/>
      <c r="AY109" s="172"/>
      <c r="AZ109" s="172"/>
      <c r="BA109" s="172"/>
      <c r="BB109" s="172"/>
      <c r="BC109" s="172"/>
      <c r="BD109" s="172"/>
      <c r="BE109" s="172"/>
      <c r="BF109" s="172"/>
      <c r="BG109" s="172"/>
      <c r="BH109" s="172"/>
    </row>
    <row r="110" spans="1:60" outlineLevel="1" x14ac:dyDescent="0.2">
      <c r="A110" s="173">
        <v>60</v>
      </c>
      <c r="B110" s="183" t="s">
        <v>464</v>
      </c>
      <c r="C110" s="201" t="s">
        <v>465</v>
      </c>
      <c r="D110" s="184" t="s">
        <v>463</v>
      </c>
      <c r="E110" s="186">
        <v>141</v>
      </c>
      <c r="F110" s="189"/>
      <c r="G110" s="190">
        <f>ROUND(E110*F110,2)</f>
        <v>0</v>
      </c>
      <c r="H110" s="189"/>
      <c r="I110" s="190">
        <f>ROUND(E110*H110,2)</f>
        <v>0</v>
      </c>
      <c r="J110" s="189"/>
      <c r="K110" s="190">
        <f>ROUND(E110*J110,2)</f>
        <v>0</v>
      </c>
      <c r="L110" s="190">
        <v>21</v>
      </c>
      <c r="M110" s="190">
        <f>G110*(1+L110/100)</f>
        <v>0</v>
      </c>
      <c r="N110" s="190">
        <v>0</v>
      </c>
      <c r="O110" s="190">
        <f>ROUND(E110*N110,2)</f>
        <v>0</v>
      </c>
      <c r="P110" s="190">
        <v>0</v>
      </c>
      <c r="Q110" s="190">
        <f>ROUND(E110*P110,2)</f>
        <v>0</v>
      </c>
      <c r="R110" s="190" t="s">
        <v>208</v>
      </c>
      <c r="S110" s="190" t="s">
        <v>128</v>
      </c>
      <c r="T110" s="190">
        <v>0.01</v>
      </c>
      <c r="U110" s="191">
        <f>ROUND(E110*T110,2)</f>
        <v>1.41</v>
      </c>
      <c r="V110" s="190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 t="s">
        <v>180</v>
      </c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</row>
    <row r="111" spans="1:60" outlineLevel="1" x14ac:dyDescent="0.2">
      <c r="A111" s="173">
        <v>61</v>
      </c>
      <c r="B111" s="183" t="s">
        <v>466</v>
      </c>
      <c r="C111" s="201" t="s">
        <v>467</v>
      </c>
      <c r="D111" s="184" t="s">
        <v>463</v>
      </c>
      <c r="E111" s="186">
        <v>1269</v>
      </c>
      <c r="F111" s="189"/>
      <c r="G111" s="190">
        <f>ROUND(E111*F111,2)</f>
        <v>0</v>
      </c>
      <c r="H111" s="189"/>
      <c r="I111" s="190">
        <f>ROUND(E111*H111,2)</f>
        <v>0</v>
      </c>
      <c r="J111" s="189"/>
      <c r="K111" s="190">
        <f>ROUND(E111*J111,2)</f>
        <v>0</v>
      </c>
      <c r="L111" s="190">
        <v>21</v>
      </c>
      <c r="M111" s="190">
        <f>G111*(1+L111/100)</f>
        <v>0</v>
      </c>
      <c r="N111" s="190">
        <v>0</v>
      </c>
      <c r="O111" s="190">
        <f>ROUND(E111*N111,2)</f>
        <v>0</v>
      </c>
      <c r="P111" s="190">
        <v>0</v>
      </c>
      <c r="Q111" s="190">
        <f>ROUND(E111*P111,2)</f>
        <v>0</v>
      </c>
      <c r="R111" s="190" t="s">
        <v>208</v>
      </c>
      <c r="S111" s="190" t="s">
        <v>128</v>
      </c>
      <c r="T111" s="190">
        <v>0</v>
      </c>
      <c r="U111" s="191">
        <f>ROUND(E111*T111,2)</f>
        <v>0</v>
      </c>
      <c r="V111" s="190"/>
      <c r="W111" s="172"/>
      <c r="X111" s="172"/>
      <c r="Y111" s="172"/>
      <c r="Z111" s="172"/>
      <c r="AA111" s="172"/>
      <c r="AB111" s="172"/>
      <c r="AC111" s="172"/>
      <c r="AD111" s="172"/>
      <c r="AE111" s="172"/>
      <c r="AF111" s="172"/>
      <c r="AG111" s="172" t="s">
        <v>180</v>
      </c>
      <c r="AH111" s="172"/>
      <c r="AI111" s="172"/>
      <c r="AJ111" s="172"/>
      <c r="AK111" s="172"/>
      <c r="AL111" s="172"/>
      <c r="AM111" s="172"/>
      <c r="AN111" s="172"/>
      <c r="AO111" s="172"/>
      <c r="AP111" s="172"/>
      <c r="AQ111" s="172"/>
      <c r="AR111" s="172"/>
      <c r="AS111" s="172"/>
      <c r="AT111" s="172"/>
      <c r="AU111" s="172"/>
      <c r="AV111" s="172"/>
      <c r="AW111" s="172"/>
      <c r="AX111" s="172"/>
      <c r="AY111" s="172"/>
      <c r="AZ111" s="172"/>
      <c r="BA111" s="172"/>
      <c r="BB111" s="172"/>
      <c r="BC111" s="172"/>
      <c r="BD111" s="172"/>
      <c r="BE111" s="172"/>
      <c r="BF111" s="172"/>
      <c r="BG111" s="172"/>
      <c r="BH111" s="172"/>
    </row>
    <row r="112" spans="1:60" outlineLevel="1" x14ac:dyDescent="0.2">
      <c r="A112" s="173"/>
      <c r="B112" s="183"/>
      <c r="C112" s="264" t="s">
        <v>828</v>
      </c>
      <c r="D112" s="265"/>
      <c r="E112" s="266"/>
      <c r="F112" s="267"/>
      <c r="G112" s="268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  <c r="S112" s="190"/>
      <c r="T112" s="190"/>
      <c r="U112" s="191"/>
      <c r="V112" s="190"/>
      <c r="W112" s="172"/>
      <c r="X112" s="172"/>
      <c r="Y112" s="172"/>
      <c r="Z112" s="172"/>
      <c r="AA112" s="172"/>
      <c r="AB112" s="172"/>
      <c r="AC112" s="172"/>
      <c r="AD112" s="172"/>
      <c r="AE112" s="172"/>
      <c r="AF112" s="172"/>
      <c r="AG112" s="172" t="s">
        <v>130</v>
      </c>
      <c r="AH112" s="172"/>
      <c r="AI112" s="172"/>
      <c r="AJ112" s="172"/>
      <c r="AK112" s="172"/>
      <c r="AL112" s="172"/>
      <c r="AM112" s="172"/>
      <c r="AN112" s="172"/>
      <c r="AO112" s="172"/>
      <c r="AP112" s="172"/>
      <c r="AQ112" s="172"/>
      <c r="AR112" s="172"/>
      <c r="AS112" s="172"/>
      <c r="AT112" s="172"/>
      <c r="AU112" s="172"/>
      <c r="AV112" s="172"/>
      <c r="AW112" s="172"/>
      <c r="AX112" s="172"/>
      <c r="AY112" s="172"/>
      <c r="AZ112" s="172"/>
      <c r="BA112" s="180" t="str">
        <f>C112</f>
        <v>141x9</v>
      </c>
      <c r="BB112" s="172"/>
      <c r="BC112" s="172"/>
      <c r="BD112" s="172"/>
      <c r="BE112" s="172"/>
      <c r="BF112" s="172"/>
      <c r="BG112" s="172"/>
      <c r="BH112" s="172"/>
    </row>
    <row r="113" spans="1:60" outlineLevel="1" x14ac:dyDescent="0.2">
      <c r="A113" s="173">
        <v>62</v>
      </c>
      <c r="B113" s="183" t="s">
        <v>469</v>
      </c>
      <c r="C113" s="201" t="s">
        <v>470</v>
      </c>
      <c r="D113" s="184" t="s">
        <v>463</v>
      </c>
      <c r="E113" s="186">
        <v>141</v>
      </c>
      <c r="F113" s="189"/>
      <c r="G113" s="190">
        <f t="shared" ref="G113:G127" si="7">ROUND(E113*F113,2)</f>
        <v>0</v>
      </c>
      <c r="H113" s="189"/>
      <c r="I113" s="190">
        <f t="shared" ref="I113:I127" si="8">ROUND(E113*H113,2)</f>
        <v>0</v>
      </c>
      <c r="J113" s="189"/>
      <c r="K113" s="190">
        <f t="shared" ref="K113:K127" si="9">ROUND(E113*J113,2)</f>
        <v>0</v>
      </c>
      <c r="L113" s="190">
        <v>21</v>
      </c>
      <c r="M113" s="190">
        <f t="shared" ref="M113:M127" si="10">G113*(1+L113/100)</f>
        <v>0</v>
      </c>
      <c r="N113" s="190">
        <v>0</v>
      </c>
      <c r="O113" s="190">
        <f t="shared" ref="O113:O127" si="11">ROUND(E113*N113,2)</f>
        <v>0</v>
      </c>
      <c r="P113" s="190">
        <v>0</v>
      </c>
      <c r="Q113" s="190">
        <f t="shared" ref="Q113:Q127" si="12">ROUND(E113*P113,2)</f>
        <v>0</v>
      </c>
      <c r="R113" s="190" t="s">
        <v>471</v>
      </c>
      <c r="S113" s="190" t="s">
        <v>128</v>
      </c>
      <c r="T113" s="190">
        <v>6.0000000000000001E-3</v>
      </c>
      <c r="U113" s="191">
        <f t="shared" ref="U113:U127" si="13">ROUND(E113*T113,2)</f>
        <v>0.85</v>
      </c>
      <c r="V113" s="190"/>
      <c r="W113" s="172"/>
      <c r="X113" s="172"/>
      <c r="Y113" s="172"/>
      <c r="Z113" s="172"/>
      <c r="AA113" s="172"/>
      <c r="AB113" s="172"/>
      <c r="AC113" s="172"/>
      <c r="AD113" s="172"/>
      <c r="AE113" s="172"/>
      <c r="AF113" s="172"/>
      <c r="AG113" s="172" t="s">
        <v>180</v>
      </c>
      <c r="AH113" s="172"/>
      <c r="AI113" s="172"/>
      <c r="AJ113" s="172"/>
      <c r="AK113" s="172"/>
      <c r="AL113" s="172"/>
      <c r="AM113" s="172"/>
      <c r="AN113" s="172"/>
      <c r="AO113" s="172"/>
      <c r="AP113" s="172"/>
      <c r="AQ113" s="172"/>
      <c r="AR113" s="172"/>
      <c r="AS113" s="172"/>
      <c r="AT113" s="172"/>
      <c r="AU113" s="172"/>
      <c r="AV113" s="172"/>
      <c r="AW113" s="172"/>
      <c r="AX113" s="172"/>
      <c r="AY113" s="172"/>
      <c r="AZ113" s="172"/>
      <c r="BA113" s="172"/>
      <c r="BB113" s="172"/>
      <c r="BC113" s="172"/>
      <c r="BD113" s="172"/>
      <c r="BE113" s="172"/>
      <c r="BF113" s="172"/>
      <c r="BG113" s="172"/>
      <c r="BH113" s="172"/>
    </row>
    <row r="114" spans="1:60" outlineLevel="1" x14ac:dyDescent="0.2">
      <c r="A114" s="173">
        <v>63</v>
      </c>
      <c r="B114" s="183" t="s">
        <v>791</v>
      </c>
      <c r="C114" s="201" t="s">
        <v>473</v>
      </c>
      <c r="D114" s="184" t="s">
        <v>463</v>
      </c>
      <c r="E114" s="186">
        <v>107</v>
      </c>
      <c r="F114" s="189"/>
      <c r="G114" s="190">
        <f t="shared" si="7"/>
        <v>0</v>
      </c>
      <c r="H114" s="189"/>
      <c r="I114" s="190">
        <f t="shared" si="8"/>
        <v>0</v>
      </c>
      <c r="J114" s="189"/>
      <c r="K114" s="190">
        <f t="shared" si="9"/>
        <v>0</v>
      </c>
      <c r="L114" s="190">
        <v>21</v>
      </c>
      <c r="M114" s="190">
        <f t="shared" si="10"/>
        <v>0</v>
      </c>
      <c r="N114" s="190">
        <v>0</v>
      </c>
      <c r="O114" s="190">
        <f t="shared" si="11"/>
        <v>0</v>
      </c>
      <c r="P114" s="190">
        <v>0</v>
      </c>
      <c r="Q114" s="190">
        <f t="shared" si="12"/>
        <v>0</v>
      </c>
      <c r="R114" s="190" t="s">
        <v>459</v>
      </c>
      <c r="S114" s="190" t="s">
        <v>128</v>
      </c>
      <c r="T114" s="190">
        <v>0</v>
      </c>
      <c r="U114" s="191">
        <f t="shared" si="13"/>
        <v>0</v>
      </c>
      <c r="V114" s="190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2"/>
      <c r="AG114" s="172" t="s">
        <v>180</v>
      </c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2"/>
      <c r="AT114" s="172"/>
      <c r="AU114" s="172"/>
      <c r="AV114" s="172"/>
      <c r="AW114" s="172"/>
      <c r="AX114" s="172"/>
      <c r="AY114" s="172"/>
      <c r="AZ114" s="172"/>
      <c r="BA114" s="172"/>
      <c r="BB114" s="172"/>
      <c r="BC114" s="172"/>
      <c r="BD114" s="172"/>
      <c r="BE114" s="172"/>
      <c r="BF114" s="172"/>
      <c r="BG114" s="172"/>
      <c r="BH114" s="172"/>
    </row>
    <row r="115" spans="1:60" outlineLevel="1" x14ac:dyDescent="0.2">
      <c r="A115" s="173">
        <v>64</v>
      </c>
      <c r="B115" s="183" t="s">
        <v>474</v>
      </c>
      <c r="C115" s="201" t="s">
        <v>475</v>
      </c>
      <c r="D115" s="184" t="s">
        <v>463</v>
      </c>
      <c r="E115" s="186">
        <v>34</v>
      </c>
      <c r="F115" s="189"/>
      <c r="G115" s="190">
        <f t="shared" si="7"/>
        <v>0</v>
      </c>
      <c r="H115" s="189"/>
      <c r="I115" s="190">
        <f t="shared" si="8"/>
        <v>0</v>
      </c>
      <c r="J115" s="189"/>
      <c r="K115" s="190">
        <f t="shared" si="9"/>
        <v>0</v>
      </c>
      <c r="L115" s="190">
        <v>21</v>
      </c>
      <c r="M115" s="190">
        <f t="shared" si="10"/>
        <v>0</v>
      </c>
      <c r="N115" s="190">
        <v>0</v>
      </c>
      <c r="O115" s="190">
        <f t="shared" si="11"/>
        <v>0</v>
      </c>
      <c r="P115" s="190">
        <v>0</v>
      </c>
      <c r="Q115" s="190">
        <f t="shared" si="12"/>
        <v>0</v>
      </c>
      <c r="R115" s="190" t="s">
        <v>459</v>
      </c>
      <c r="S115" s="190" t="s">
        <v>128</v>
      </c>
      <c r="T115" s="190">
        <v>0</v>
      </c>
      <c r="U115" s="191">
        <f t="shared" si="13"/>
        <v>0</v>
      </c>
      <c r="V115" s="190"/>
      <c r="W115" s="172"/>
      <c r="X115" s="172"/>
      <c r="Y115" s="172"/>
      <c r="Z115" s="172"/>
      <c r="AA115" s="172"/>
      <c r="AB115" s="172"/>
      <c r="AC115" s="172"/>
      <c r="AD115" s="172"/>
      <c r="AE115" s="172"/>
      <c r="AF115" s="172"/>
      <c r="AG115" s="172" t="s">
        <v>180</v>
      </c>
      <c r="AH115" s="172"/>
      <c r="AI115" s="172"/>
      <c r="AJ115" s="172"/>
      <c r="AK115" s="172"/>
      <c r="AL115" s="172"/>
      <c r="AM115" s="172"/>
      <c r="AN115" s="172"/>
      <c r="AO115" s="172"/>
      <c r="AP115" s="172"/>
      <c r="AQ115" s="172"/>
      <c r="AR115" s="172"/>
      <c r="AS115" s="172"/>
      <c r="AT115" s="172"/>
      <c r="AU115" s="172"/>
      <c r="AV115" s="172"/>
      <c r="AW115" s="172"/>
      <c r="AX115" s="172"/>
      <c r="AY115" s="172"/>
      <c r="AZ115" s="172"/>
      <c r="BA115" s="172"/>
      <c r="BB115" s="172"/>
      <c r="BC115" s="172"/>
      <c r="BD115" s="172"/>
      <c r="BE115" s="172"/>
      <c r="BF115" s="172"/>
      <c r="BG115" s="172"/>
      <c r="BH115" s="172"/>
    </row>
    <row r="116" spans="1:60" outlineLevel="1" x14ac:dyDescent="0.2">
      <c r="A116" s="173">
        <v>65</v>
      </c>
      <c r="B116" s="183" t="s">
        <v>480</v>
      </c>
      <c r="C116" s="201" t="s">
        <v>481</v>
      </c>
      <c r="D116" s="184" t="s">
        <v>463</v>
      </c>
      <c r="E116" s="186">
        <v>87</v>
      </c>
      <c r="F116" s="189"/>
      <c r="G116" s="190">
        <f t="shared" si="7"/>
        <v>0</v>
      </c>
      <c r="H116" s="189"/>
      <c r="I116" s="190">
        <f t="shared" si="8"/>
        <v>0</v>
      </c>
      <c r="J116" s="189"/>
      <c r="K116" s="190">
        <f t="shared" si="9"/>
        <v>0</v>
      </c>
      <c r="L116" s="190">
        <v>21</v>
      </c>
      <c r="M116" s="190">
        <f t="shared" si="10"/>
        <v>0</v>
      </c>
      <c r="N116" s="190">
        <v>0</v>
      </c>
      <c r="O116" s="190">
        <f t="shared" si="11"/>
        <v>0</v>
      </c>
      <c r="P116" s="190">
        <v>0</v>
      </c>
      <c r="Q116" s="190">
        <f t="shared" si="12"/>
        <v>0</v>
      </c>
      <c r="R116" s="190" t="s">
        <v>208</v>
      </c>
      <c r="S116" s="190" t="s">
        <v>128</v>
      </c>
      <c r="T116" s="190">
        <v>0.02</v>
      </c>
      <c r="U116" s="191">
        <f t="shared" si="13"/>
        <v>1.74</v>
      </c>
      <c r="V116" s="190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 t="s">
        <v>180</v>
      </c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  <c r="AT116" s="172"/>
      <c r="AU116" s="172"/>
      <c r="AV116" s="172"/>
      <c r="AW116" s="172"/>
      <c r="AX116" s="172"/>
      <c r="AY116" s="172"/>
      <c r="AZ116" s="172"/>
      <c r="BA116" s="172"/>
      <c r="BB116" s="172"/>
      <c r="BC116" s="172"/>
      <c r="BD116" s="172"/>
      <c r="BE116" s="172"/>
      <c r="BF116" s="172"/>
      <c r="BG116" s="172"/>
      <c r="BH116" s="172"/>
    </row>
    <row r="117" spans="1:60" outlineLevel="1" x14ac:dyDescent="0.2">
      <c r="A117" s="173">
        <v>66</v>
      </c>
      <c r="B117" s="183" t="s">
        <v>482</v>
      </c>
      <c r="C117" s="201" t="s">
        <v>483</v>
      </c>
      <c r="D117" s="184" t="s">
        <v>463</v>
      </c>
      <c r="E117" s="186">
        <v>87</v>
      </c>
      <c r="F117" s="189"/>
      <c r="G117" s="190">
        <f t="shared" si="7"/>
        <v>0</v>
      </c>
      <c r="H117" s="189"/>
      <c r="I117" s="190">
        <f t="shared" si="8"/>
        <v>0</v>
      </c>
      <c r="J117" s="189"/>
      <c r="K117" s="190">
        <f t="shared" si="9"/>
        <v>0</v>
      </c>
      <c r="L117" s="190">
        <v>21</v>
      </c>
      <c r="M117" s="190">
        <f t="shared" si="10"/>
        <v>0</v>
      </c>
      <c r="N117" s="190">
        <v>0</v>
      </c>
      <c r="O117" s="190">
        <f t="shared" si="11"/>
        <v>0</v>
      </c>
      <c r="P117" s="190">
        <v>0</v>
      </c>
      <c r="Q117" s="190">
        <f t="shared" si="12"/>
        <v>0</v>
      </c>
      <c r="R117" s="190" t="s">
        <v>208</v>
      </c>
      <c r="S117" s="190" t="s">
        <v>128</v>
      </c>
      <c r="T117" s="190">
        <v>0</v>
      </c>
      <c r="U117" s="191">
        <f t="shared" si="13"/>
        <v>0</v>
      </c>
      <c r="V117" s="190"/>
      <c r="W117" s="172"/>
      <c r="X117" s="172"/>
      <c r="Y117" s="172"/>
      <c r="Z117" s="172"/>
      <c r="AA117" s="172"/>
      <c r="AB117" s="172"/>
      <c r="AC117" s="172"/>
      <c r="AD117" s="172"/>
      <c r="AE117" s="172"/>
      <c r="AF117" s="172"/>
      <c r="AG117" s="172" t="s">
        <v>180</v>
      </c>
      <c r="AH117" s="172"/>
      <c r="AI117" s="172"/>
      <c r="AJ117" s="172"/>
      <c r="AK117" s="172"/>
      <c r="AL117" s="172"/>
      <c r="AM117" s="172"/>
      <c r="AN117" s="172"/>
      <c r="AO117" s="172"/>
      <c r="AP117" s="172"/>
      <c r="AQ117" s="172"/>
      <c r="AR117" s="172"/>
      <c r="AS117" s="172"/>
      <c r="AT117" s="172"/>
      <c r="AU117" s="172"/>
      <c r="AV117" s="172"/>
      <c r="AW117" s="172"/>
      <c r="AX117" s="172"/>
      <c r="AY117" s="172"/>
      <c r="AZ117" s="172"/>
      <c r="BA117" s="172"/>
      <c r="BB117" s="172"/>
      <c r="BC117" s="172"/>
      <c r="BD117" s="172"/>
      <c r="BE117" s="172"/>
      <c r="BF117" s="172"/>
      <c r="BG117" s="172"/>
      <c r="BH117" s="172"/>
    </row>
    <row r="118" spans="1:60" outlineLevel="1" x14ac:dyDescent="0.2">
      <c r="A118" s="173">
        <v>67</v>
      </c>
      <c r="B118" s="183" t="s">
        <v>484</v>
      </c>
      <c r="C118" s="201" t="s">
        <v>485</v>
      </c>
      <c r="D118" s="184" t="s">
        <v>463</v>
      </c>
      <c r="E118" s="186">
        <v>87</v>
      </c>
      <c r="F118" s="189"/>
      <c r="G118" s="190">
        <f t="shared" si="7"/>
        <v>0</v>
      </c>
      <c r="H118" s="189"/>
      <c r="I118" s="190">
        <f t="shared" si="8"/>
        <v>0</v>
      </c>
      <c r="J118" s="189"/>
      <c r="K118" s="190">
        <f t="shared" si="9"/>
        <v>0</v>
      </c>
      <c r="L118" s="190">
        <v>21</v>
      </c>
      <c r="M118" s="190">
        <f t="shared" si="10"/>
        <v>0</v>
      </c>
      <c r="N118" s="190">
        <v>0</v>
      </c>
      <c r="O118" s="190">
        <f t="shared" si="11"/>
        <v>0</v>
      </c>
      <c r="P118" s="190">
        <v>0</v>
      </c>
      <c r="Q118" s="190">
        <f t="shared" si="12"/>
        <v>0</v>
      </c>
      <c r="R118" s="190" t="s">
        <v>208</v>
      </c>
      <c r="S118" s="190" t="s">
        <v>128</v>
      </c>
      <c r="T118" s="190">
        <v>0</v>
      </c>
      <c r="U118" s="191">
        <f t="shared" si="13"/>
        <v>0</v>
      </c>
      <c r="V118" s="190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 t="s">
        <v>180</v>
      </c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</row>
    <row r="119" spans="1:60" outlineLevel="1" x14ac:dyDescent="0.2">
      <c r="A119" s="173">
        <v>68</v>
      </c>
      <c r="B119" s="183" t="s">
        <v>486</v>
      </c>
      <c r="C119" s="201" t="s">
        <v>487</v>
      </c>
      <c r="D119" s="184" t="s">
        <v>463</v>
      </c>
      <c r="E119" s="186">
        <v>8</v>
      </c>
      <c r="F119" s="189"/>
      <c r="G119" s="190">
        <f t="shared" si="7"/>
        <v>0</v>
      </c>
      <c r="H119" s="189"/>
      <c r="I119" s="190">
        <f t="shared" si="8"/>
        <v>0</v>
      </c>
      <c r="J119" s="189"/>
      <c r="K119" s="190">
        <f t="shared" si="9"/>
        <v>0</v>
      </c>
      <c r="L119" s="190">
        <v>21</v>
      </c>
      <c r="M119" s="190">
        <f t="shared" si="10"/>
        <v>0</v>
      </c>
      <c r="N119" s="190">
        <v>0</v>
      </c>
      <c r="O119" s="190">
        <f t="shared" si="11"/>
        <v>0</v>
      </c>
      <c r="P119" s="190">
        <v>0</v>
      </c>
      <c r="Q119" s="190">
        <f t="shared" si="12"/>
        <v>0</v>
      </c>
      <c r="R119" s="190" t="s">
        <v>208</v>
      </c>
      <c r="S119" s="190" t="s">
        <v>128</v>
      </c>
      <c r="T119" s="190">
        <v>0.39</v>
      </c>
      <c r="U119" s="191">
        <f t="shared" si="13"/>
        <v>3.12</v>
      </c>
      <c r="V119" s="190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 t="s">
        <v>180</v>
      </c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72"/>
      <c r="BB119" s="172"/>
      <c r="BC119" s="172"/>
      <c r="BD119" s="172"/>
      <c r="BE119" s="172"/>
      <c r="BF119" s="172"/>
      <c r="BG119" s="172"/>
      <c r="BH119" s="172"/>
    </row>
    <row r="120" spans="1:60" outlineLevel="1" x14ac:dyDescent="0.2">
      <c r="A120" s="173">
        <v>69</v>
      </c>
      <c r="B120" s="183" t="s">
        <v>488</v>
      </c>
      <c r="C120" s="201" t="s">
        <v>489</v>
      </c>
      <c r="D120" s="184" t="s">
        <v>463</v>
      </c>
      <c r="E120" s="186">
        <v>8</v>
      </c>
      <c r="F120" s="189"/>
      <c r="G120" s="190">
        <f t="shared" si="7"/>
        <v>0</v>
      </c>
      <c r="H120" s="189"/>
      <c r="I120" s="190">
        <f t="shared" si="8"/>
        <v>0</v>
      </c>
      <c r="J120" s="189"/>
      <c r="K120" s="190">
        <f t="shared" si="9"/>
        <v>0</v>
      </c>
      <c r="L120" s="190">
        <v>21</v>
      </c>
      <c r="M120" s="190">
        <f t="shared" si="10"/>
        <v>0</v>
      </c>
      <c r="N120" s="190">
        <v>0</v>
      </c>
      <c r="O120" s="190">
        <f t="shared" si="11"/>
        <v>0</v>
      </c>
      <c r="P120" s="190">
        <v>0</v>
      </c>
      <c r="Q120" s="190">
        <f t="shared" si="12"/>
        <v>0</v>
      </c>
      <c r="R120" s="190" t="s">
        <v>208</v>
      </c>
      <c r="S120" s="190" t="s">
        <v>128</v>
      </c>
      <c r="T120" s="190">
        <v>0</v>
      </c>
      <c r="U120" s="191">
        <f t="shared" si="13"/>
        <v>0</v>
      </c>
      <c r="V120" s="190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172"/>
      <c r="AG120" s="172" t="s">
        <v>180</v>
      </c>
      <c r="AH120" s="172"/>
      <c r="AI120" s="172"/>
      <c r="AJ120" s="172"/>
      <c r="AK120" s="172"/>
      <c r="AL120" s="172"/>
      <c r="AM120" s="172"/>
      <c r="AN120" s="172"/>
      <c r="AO120" s="172"/>
      <c r="AP120" s="172"/>
      <c r="AQ120" s="172"/>
      <c r="AR120" s="172"/>
      <c r="AS120" s="172"/>
      <c r="AT120" s="172"/>
      <c r="AU120" s="172"/>
      <c r="AV120" s="172"/>
      <c r="AW120" s="172"/>
      <c r="AX120" s="172"/>
      <c r="AY120" s="172"/>
      <c r="AZ120" s="172"/>
      <c r="BA120" s="172"/>
      <c r="BB120" s="172"/>
      <c r="BC120" s="172"/>
      <c r="BD120" s="172"/>
      <c r="BE120" s="172"/>
      <c r="BF120" s="172"/>
      <c r="BG120" s="172"/>
      <c r="BH120" s="172"/>
    </row>
    <row r="121" spans="1:60" outlineLevel="1" x14ac:dyDescent="0.2">
      <c r="A121" s="173">
        <v>70</v>
      </c>
      <c r="B121" s="183" t="s">
        <v>490</v>
      </c>
      <c r="C121" s="201" t="s">
        <v>491</v>
      </c>
      <c r="D121" s="184" t="s">
        <v>463</v>
      </c>
      <c r="E121" s="186">
        <v>8</v>
      </c>
      <c r="F121" s="189"/>
      <c r="G121" s="190">
        <f t="shared" si="7"/>
        <v>0</v>
      </c>
      <c r="H121" s="189"/>
      <c r="I121" s="190">
        <f t="shared" si="8"/>
        <v>0</v>
      </c>
      <c r="J121" s="189"/>
      <c r="K121" s="190">
        <f t="shared" si="9"/>
        <v>0</v>
      </c>
      <c r="L121" s="190">
        <v>21</v>
      </c>
      <c r="M121" s="190">
        <f t="shared" si="10"/>
        <v>0</v>
      </c>
      <c r="N121" s="190">
        <v>0</v>
      </c>
      <c r="O121" s="190">
        <f t="shared" si="11"/>
        <v>0</v>
      </c>
      <c r="P121" s="190">
        <v>0</v>
      </c>
      <c r="Q121" s="190">
        <f t="shared" si="12"/>
        <v>0</v>
      </c>
      <c r="R121" s="190" t="s">
        <v>208</v>
      </c>
      <c r="S121" s="190" t="s">
        <v>128</v>
      </c>
      <c r="T121" s="190">
        <v>0</v>
      </c>
      <c r="U121" s="191">
        <f t="shared" si="13"/>
        <v>0</v>
      </c>
      <c r="V121" s="190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 t="s">
        <v>180</v>
      </c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</row>
    <row r="122" spans="1:60" outlineLevel="1" x14ac:dyDescent="0.2">
      <c r="A122" s="173">
        <v>71</v>
      </c>
      <c r="B122" s="183" t="s">
        <v>492</v>
      </c>
      <c r="C122" s="201" t="s">
        <v>493</v>
      </c>
      <c r="D122" s="184" t="s">
        <v>463</v>
      </c>
      <c r="E122" s="186">
        <v>83</v>
      </c>
      <c r="F122" s="189"/>
      <c r="G122" s="190">
        <f t="shared" si="7"/>
        <v>0</v>
      </c>
      <c r="H122" s="189"/>
      <c r="I122" s="190">
        <f t="shared" si="8"/>
        <v>0</v>
      </c>
      <c r="J122" s="189"/>
      <c r="K122" s="190">
        <f t="shared" si="9"/>
        <v>0</v>
      </c>
      <c r="L122" s="190">
        <v>21</v>
      </c>
      <c r="M122" s="190">
        <f t="shared" si="10"/>
        <v>0</v>
      </c>
      <c r="N122" s="190">
        <v>0</v>
      </c>
      <c r="O122" s="190">
        <f t="shared" si="11"/>
        <v>0</v>
      </c>
      <c r="P122" s="190">
        <v>0</v>
      </c>
      <c r="Q122" s="190">
        <f t="shared" si="12"/>
        <v>0</v>
      </c>
      <c r="R122" s="190" t="s">
        <v>208</v>
      </c>
      <c r="S122" s="190" t="s">
        <v>128</v>
      </c>
      <c r="T122" s="190">
        <v>1.0999999999999999E-2</v>
      </c>
      <c r="U122" s="191">
        <f t="shared" si="13"/>
        <v>0.91</v>
      </c>
      <c r="V122" s="190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172"/>
      <c r="AG122" s="172" t="s">
        <v>180</v>
      </c>
      <c r="AH122" s="172"/>
      <c r="AI122" s="172"/>
      <c r="AJ122" s="172"/>
      <c r="AK122" s="172"/>
      <c r="AL122" s="172"/>
      <c r="AM122" s="172"/>
      <c r="AN122" s="172"/>
      <c r="AO122" s="172"/>
      <c r="AP122" s="172"/>
      <c r="AQ122" s="172"/>
      <c r="AR122" s="172"/>
      <c r="AS122" s="172"/>
      <c r="AT122" s="172"/>
      <c r="AU122" s="172"/>
      <c r="AV122" s="172"/>
      <c r="AW122" s="172"/>
      <c r="AX122" s="172"/>
      <c r="AY122" s="172"/>
      <c r="AZ122" s="172"/>
      <c r="BA122" s="172"/>
      <c r="BB122" s="172"/>
      <c r="BC122" s="172"/>
      <c r="BD122" s="172"/>
      <c r="BE122" s="172"/>
      <c r="BF122" s="172"/>
      <c r="BG122" s="172"/>
      <c r="BH122" s="172"/>
    </row>
    <row r="123" spans="1:60" outlineLevel="1" x14ac:dyDescent="0.2">
      <c r="A123" s="173">
        <v>72</v>
      </c>
      <c r="B123" s="183" t="s">
        <v>494</v>
      </c>
      <c r="C123" s="201" t="s">
        <v>495</v>
      </c>
      <c r="D123" s="184" t="s">
        <v>463</v>
      </c>
      <c r="E123" s="186">
        <v>83</v>
      </c>
      <c r="F123" s="189"/>
      <c r="G123" s="190">
        <f t="shared" si="7"/>
        <v>0</v>
      </c>
      <c r="H123" s="189"/>
      <c r="I123" s="190">
        <f t="shared" si="8"/>
        <v>0</v>
      </c>
      <c r="J123" s="189"/>
      <c r="K123" s="190">
        <f t="shared" si="9"/>
        <v>0</v>
      </c>
      <c r="L123" s="190">
        <v>21</v>
      </c>
      <c r="M123" s="190">
        <f t="shared" si="10"/>
        <v>0</v>
      </c>
      <c r="N123" s="190">
        <v>0</v>
      </c>
      <c r="O123" s="190">
        <f t="shared" si="11"/>
        <v>0</v>
      </c>
      <c r="P123" s="190">
        <v>0</v>
      </c>
      <c r="Q123" s="190">
        <f t="shared" si="12"/>
        <v>0</v>
      </c>
      <c r="R123" s="190" t="s">
        <v>208</v>
      </c>
      <c r="S123" s="190" t="s">
        <v>128</v>
      </c>
      <c r="T123" s="190">
        <v>0</v>
      </c>
      <c r="U123" s="191">
        <f t="shared" si="13"/>
        <v>0</v>
      </c>
      <c r="V123" s="190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172"/>
      <c r="AG123" s="172" t="s">
        <v>180</v>
      </c>
      <c r="AH123" s="172"/>
      <c r="AI123" s="172"/>
      <c r="AJ123" s="172"/>
      <c r="AK123" s="172"/>
      <c r="AL123" s="172"/>
      <c r="AM123" s="172"/>
      <c r="AN123" s="172"/>
      <c r="AO123" s="172"/>
      <c r="AP123" s="172"/>
      <c r="AQ123" s="172"/>
      <c r="AR123" s="172"/>
      <c r="AS123" s="172"/>
      <c r="AT123" s="172"/>
      <c r="AU123" s="172"/>
      <c r="AV123" s="172"/>
      <c r="AW123" s="172"/>
      <c r="AX123" s="172"/>
      <c r="AY123" s="172"/>
      <c r="AZ123" s="172"/>
      <c r="BA123" s="172"/>
      <c r="BB123" s="172"/>
      <c r="BC123" s="172"/>
      <c r="BD123" s="172"/>
      <c r="BE123" s="172"/>
      <c r="BF123" s="172"/>
      <c r="BG123" s="172"/>
      <c r="BH123" s="172"/>
    </row>
    <row r="124" spans="1:60" outlineLevel="1" x14ac:dyDescent="0.2">
      <c r="A124" s="173">
        <v>73</v>
      </c>
      <c r="B124" s="183" t="s">
        <v>496</v>
      </c>
      <c r="C124" s="201" t="s">
        <v>497</v>
      </c>
      <c r="D124" s="184" t="s">
        <v>463</v>
      </c>
      <c r="E124" s="186">
        <v>83</v>
      </c>
      <c r="F124" s="189"/>
      <c r="G124" s="190">
        <f t="shared" si="7"/>
        <v>0</v>
      </c>
      <c r="H124" s="189"/>
      <c r="I124" s="190">
        <f t="shared" si="8"/>
        <v>0</v>
      </c>
      <c r="J124" s="189"/>
      <c r="K124" s="190">
        <f t="shared" si="9"/>
        <v>0</v>
      </c>
      <c r="L124" s="190">
        <v>21</v>
      </c>
      <c r="M124" s="190">
        <f t="shared" si="10"/>
        <v>0</v>
      </c>
      <c r="N124" s="190">
        <v>0</v>
      </c>
      <c r="O124" s="190">
        <f t="shared" si="11"/>
        <v>0</v>
      </c>
      <c r="P124" s="190">
        <v>0</v>
      </c>
      <c r="Q124" s="190">
        <f t="shared" si="12"/>
        <v>0</v>
      </c>
      <c r="R124" s="190" t="s">
        <v>208</v>
      </c>
      <c r="S124" s="190" t="s">
        <v>128</v>
      </c>
      <c r="T124" s="190">
        <v>0</v>
      </c>
      <c r="U124" s="191">
        <f t="shared" si="13"/>
        <v>0</v>
      </c>
      <c r="V124" s="190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 t="s">
        <v>180</v>
      </c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72"/>
      <c r="BB124" s="172"/>
      <c r="BC124" s="172"/>
      <c r="BD124" s="172"/>
      <c r="BE124" s="172"/>
      <c r="BF124" s="172"/>
      <c r="BG124" s="172"/>
      <c r="BH124" s="172"/>
    </row>
    <row r="125" spans="1:60" outlineLevel="1" x14ac:dyDescent="0.2">
      <c r="A125" s="173">
        <v>74</v>
      </c>
      <c r="B125" s="183" t="s">
        <v>498</v>
      </c>
      <c r="C125" s="201" t="s">
        <v>499</v>
      </c>
      <c r="D125" s="184" t="s">
        <v>463</v>
      </c>
      <c r="E125" s="186">
        <v>121</v>
      </c>
      <c r="F125" s="189"/>
      <c r="G125" s="190">
        <f t="shared" si="7"/>
        <v>0</v>
      </c>
      <c r="H125" s="189"/>
      <c r="I125" s="190">
        <f t="shared" si="8"/>
        <v>0</v>
      </c>
      <c r="J125" s="189"/>
      <c r="K125" s="190">
        <f t="shared" si="9"/>
        <v>0</v>
      </c>
      <c r="L125" s="190">
        <v>21</v>
      </c>
      <c r="M125" s="190">
        <f t="shared" si="10"/>
        <v>0</v>
      </c>
      <c r="N125" s="190">
        <v>0</v>
      </c>
      <c r="O125" s="190">
        <f t="shared" si="11"/>
        <v>0</v>
      </c>
      <c r="P125" s="190">
        <v>0</v>
      </c>
      <c r="Q125" s="190">
        <f t="shared" si="12"/>
        <v>0</v>
      </c>
      <c r="R125" s="190" t="s">
        <v>208</v>
      </c>
      <c r="S125" s="190" t="s">
        <v>128</v>
      </c>
      <c r="T125" s="190">
        <v>1.6E-2</v>
      </c>
      <c r="U125" s="191">
        <f t="shared" si="13"/>
        <v>1.94</v>
      </c>
      <c r="V125" s="190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 t="s">
        <v>180</v>
      </c>
      <c r="AH125" s="172"/>
      <c r="AI125" s="172"/>
      <c r="AJ125" s="172"/>
      <c r="AK125" s="172"/>
      <c r="AL125" s="172"/>
      <c r="AM125" s="172"/>
      <c r="AN125" s="172"/>
      <c r="AO125" s="172"/>
      <c r="AP125" s="172"/>
      <c r="AQ125" s="172"/>
      <c r="AR125" s="172"/>
      <c r="AS125" s="172"/>
      <c r="AT125" s="172"/>
      <c r="AU125" s="172"/>
      <c r="AV125" s="172"/>
      <c r="AW125" s="172"/>
      <c r="AX125" s="172"/>
      <c r="AY125" s="172"/>
      <c r="AZ125" s="172"/>
      <c r="BA125" s="172"/>
      <c r="BB125" s="172"/>
      <c r="BC125" s="172"/>
      <c r="BD125" s="172"/>
      <c r="BE125" s="172"/>
      <c r="BF125" s="172"/>
      <c r="BG125" s="172"/>
      <c r="BH125" s="172"/>
    </row>
    <row r="126" spans="1:60" outlineLevel="1" x14ac:dyDescent="0.2">
      <c r="A126" s="173">
        <v>75</v>
      </c>
      <c r="B126" s="183" t="s">
        <v>500</v>
      </c>
      <c r="C126" s="201" t="s">
        <v>501</v>
      </c>
      <c r="D126" s="184" t="s">
        <v>463</v>
      </c>
      <c r="E126" s="186">
        <v>121</v>
      </c>
      <c r="F126" s="189"/>
      <c r="G126" s="190">
        <f t="shared" si="7"/>
        <v>0</v>
      </c>
      <c r="H126" s="189"/>
      <c r="I126" s="190">
        <f t="shared" si="8"/>
        <v>0</v>
      </c>
      <c r="J126" s="189"/>
      <c r="K126" s="190">
        <f t="shared" si="9"/>
        <v>0</v>
      </c>
      <c r="L126" s="190">
        <v>21</v>
      </c>
      <c r="M126" s="190">
        <f t="shared" si="10"/>
        <v>0</v>
      </c>
      <c r="N126" s="190">
        <v>0</v>
      </c>
      <c r="O126" s="190">
        <f t="shared" si="11"/>
        <v>0</v>
      </c>
      <c r="P126" s="190">
        <v>0</v>
      </c>
      <c r="Q126" s="190">
        <f t="shared" si="12"/>
        <v>0</v>
      </c>
      <c r="R126" s="190" t="s">
        <v>208</v>
      </c>
      <c r="S126" s="190" t="s">
        <v>128</v>
      </c>
      <c r="T126" s="190">
        <v>0</v>
      </c>
      <c r="U126" s="191">
        <f t="shared" si="13"/>
        <v>0</v>
      </c>
      <c r="V126" s="190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 t="s">
        <v>180</v>
      </c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</row>
    <row r="127" spans="1:60" outlineLevel="1" x14ac:dyDescent="0.2">
      <c r="A127" s="173">
        <v>76</v>
      </c>
      <c r="B127" s="183" t="s">
        <v>502</v>
      </c>
      <c r="C127" s="201" t="s">
        <v>503</v>
      </c>
      <c r="D127" s="184" t="s">
        <v>463</v>
      </c>
      <c r="E127" s="186">
        <v>121</v>
      </c>
      <c r="F127" s="189"/>
      <c r="G127" s="190">
        <f t="shared" si="7"/>
        <v>0</v>
      </c>
      <c r="H127" s="189"/>
      <c r="I127" s="190">
        <f t="shared" si="8"/>
        <v>0</v>
      </c>
      <c r="J127" s="189"/>
      <c r="K127" s="190">
        <f t="shared" si="9"/>
        <v>0</v>
      </c>
      <c r="L127" s="190">
        <v>21</v>
      </c>
      <c r="M127" s="190">
        <f t="shared" si="10"/>
        <v>0</v>
      </c>
      <c r="N127" s="190">
        <v>0</v>
      </c>
      <c r="O127" s="190">
        <f t="shared" si="11"/>
        <v>0</v>
      </c>
      <c r="P127" s="190">
        <v>0</v>
      </c>
      <c r="Q127" s="190">
        <f t="shared" si="12"/>
        <v>0</v>
      </c>
      <c r="R127" s="190" t="s">
        <v>208</v>
      </c>
      <c r="S127" s="190" t="s">
        <v>128</v>
      </c>
      <c r="T127" s="190">
        <v>0</v>
      </c>
      <c r="U127" s="191">
        <f t="shared" si="13"/>
        <v>0</v>
      </c>
      <c r="V127" s="190"/>
      <c r="W127" s="172"/>
      <c r="X127" s="172"/>
      <c r="Y127" s="172"/>
      <c r="Z127" s="172"/>
      <c r="AA127" s="172"/>
      <c r="AB127" s="172"/>
      <c r="AC127" s="172"/>
      <c r="AD127" s="172"/>
      <c r="AE127" s="172"/>
      <c r="AF127" s="172"/>
      <c r="AG127" s="172" t="s">
        <v>180</v>
      </c>
      <c r="AH127" s="172"/>
      <c r="AI127" s="172"/>
      <c r="AJ127" s="172"/>
      <c r="AK127" s="172"/>
      <c r="AL127" s="172"/>
      <c r="AM127" s="172"/>
      <c r="AN127" s="172"/>
      <c r="AO127" s="172"/>
      <c r="AP127" s="172"/>
      <c r="AQ127" s="172"/>
      <c r="AR127" s="172"/>
      <c r="AS127" s="172"/>
      <c r="AT127" s="172"/>
      <c r="AU127" s="172"/>
      <c r="AV127" s="172"/>
      <c r="AW127" s="172"/>
      <c r="AX127" s="172"/>
      <c r="AY127" s="172"/>
      <c r="AZ127" s="172"/>
      <c r="BA127" s="172"/>
      <c r="BB127" s="172"/>
      <c r="BC127" s="172"/>
      <c r="BD127" s="172"/>
      <c r="BE127" s="172"/>
      <c r="BF127" s="172"/>
      <c r="BG127" s="172"/>
      <c r="BH127" s="172"/>
    </row>
    <row r="128" spans="1:60" x14ac:dyDescent="0.2">
      <c r="A128" s="205" t="s">
        <v>122</v>
      </c>
      <c r="B128" s="206" t="s">
        <v>92</v>
      </c>
      <c r="C128" s="211" t="s">
        <v>93</v>
      </c>
      <c r="D128" s="207"/>
      <c r="E128" s="208"/>
      <c r="F128" s="209"/>
      <c r="G128" s="209">
        <f>SUMIF(AG129:AG137,"&lt;&gt;NOR",G129:G137)</f>
        <v>0</v>
      </c>
      <c r="H128" s="209"/>
      <c r="I128" s="209">
        <f>SUM(I129:I137)</f>
        <v>0</v>
      </c>
      <c r="J128" s="209"/>
      <c r="K128" s="209">
        <f>SUM(K129:K137)</f>
        <v>0</v>
      </c>
      <c r="L128" s="209"/>
      <c r="M128" s="209">
        <f>SUM(M129:M137)</f>
        <v>0</v>
      </c>
      <c r="N128" s="209"/>
      <c r="O128" s="209">
        <f>SUM(O129:O137)</f>
        <v>0.01</v>
      </c>
      <c r="P128" s="209"/>
      <c r="Q128" s="209">
        <f>SUM(Q129:Q137)</f>
        <v>0</v>
      </c>
      <c r="R128" s="209"/>
      <c r="S128" s="209"/>
      <c r="T128" s="209"/>
      <c r="U128" s="210">
        <f>SUM(U129:U137)</f>
        <v>7.1199999999999992</v>
      </c>
      <c r="V128" s="209"/>
      <c r="AG128" t="s">
        <v>123</v>
      </c>
    </row>
    <row r="129" spans="1:60" outlineLevel="1" x14ac:dyDescent="0.2">
      <c r="A129" s="173">
        <v>77</v>
      </c>
      <c r="B129" s="183" t="s">
        <v>526</v>
      </c>
      <c r="C129" s="201" t="s">
        <v>527</v>
      </c>
      <c r="D129" s="184" t="s">
        <v>207</v>
      </c>
      <c r="E129" s="186">
        <v>47</v>
      </c>
      <c r="F129" s="189"/>
      <c r="G129" s="190">
        <f>ROUND(E129*F129,2)</f>
        <v>0</v>
      </c>
      <c r="H129" s="189"/>
      <c r="I129" s="190">
        <f>ROUND(E129*H129,2)</f>
        <v>0</v>
      </c>
      <c r="J129" s="189"/>
      <c r="K129" s="190">
        <f>ROUND(E129*J129,2)</f>
        <v>0</v>
      </c>
      <c r="L129" s="190">
        <v>21</v>
      </c>
      <c r="M129" s="190">
        <f>G129*(1+L129/100)</f>
        <v>0</v>
      </c>
      <c r="N129" s="190">
        <v>0</v>
      </c>
      <c r="O129" s="190">
        <f>ROUND(E129*N129,2)</f>
        <v>0</v>
      </c>
      <c r="P129" s="190">
        <v>0</v>
      </c>
      <c r="Q129" s="190">
        <f>ROUND(E129*P129,2)</f>
        <v>0</v>
      </c>
      <c r="R129" s="190" t="s">
        <v>528</v>
      </c>
      <c r="S129" s="190" t="s">
        <v>128</v>
      </c>
      <c r="T129" s="190">
        <v>0.12</v>
      </c>
      <c r="U129" s="191">
        <f>ROUND(E129*T129,2)</f>
        <v>5.64</v>
      </c>
      <c r="V129" s="190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2"/>
      <c r="AG129" s="172" t="s">
        <v>529</v>
      </c>
      <c r="AH129" s="172"/>
      <c r="AI129" s="172"/>
      <c r="AJ129" s="172"/>
      <c r="AK129" s="172"/>
      <c r="AL129" s="172"/>
      <c r="AM129" s="172"/>
      <c r="AN129" s="172"/>
      <c r="AO129" s="172"/>
      <c r="AP129" s="172"/>
      <c r="AQ129" s="172"/>
      <c r="AR129" s="172"/>
      <c r="AS129" s="172"/>
      <c r="AT129" s="172"/>
      <c r="AU129" s="172"/>
      <c r="AV129" s="172"/>
      <c r="AW129" s="172"/>
      <c r="AX129" s="172"/>
      <c r="AY129" s="172"/>
      <c r="AZ129" s="172"/>
      <c r="BA129" s="172"/>
      <c r="BB129" s="172"/>
      <c r="BC129" s="172"/>
      <c r="BD129" s="172"/>
      <c r="BE129" s="172"/>
      <c r="BF129" s="172"/>
      <c r="BG129" s="172"/>
      <c r="BH129" s="172"/>
    </row>
    <row r="130" spans="1:60" outlineLevel="1" x14ac:dyDescent="0.2">
      <c r="A130" s="173"/>
      <c r="B130" s="183"/>
      <c r="C130" s="264" t="s">
        <v>829</v>
      </c>
      <c r="D130" s="265"/>
      <c r="E130" s="266"/>
      <c r="F130" s="267"/>
      <c r="G130" s="268"/>
      <c r="H130" s="190"/>
      <c r="I130" s="190"/>
      <c r="J130" s="190"/>
      <c r="K130" s="190"/>
      <c r="L130" s="190"/>
      <c r="M130" s="190"/>
      <c r="N130" s="190"/>
      <c r="O130" s="190"/>
      <c r="P130" s="190"/>
      <c r="Q130" s="190"/>
      <c r="R130" s="190"/>
      <c r="S130" s="190"/>
      <c r="T130" s="190"/>
      <c r="U130" s="191"/>
      <c r="V130" s="190"/>
      <c r="W130" s="172"/>
      <c r="X130" s="172"/>
      <c r="Y130" s="172"/>
      <c r="Z130" s="172"/>
      <c r="AA130" s="172"/>
      <c r="AB130" s="172"/>
      <c r="AC130" s="172"/>
      <c r="AD130" s="172"/>
      <c r="AE130" s="172"/>
      <c r="AF130" s="172"/>
      <c r="AG130" s="172" t="s">
        <v>130</v>
      </c>
      <c r="AH130" s="172"/>
      <c r="AI130" s="172"/>
      <c r="AJ130" s="172"/>
      <c r="AK130" s="172"/>
      <c r="AL130" s="172"/>
      <c r="AM130" s="172"/>
      <c r="AN130" s="172"/>
      <c r="AO130" s="172"/>
      <c r="AP130" s="172"/>
      <c r="AQ130" s="172"/>
      <c r="AR130" s="172"/>
      <c r="AS130" s="172"/>
      <c r="AT130" s="172"/>
      <c r="AU130" s="172"/>
      <c r="AV130" s="172"/>
      <c r="AW130" s="172"/>
      <c r="AX130" s="172"/>
      <c r="AY130" s="172"/>
      <c r="AZ130" s="172"/>
      <c r="BA130" s="180" t="str">
        <f>C130</f>
        <v>Chránička v místě zpevněných ploch +1m za obrubu</v>
      </c>
      <c r="BB130" s="172"/>
      <c r="BC130" s="172"/>
      <c r="BD130" s="172"/>
      <c r="BE130" s="172"/>
      <c r="BF130" s="172"/>
      <c r="BG130" s="172"/>
      <c r="BH130" s="172"/>
    </row>
    <row r="131" spans="1:60" outlineLevel="1" x14ac:dyDescent="0.2">
      <c r="A131" s="173"/>
      <c r="B131" s="183"/>
      <c r="C131" s="264" t="s">
        <v>830</v>
      </c>
      <c r="D131" s="265"/>
      <c r="E131" s="266"/>
      <c r="F131" s="267"/>
      <c r="G131" s="268"/>
      <c r="H131" s="190"/>
      <c r="I131" s="190"/>
      <c r="J131" s="190"/>
      <c r="K131" s="190"/>
      <c r="L131" s="190"/>
      <c r="M131" s="190"/>
      <c r="N131" s="190"/>
      <c r="O131" s="190"/>
      <c r="P131" s="190"/>
      <c r="Q131" s="190"/>
      <c r="R131" s="190"/>
      <c r="S131" s="190"/>
      <c r="T131" s="190"/>
      <c r="U131" s="191"/>
      <c r="V131" s="190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 t="s">
        <v>130</v>
      </c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80" t="str">
        <f>C131</f>
        <v>SEK 30</v>
      </c>
      <c r="BB131" s="172"/>
      <c r="BC131" s="172"/>
      <c r="BD131" s="172"/>
      <c r="BE131" s="172"/>
      <c r="BF131" s="172"/>
      <c r="BG131" s="172"/>
      <c r="BH131" s="172"/>
    </row>
    <row r="132" spans="1:60" outlineLevel="1" x14ac:dyDescent="0.2">
      <c r="A132" s="173"/>
      <c r="B132" s="183"/>
      <c r="C132" s="264" t="s">
        <v>831</v>
      </c>
      <c r="D132" s="265"/>
      <c r="E132" s="266"/>
      <c r="F132" s="267"/>
      <c r="G132" s="268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1"/>
      <c r="V132" s="190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 t="s">
        <v>130</v>
      </c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  <c r="AT132" s="172"/>
      <c r="AU132" s="172"/>
      <c r="AV132" s="172"/>
      <c r="AW132" s="172"/>
      <c r="AX132" s="172"/>
      <c r="AY132" s="172"/>
      <c r="AZ132" s="172"/>
      <c r="BA132" s="180" t="str">
        <f>C132</f>
        <v>VO 17</v>
      </c>
      <c r="BB132" s="172"/>
      <c r="BC132" s="172"/>
      <c r="BD132" s="172"/>
      <c r="BE132" s="172"/>
      <c r="BF132" s="172"/>
      <c r="BG132" s="172"/>
      <c r="BH132" s="172"/>
    </row>
    <row r="133" spans="1:60" outlineLevel="1" x14ac:dyDescent="0.2">
      <c r="A133" s="173">
        <v>78</v>
      </c>
      <c r="B133" s="183" t="s">
        <v>531</v>
      </c>
      <c r="C133" s="201" t="s">
        <v>532</v>
      </c>
      <c r="D133" s="184" t="s">
        <v>207</v>
      </c>
      <c r="E133" s="186">
        <v>47</v>
      </c>
      <c r="F133" s="189"/>
      <c r="G133" s="190">
        <f>ROUND(E133*F133,2)</f>
        <v>0</v>
      </c>
      <c r="H133" s="189"/>
      <c r="I133" s="190">
        <f>ROUND(E133*H133,2)</f>
        <v>0</v>
      </c>
      <c r="J133" s="189"/>
      <c r="K133" s="190">
        <f>ROUND(E133*J133,2)</f>
        <v>0</v>
      </c>
      <c r="L133" s="190">
        <v>21</v>
      </c>
      <c r="M133" s="190">
        <f>G133*(1+L133/100)</f>
        <v>0</v>
      </c>
      <c r="N133" s="190">
        <v>3.1E-4</v>
      </c>
      <c r="O133" s="190">
        <f>ROUND(E133*N133,2)</f>
        <v>0.01</v>
      </c>
      <c r="P133" s="190">
        <v>0</v>
      </c>
      <c r="Q133" s="190">
        <f>ROUND(E133*P133,2)</f>
        <v>0</v>
      </c>
      <c r="R133" s="190"/>
      <c r="S133" s="190" t="s">
        <v>155</v>
      </c>
      <c r="T133" s="190">
        <v>0</v>
      </c>
      <c r="U133" s="191">
        <f>ROUND(E133*T133,2)</f>
        <v>0</v>
      </c>
      <c r="V133" s="190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2"/>
      <c r="AG133" s="172" t="s">
        <v>261</v>
      </c>
      <c r="AH133" s="172"/>
      <c r="AI133" s="172"/>
      <c r="AJ133" s="172"/>
      <c r="AK133" s="172"/>
      <c r="AL133" s="172"/>
      <c r="AM133" s="172"/>
      <c r="AN133" s="172"/>
      <c r="AO133" s="172"/>
      <c r="AP133" s="172"/>
      <c r="AQ133" s="172"/>
      <c r="AR133" s="172"/>
      <c r="AS133" s="172"/>
      <c r="AT133" s="172"/>
      <c r="AU133" s="172"/>
      <c r="AV133" s="172"/>
      <c r="AW133" s="172"/>
      <c r="AX133" s="172"/>
      <c r="AY133" s="172"/>
      <c r="AZ133" s="172"/>
      <c r="BA133" s="172"/>
      <c r="BB133" s="172"/>
      <c r="BC133" s="172"/>
      <c r="BD133" s="172"/>
      <c r="BE133" s="172"/>
      <c r="BF133" s="172"/>
      <c r="BG133" s="172"/>
      <c r="BH133" s="172"/>
    </row>
    <row r="134" spans="1:60" outlineLevel="1" x14ac:dyDescent="0.2">
      <c r="A134" s="173">
        <v>79</v>
      </c>
      <c r="B134" s="183" t="s">
        <v>832</v>
      </c>
      <c r="C134" s="201" t="s">
        <v>833</v>
      </c>
      <c r="D134" s="184" t="s">
        <v>187</v>
      </c>
      <c r="E134" s="186">
        <v>4</v>
      </c>
      <c r="F134" s="189"/>
      <c r="G134" s="190">
        <f>ROUND(E134*F134,2)</f>
        <v>0</v>
      </c>
      <c r="H134" s="189"/>
      <c r="I134" s="190">
        <f>ROUND(E134*H134,2)</f>
        <v>0</v>
      </c>
      <c r="J134" s="189"/>
      <c r="K134" s="190">
        <f>ROUND(E134*J134,2)</f>
        <v>0</v>
      </c>
      <c r="L134" s="190">
        <v>21</v>
      </c>
      <c r="M134" s="190">
        <f>G134*(1+L134/100)</f>
        <v>0</v>
      </c>
      <c r="N134" s="190">
        <v>0</v>
      </c>
      <c r="O134" s="190">
        <f>ROUND(E134*N134,2)</f>
        <v>0</v>
      </c>
      <c r="P134" s="190">
        <v>0</v>
      </c>
      <c r="Q134" s="190">
        <f>ROUND(E134*P134,2)</f>
        <v>0</v>
      </c>
      <c r="R134" s="190" t="s">
        <v>528</v>
      </c>
      <c r="S134" s="190" t="s">
        <v>128</v>
      </c>
      <c r="T134" s="190">
        <v>0.12</v>
      </c>
      <c r="U134" s="191">
        <f>ROUND(E134*T134,2)</f>
        <v>0.48</v>
      </c>
      <c r="V134" s="190"/>
      <c r="W134" s="172"/>
      <c r="X134" s="172"/>
      <c r="Y134" s="172"/>
      <c r="Z134" s="172"/>
      <c r="AA134" s="172"/>
      <c r="AB134" s="172"/>
      <c r="AC134" s="172"/>
      <c r="AD134" s="172"/>
      <c r="AE134" s="172"/>
      <c r="AF134" s="172"/>
      <c r="AG134" s="172" t="s">
        <v>529</v>
      </c>
      <c r="AH134" s="172"/>
      <c r="AI134" s="172"/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2"/>
      <c r="AY134" s="172"/>
      <c r="AZ134" s="172"/>
      <c r="BA134" s="172"/>
      <c r="BB134" s="172"/>
      <c r="BC134" s="172"/>
      <c r="BD134" s="172"/>
      <c r="BE134" s="172"/>
      <c r="BF134" s="172"/>
      <c r="BG134" s="172"/>
      <c r="BH134" s="172"/>
    </row>
    <row r="135" spans="1:60" outlineLevel="1" x14ac:dyDescent="0.2">
      <c r="A135" s="173">
        <v>80</v>
      </c>
      <c r="B135" s="183" t="s">
        <v>834</v>
      </c>
      <c r="C135" s="201" t="s">
        <v>835</v>
      </c>
      <c r="D135" s="184" t="s">
        <v>187</v>
      </c>
      <c r="E135" s="186">
        <v>4</v>
      </c>
      <c r="F135" s="189"/>
      <c r="G135" s="190">
        <f>ROUND(E135*F135,2)</f>
        <v>0</v>
      </c>
      <c r="H135" s="189"/>
      <c r="I135" s="190">
        <f>ROUND(E135*H135,2)</f>
        <v>0</v>
      </c>
      <c r="J135" s="189"/>
      <c r="K135" s="190">
        <f>ROUND(E135*J135,2)</f>
        <v>0</v>
      </c>
      <c r="L135" s="190">
        <v>21</v>
      </c>
      <c r="M135" s="190">
        <f>G135*(1+L135/100)</f>
        <v>0</v>
      </c>
      <c r="N135" s="190">
        <v>5.0000000000000001E-4</v>
      </c>
      <c r="O135" s="190">
        <f>ROUND(E135*N135,2)</f>
        <v>0</v>
      </c>
      <c r="P135" s="190">
        <v>0</v>
      </c>
      <c r="Q135" s="190">
        <f>ROUND(E135*P135,2)</f>
        <v>0</v>
      </c>
      <c r="R135" s="190" t="s">
        <v>260</v>
      </c>
      <c r="S135" s="190" t="s">
        <v>128</v>
      </c>
      <c r="T135" s="190">
        <v>0</v>
      </c>
      <c r="U135" s="191">
        <f>ROUND(E135*T135,2)</f>
        <v>0</v>
      </c>
      <c r="V135" s="190"/>
      <c r="W135" s="172"/>
      <c r="X135" s="172"/>
      <c r="Y135" s="172"/>
      <c r="Z135" s="172"/>
      <c r="AA135" s="172"/>
      <c r="AB135" s="172"/>
      <c r="AC135" s="172"/>
      <c r="AD135" s="172"/>
      <c r="AE135" s="172"/>
      <c r="AF135" s="172"/>
      <c r="AG135" s="172" t="s">
        <v>261</v>
      </c>
      <c r="AH135" s="172"/>
      <c r="AI135" s="172"/>
      <c r="AJ135" s="172"/>
      <c r="AK135" s="172"/>
      <c r="AL135" s="172"/>
      <c r="AM135" s="172"/>
      <c r="AN135" s="172"/>
      <c r="AO135" s="172"/>
      <c r="AP135" s="172"/>
      <c r="AQ135" s="172"/>
      <c r="AR135" s="172"/>
      <c r="AS135" s="172"/>
      <c r="AT135" s="172"/>
      <c r="AU135" s="172"/>
      <c r="AV135" s="172"/>
      <c r="AW135" s="172"/>
      <c r="AX135" s="172"/>
      <c r="AY135" s="172"/>
      <c r="AZ135" s="172"/>
      <c r="BA135" s="172"/>
      <c r="BB135" s="172"/>
      <c r="BC135" s="172"/>
      <c r="BD135" s="172"/>
      <c r="BE135" s="172"/>
      <c r="BF135" s="172"/>
      <c r="BG135" s="172"/>
      <c r="BH135" s="172"/>
    </row>
    <row r="136" spans="1:60" outlineLevel="1" x14ac:dyDescent="0.2">
      <c r="A136" s="173">
        <v>81</v>
      </c>
      <c r="B136" s="183" t="s">
        <v>558</v>
      </c>
      <c r="C136" s="201" t="s">
        <v>559</v>
      </c>
      <c r="D136" s="184" t="s">
        <v>560</v>
      </c>
      <c r="E136" s="186">
        <v>1</v>
      </c>
      <c r="F136" s="189"/>
      <c r="G136" s="190">
        <f>ROUND(E136*F136,2)</f>
        <v>0</v>
      </c>
      <c r="H136" s="189"/>
      <c r="I136" s="190">
        <f>ROUND(E136*H136,2)</f>
        <v>0</v>
      </c>
      <c r="J136" s="189"/>
      <c r="K136" s="190">
        <f>ROUND(E136*J136,2)</f>
        <v>0</v>
      </c>
      <c r="L136" s="190">
        <v>21</v>
      </c>
      <c r="M136" s="190">
        <f>G136*(1+L136/100)</f>
        <v>0</v>
      </c>
      <c r="N136" s="190">
        <v>0</v>
      </c>
      <c r="O136" s="190">
        <f>ROUND(E136*N136,2)</f>
        <v>0</v>
      </c>
      <c r="P136" s="190">
        <v>0</v>
      </c>
      <c r="Q136" s="190">
        <f>ROUND(E136*P136,2)</f>
        <v>0</v>
      </c>
      <c r="R136" s="190" t="s">
        <v>561</v>
      </c>
      <c r="S136" s="190" t="s">
        <v>128</v>
      </c>
      <c r="T136" s="190">
        <v>1</v>
      </c>
      <c r="U136" s="191">
        <f>ROUND(E136*T136,2)</f>
        <v>1</v>
      </c>
      <c r="V136" s="190"/>
      <c r="W136" s="172"/>
      <c r="X136" s="172"/>
      <c r="Y136" s="172"/>
      <c r="Z136" s="172"/>
      <c r="AA136" s="172"/>
      <c r="AB136" s="172"/>
      <c r="AC136" s="172"/>
      <c r="AD136" s="172"/>
      <c r="AE136" s="172"/>
      <c r="AF136" s="172"/>
      <c r="AG136" s="172" t="s">
        <v>529</v>
      </c>
      <c r="AH136" s="172"/>
      <c r="AI136" s="172"/>
      <c r="AJ136" s="172"/>
      <c r="AK136" s="172"/>
      <c r="AL136" s="172"/>
      <c r="AM136" s="172"/>
      <c r="AN136" s="172"/>
      <c r="AO136" s="172"/>
      <c r="AP136" s="172"/>
      <c r="AQ136" s="172"/>
      <c r="AR136" s="172"/>
      <c r="AS136" s="172"/>
      <c r="AT136" s="172"/>
      <c r="AU136" s="172"/>
      <c r="AV136" s="172"/>
      <c r="AW136" s="172"/>
      <c r="AX136" s="172"/>
      <c r="AY136" s="172"/>
      <c r="AZ136" s="172"/>
      <c r="BA136" s="172"/>
      <c r="BB136" s="172"/>
      <c r="BC136" s="172"/>
      <c r="BD136" s="172"/>
      <c r="BE136" s="172"/>
      <c r="BF136" s="172"/>
      <c r="BG136" s="172"/>
      <c r="BH136" s="172"/>
    </row>
    <row r="137" spans="1:60" outlineLevel="1" x14ac:dyDescent="0.2">
      <c r="A137" s="173">
        <v>82</v>
      </c>
      <c r="B137" s="183" t="s">
        <v>182</v>
      </c>
      <c r="C137" s="201" t="s">
        <v>562</v>
      </c>
      <c r="D137" s="184" t="s">
        <v>563</v>
      </c>
      <c r="E137" s="186">
        <v>2</v>
      </c>
      <c r="F137" s="189"/>
      <c r="G137" s="190">
        <f>ROUND(E137*F137,2)</f>
        <v>0</v>
      </c>
      <c r="H137" s="189"/>
      <c r="I137" s="190">
        <f>ROUND(E137*H137,2)</f>
        <v>0</v>
      </c>
      <c r="J137" s="189"/>
      <c r="K137" s="190">
        <f>ROUND(E137*J137,2)</f>
        <v>0</v>
      </c>
      <c r="L137" s="190">
        <v>21</v>
      </c>
      <c r="M137" s="190">
        <f>G137*(1+L137/100)</f>
        <v>0</v>
      </c>
      <c r="N137" s="190">
        <v>0</v>
      </c>
      <c r="O137" s="190">
        <f>ROUND(E137*N137,2)</f>
        <v>0</v>
      </c>
      <c r="P137" s="190">
        <v>0</v>
      </c>
      <c r="Q137" s="190">
        <f>ROUND(E137*P137,2)</f>
        <v>0</v>
      </c>
      <c r="R137" s="190"/>
      <c r="S137" s="190" t="s">
        <v>155</v>
      </c>
      <c r="T137" s="190">
        <v>0</v>
      </c>
      <c r="U137" s="191">
        <f>ROUND(E137*T137,2)</f>
        <v>0</v>
      </c>
      <c r="V137" s="190"/>
      <c r="W137" s="172"/>
      <c r="X137" s="172"/>
      <c r="Y137" s="172"/>
      <c r="Z137" s="172"/>
      <c r="AA137" s="172"/>
      <c r="AB137" s="172"/>
      <c r="AC137" s="172"/>
      <c r="AD137" s="172"/>
      <c r="AE137" s="172"/>
      <c r="AF137" s="172"/>
      <c r="AG137" s="172" t="s">
        <v>454</v>
      </c>
      <c r="AH137" s="172"/>
      <c r="AI137" s="172"/>
      <c r="AJ137" s="172"/>
      <c r="AK137" s="172"/>
      <c r="AL137" s="172"/>
      <c r="AM137" s="172"/>
      <c r="AN137" s="172"/>
      <c r="AO137" s="172"/>
      <c r="AP137" s="172"/>
      <c r="AQ137" s="172"/>
      <c r="AR137" s="172"/>
      <c r="AS137" s="172"/>
      <c r="AT137" s="172"/>
      <c r="AU137" s="172"/>
      <c r="AV137" s="172"/>
      <c r="AW137" s="172"/>
      <c r="AX137" s="172"/>
      <c r="AY137" s="172"/>
      <c r="AZ137" s="172"/>
      <c r="BA137" s="172"/>
      <c r="BB137" s="172"/>
      <c r="BC137" s="172"/>
      <c r="BD137" s="172"/>
      <c r="BE137" s="172"/>
      <c r="BF137" s="172"/>
      <c r="BG137" s="172"/>
      <c r="BH137" s="172"/>
    </row>
    <row r="138" spans="1:60" x14ac:dyDescent="0.2">
      <c r="A138" s="205" t="s">
        <v>122</v>
      </c>
      <c r="B138" s="206" t="s">
        <v>94</v>
      </c>
      <c r="C138" s="211" t="s">
        <v>95</v>
      </c>
      <c r="D138" s="207"/>
      <c r="E138" s="208"/>
      <c r="F138" s="209"/>
      <c r="G138" s="209">
        <f>SUMIF(AG139:AG144,"&lt;&gt;NOR",G139:G144)</f>
        <v>0</v>
      </c>
      <c r="H138" s="209"/>
      <c r="I138" s="209">
        <f>SUM(I139:I144)</f>
        <v>0</v>
      </c>
      <c r="J138" s="209"/>
      <c r="K138" s="209">
        <f>SUM(K139:K144)</f>
        <v>0</v>
      </c>
      <c r="L138" s="209"/>
      <c r="M138" s="209">
        <f>SUM(M139:M144)</f>
        <v>0</v>
      </c>
      <c r="N138" s="209"/>
      <c r="O138" s="209">
        <f>SUM(O139:O144)</f>
        <v>0.03</v>
      </c>
      <c r="P138" s="209"/>
      <c r="Q138" s="209">
        <f>SUM(Q139:Q144)</f>
        <v>0</v>
      </c>
      <c r="R138" s="209"/>
      <c r="S138" s="209"/>
      <c r="T138" s="209"/>
      <c r="U138" s="210">
        <f>SUM(U139:U144)</f>
        <v>1.3399999999999999</v>
      </c>
      <c r="V138" s="209"/>
      <c r="AG138" t="s">
        <v>123</v>
      </c>
    </row>
    <row r="139" spans="1:60" ht="22.5" outlineLevel="1" x14ac:dyDescent="0.2">
      <c r="A139" s="173">
        <v>83</v>
      </c>
      <c r="B139" s="183" t="s">
        <v>565</v>
      </c>
      <c r="C139" s="201" t="s">
        <v>566</v>
      </c>
      <c r="D139" s="184" t="s">
        <v>567</v>
      </c>
      <c r="E139" s="186">
        <v>0.03</v>
      </c>
      <c r="F139" s="189"/>
      <c r="G139" s="190">
        <f>ROUND(E139*F139,2)</f>
        <v>0</v>
      </c>
      <c r="H139" s="189"/>
      <c r="I139" s="190">
        <f>ROUND(E139*H139,2)</f>
        <v>0</v>
      </c>
      <c r="J139" s="189"/>
      <c r="K139" s="190">
        <f>ROUND(E139*J139,2)</f>
        <v>0</v>
      </c>
      <c r="L139" s="190">
        <v>21</v>
      </c>
      <c r="M139" s="190">
        <f>G139*(1+L139/100)</f>
        <v>0</v>
      </c>
      <c r="N139" s="190">
        <v>1.124E-2</v>
      </c>
      <c r="O139" s="190">
        <f>ROUND(E139*N139,2)</f>
        <v>0</v>
      </c>
      <c r="P139" s="190">
        <v>0</v>
      </c>
      <c r="Q139" s="190">
        <f>ROUND(E139*P139,2)</f>
        <v>0</v>
      </c>
      <c r="R139" s="190" t="s">
        <v>94</v>
      </c>
      <c r="S139" s="190" t="s">
        <v>128</v>
      </c>
      <c r="T139" s="190">
        <v>3.88</v>
      </c>
      <c r="U139" s="191">
        <f>ROUND(E139*T139,2)</f>
        <v>0.12</v>
      </c>
      <c r="V139" s="190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 t="s">
        <v>529</v>
      </c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72"/>
      <c r="BB139" s="172"/>
      <c r="BC139" s="172"/>
      <c r="BD139" s="172"/>
      <c r="BE139" s="172"/>
      <c r="BF139" s="172"/>
      <c r="BG139" s="172"/>
      <c r="BH139" s="172"/>
    </row>
    <row r="140" spans="1:60" ht="22.5" outlineLevel="1" x14ac:dyDescent="0.2">
      <c r="A140" s="173">
        <v>84</v>
      </c>
      <c r="B140" s="183" t="s">
        <v>573</v>
      </c>
      <c r="C140" s="201" t="s">
        <v>574</v>
      </c>
      <c r="D140" s="184" t="s">
        <v>207</v>
      </c>
      <c r="E140" s="186">
        <v>47</v>
      </c>
      <c r="F140" s="189"/>
      <c r="G140" s="190">
        <f>ROUND(E140*F140,2)</f>
        <v>0</v>
      </c>
      <c r="H140" s="189"/>
      <c r="I140" s="190">
        <f>ROUND(E140*H140,2)</f>
        <v>0</v>
      </c>
      <c r="J140" s="189"/>
      <c r="K140" s="190">
        <f>ROUND(E140*J140,2)</f>
        <v>0</v>
      </c>
      <c r="L140" s="190">
        <v>21</v>
      </c>
      <c r="M140" s="190">
        <f>G140*(1+L140/100)</f>
        <v>0</v>
      </c>
      <c r="N140" s="190">
        <v>3.1E-4</v>
      </c>
      <c r="O140" s="190">
        <f>ROUND(E140*N140,2)</f>
        <v>0.01</v>
      </c>
      <c r="P140" s="190">
        <v>0</v>
      </c>
      <c r="Q140" s="190">
        <f>ROUND(E140*P140,2)</f>
        <v>0</v>
      </c>
      <c r="R140" s="190" t="s">
        <v>94</v>
      </c>
      <c r="S140" s="190" t="s">
        <v>128</v>
      </c>
      <c r="T140" s="190">
        <v>2.5999999999999999E-2</v>
      </c>
      <c r="U140" s="191">
        <f>ROUND(E140*T140,2)</f>
        <v>1.22</v>
      </c>
      <c r="V140" s="190"/>
      <c r="W140" s="172"/>
      <c r="X140" s="172"/>
      <c r="Y140" s="172"/>
      <c r="Z140" s="172"/>
      <c r="AA140" s="172"/>
      <c r="AB140" s="172"/>
      <c r="AC140" s="172"/>
      <c r="AD140" s="172"/>
      <c r="AE140" s="172"/>
      <c r="AF140" s="172"/>
      <c r="AG140" s="172" t="s">
        <v>529</v>
      </c>
      <c r="AH140" s="172"/>
      <c r="AI140" s="172"/>
      <c r="AJ140" s="172"/>
      <c r="AK140" s="172"/>
      <c r="AL140" s="172"/>
      <c r="AM140" s="172"/>
      <c r="AN140" s="172"/>
      <c r="AO140" s="172"/>
      <c r="AP140" s="172"/>
      <c r="AQ140" s="172"/>
      <c r="AR140" s="172"/>
      <c r="AS140" s="172"/>
      <c r="AT140" s="172"/>
      <c r="AU140" s="172"/>
      <c r="AV140" s="172"/>
      <c r="AW140" s="172"/>
      <c r="AX140" s="172"/>
      <c r="AY140" s="172"/>
      <c r="AZ140" s="172"/>
      <c r="BA140" s="172"/>
      <c r="BB140" s="172"/>
      <c r="BC140" s="172"/>
      <c r="BD140" s="172"/>
      <c r="BE140" s="172"/>
      <c r="BF140" s="172"/>
      <c r="BG140" s="172"/>
      <c r="BH140" s="172"/>
    </row>
    <row r="141" spans="1:60" outlineLevel="1" x14ac:dyDescent="0.2">
      <c r="A141" s="173">
        <v>85</v>
      </c>
      <c r="B141" s="183" t="s">
        <v>575</v>
      </c>
      <c r="C141" s="201" t="s">
        <v>576</v>
      </c>
      <c r="D141" s="184" t="s">
        <v>291</v>
      </c>
      <c r="E141" s="186">
        <v>5</v>
      </c>
      <c r="F141" s="189"/>
      <c r="G141" s="190">
        <f>ROUND(E141*F141,2)</f>
        <v>0</v>
      </c>
      <c r="H141" s="189"/>
      <c r="I141" s="190">
        <f>ROUND(E141*H141,2)</f>
        <v>0</v>
      </c>
      <c r="J141" s="189"/>
      <c r="K141" s="190">
        <f>ROUND(E141*J141,2)</f>
        <v>0</v>
      </c>
      <c r="L141" s="190">
        <v>21</v>
      </c>
      <c r="M141" s="190">
        <f>G141*(1+L141/100)</f>
        <v>0</v>
      </c>
      <c r="N141" s="190">
        <v>1E-3</v>
      </c>
      <c r="O141" s="190">
        <f>ROUND(E141*N141,2)</f>
        <v>0.01</v>
      </c>
      <c r="P141" s="190">
        <v>0</v>
      </c>
      <c r="Q141" s="190">
        <f>ROUND(E141*P141,2)</f>
        <v>0</v>
      </c>
      <c r="R141" s="190" t="s">
        <v>260</v>
      </c>
      <c r="S141" s="190" t="s">
        <v>128</v>
      </c>
      <c r="T141" s="190">
        <v>0</v>
      </c>
      <c r="U141" s="191">
        <f>ROUND(E141*T141,2)</f>
        <v>0</v>
      </c>
      <c r="V141" s="190"/>
      <c r="W141" s="172"/>
      <c r="X141" s="172"/>
      <c r="Y141" s="172"/>
      <c r="Z141" s="172"/>
      <c r="AA141" s="172"/>
      <c r="AB141" s="172"/>
      <c r="AC141" s="172"/>
      <c r="AD141" s="172"/>
      <c r="AE141" s="172"/>
      <c r="AF141" s="172"/>
      <c r="AG141" s="172" t="s">
        <v>261</v>
      </c>
      <c r="AH141" s="172"/>
      <c r="AI141" s="172"/>
      <c r="AJ141" s="172"/>
      <c r="AK141" s="172"/>
      <c r="AL141" s="172"/>
      <c r="AM141" s="172"/>
      <c r="AN141" s="172"/>
      <c r="AO141" s="172"/>
      <c r="AP141" s="172"/>
      <c r="AQ141" s="172"/>
      <c r="AR141" s="172"/>
      <c r="AS141" s="172"/>
      <c r="AT141" s="172"/>
      <c r="AU141" s="172"/>
      <c r="AV141" s="172"/>
      <c r="AW141" s="172"/>
      <c r="AX141" s="172"/>
      <c r="AY141" s="172"/>
      <c r="AZ141" s="172"/>
      <c r="BA141" s="172"/>
      <c r="BB141" s="172"/>
      <c r="BC141" s="172"/>
      <c r="BD141" s="172"/>
      <c r="BE141" s="172"/>
      <c r="BF141" s="172"/>
      <c r="BG141" s="172"/>
      <c r="BH141" s="172"/>
    </row>
    <row r="142" spans="1:60" outlineLevel="1" x14ac:dyDescent="0.2">
      <c r="A142" s="173"/>
      <c r="B142" s="183"/>
      <c r="C142" s="264" t="s">
        <v>836</v>
      </c>
      <c r="D142" s="265"/>
      <c r="E142" s="266"/>
      <c r="F142" s="267"/>
      <c r="G142" s="268"/>
      <c r="H142" s="190"/>
      <c r="I142" s="190"/>
      <c r="J142" s="190"/>
      <c r="K142" s="190"/>
      <c r="L142" s="190"/>
      <c r="M142" s="190"/>
      <c r="N142" s="190"/>
      <c r="O142" s="190"/>
      <c r="P142" s="190"/>
      <c r="Q142" s="190"/>
      <c r="R142" s="190"/>
      <c r="S142" s="190"/>
      <c r="T142" s="190"/>
      <c r="U142" s="191"/>
      <c r="V142" s="190"/>
      <c r="W142" s="172"/>
      <c r="X142" s="172"/>
      <c r="Y142" s="172"/>
      <c r="Z142" s="172"/>
      <c r="AA142" s="172"/>
      <c r="AB142" s="172"/>
      <c r="AC142" s="172"/>
      <c r="AD142" s="172"/>
      <c r="AE142" s="172"/>
      <c r="AF142" s="172"/>
      <c r="AG142" s="172" t="s">
        <v>130</v>
      </c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2"/>
      <c r="AT142" s="172"/>
      <c r="AU142" s="172"/>
      <c r="AV142" s="172"/>
      <c r="AW142" s="172"/>
      <c r="AX142" s="172"/>
      <c r="AY142" s="172"/>
      <c r="AZ142" s="172"/>
      <c r="BA142" s="180" t="str">
        <f>C142</f>
        <v>17/3,3</v>
      </c>
      <c r="BB142" s="172"/>
      <c r="BC142" s="172"/>
      <c r="BD142" s="172"/>
      <c r="BE142" s="172"/>
      <c r="BF142" s="172"/>
      <c r="BG142" s="172"/>
      <c r="BH142" s="172"/>
    </row>
    <row r="143" spans="1:60" outlineLevel="1" x14ac:dyDescent="0.2">
      <c r="A143" s="173">
        <v>86</v>
      </c>
      <c r="B143" s="183" t="s">
        <v>837</v>
      </c>
      <c r="C143" s="201" t="s">
        <v>838</v>
      </c>
      <c r="D143" s="184" t="s">
        <v>291</v>
      </c>
      <c r="E143" s="186">
        <v>9</v>
      </c>
      <c r="F143" s="189"/>
      <c r="G143" s="190">
        <f>ROUND(E143*F143,2)</f>
        <v>0</v>
      </c>
      <c r="H143" s="189"/>
      <c r="I143" s="190">
        <f>ROUND(E143*H143,2)</f>
        <v>0</v>
      </c>
      <c r="J143" s="189"/>
      <c r="K143" s="190">
        <f>ROUND(E143*J143,2)</f>
        <v>0</v>
      </c>
      <c r="L143" s="190">
        <v>21</v>
      </c>
      <c r="M143" s="190">
        <f>G143*(1+L143/100)</f>
        <v>0</v>
      </c>
      <c r="N143" s="190">
        <v>1E-3</v>
      </c>
      <c r="O143" s="190">
        <f>ROUND(E143*N143,2)</f>
        <v>0.01</v>
      </c>
      <c r="P143" s="190">
        <v>0</v>
      </c>
      <c r="Q143" s="190">
        <f>ROUND(E143*P143,2)</f>
        <v>0</v>
      </c>
      <c r="R143" s="190"/>
      <c r="S143" s="190" t="s">
        <v>155</v>
      </c>
      <c r="T143" s="190">
        <v>0</v>
      </c>
      <c r="U143" s="191">
        <f>ROUND(E143*T143,2)</f>
        <v>0</v>
      </c>
      <c r="V143" s="190"/>
      <c r="W143" s="172"/>
      <c r="X143" s="172"/>
      <c r="Y143" s="172"/>
      <c r="Z143" s="172"/>
      <c r="AA143" s="172"/>
      <c r="AB143" s="172"/>
      <c r="AC143" s="172"/>
      <c r="AD143" s="172"/>
      <c r="AE143" s="172"/>
      <c r="AF143" s="172"/>
      <c r="AG143" s="172" t="s">
        <v>261</v>
      </c>
      <c r="AH143" s="172"/>
      <c r="AI143" s="172"/>
      <c r="AJ143" s="172"/>
      <c r="AK143" s="172"/>
      <c r="AL143" s="172"/>
      <c r="AM143" s="172"/>
      <c r="AN143" s="172"/>
      <c r="AO143" s="172"/>
      <c r="AP143" s="172"/>
      <c r="AQ143" s="172"/>
      <c r="AR143" s="172"/>
      <c r="AS143" s="172"/>
      <c r="AT143" s="172"/>
      <c r="AU143" s="172"/>
      <c r="AV143" s="172"/>
      <c r="AW143" s="172"/>
      <c r="AX143" s="172"/>
      <c r="AY143" s="172"/>
      <c r="AZ143" s="172"/>
      <c r="BA143" s="172"/>
      <c r="BB143" s="172"/>
      <c r="BC143" s="172"/>
      <c r="BD143" s="172"/>
      <c r="BE143" s="172"/>
      <c r="BF143" s="172"/>
      <c r="BG143" s="172"/>
      <c r="BH143" s="172"/>
    </row>
    <row r="144" spans="1:60" outlineLevel="1" x14ac:dyDescent="0.2">
      <c r="A144" s="192"/>
      <c r="B144" s="193"/>
      <c r="C144" s="276" t="s">
        <v>839</v>
      </c>
      <c r="D144" s="277"/>
      <c r="E144" s="278"/>
      <c r="F144" s="279"/>
      <c r="G144" s="280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5"/>
      <c r="V144" s="194"/>
      <c r="W144" s="172"/>
      <c r="X144" s="172"/>
      <c r="Y144" s="172"/>
      <c r="Z144" s="172"/>
      <c r="AA144" s="172"/>
      <c r="AB144" s="172"/>
      <c r="AC144" s="172"/>
      <c r="AD144" s="172"/>
      <c r="AE144" s="172"/>
      <c r="AF144" s="172"/>
      <c r="AG144" s="172" t="s">
        <v>130</v>
      </c>
      <c r="AH144" s="172"/>
      <c r="AI144" s="172"/>
      <c r="AJ144" s="172"/>
      <c r="AK144" s="172"/>
      <c r="AL144" s="172"/>
      <c r="AM144" s="172"/>
      <c r="AN144" s="172"/>
      <c r="AO144" s="172"/>
      <c r="AP144" s="172"/>
      <c r="AQ144" s="172"/>
      <c r="AR144" s="172"/>
      <c r="AS144" s="172"/>
      <c r="AT144" s="172"/>
      <c r="AU144" s="172"/>
      <c r="AV144" s="172"/>
      <c r="AW144" s="172"/>
      <c r="AX144" s="172"/>
      <c r="AY144" s="172"/>
      <c r="AZ144" s="172"/>
      <c r="BA144" s="180" t="str">
        <f>C144</f>
        <v>30/3,3</v>
      </c>
      <c r="BB144" s="172"/>
      <c r="BC144" s="172"/>
      <c r="BD144" s="172"/>
      <c r="BE144" s="172"/>
      <c r="BF144" s="172"/>
      <c r="BG144" s="172"/>
      <c r="BH144" s="172"/>
    </row>
    <row r="145" spans="1:33" x14ac:dyDescent="0.2">
      <c r="A145" s="6"/>
      <c r="B145" s="7" t="s">
        <v>173</v>
      </c>
      <c r="C145" s="202" t="s">
        <v>173</v>
      </c>
      <c r="D145" s="9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AE145">
        <v>15</v>
      </c>
      <c r="AF145">
        <v>21</v>
      </c>
    </row>
    <row r="146" spans="1:33" x14ac:dyDescent="0.2">
      <c r="A146" s="196"/>
      <c r="B146" s="197" t="s">
        <v>30</v>
      </c>
      <c r="C146" s="203" t="s">
        <v>173</v>
      </c>
      <c r="D146" s="198"/>
      <c r="E146" s="199"/>
      <c r="F146" s="199"/>
      <c r="G146" s="200">
        <f>G7+G61+G90+G95+G108+G128+G138</f>
        <v>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AE146">
        <f>SUMIF(L7:L144,AE145,G7:G144)</f>
        <v>0</v>
      </c>
      <c r="AF146">
        <f>SUMIF(L7:L144,AF145,G7:G144)</f>
        <v>0</v>
      </c>
      <c r="AG146" t="s">
        <v>174</v>
      </c>
    </row>
    <row r="147" spans="1:33" x14ac:dyDescent="0.2">
      <c r="A147" s="6"/>
      <c r="B147" s="7" t="s">
        <v>173</v>
      </c>
      <c r="C147" s="202" t="s">
        <v>173</v>
      </c>
      <c r="D147" s="9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33" x14ac:dyDescent="0.2">
      <c r="A148" s="6"/>
      <c r="B148" s="7" t="s">
        <v>173</v>
      </c>
      <c r="C148" s="202" t="s">
        <v>173</v>
      </c>
      <c r="D148" s="9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33" x14ac:dyDescent="0.2">
      <c r="A149" s="281" t="s">
        <v>175</v>
      </c>
      <c r="B149" s="281"/>
      <c r="C149" s="282"/>
      <c r="D149" s="9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33" x14ac:dyDescent="0.2">
      <c r="A150" s="283"/>
      <c r="B150" s="284"/>
      <c r="C150" s="285"/>
      <c r="D150" s="284"/>
      <c r="E150" s="284"/>
      <c r="F150" s="284"/>
      <c r="G150" s="28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AG150" t="s">
        <v>176</v>
      </c>
    </row>
    <row r="151" spans="1:33" x14ac:dyDescent="0.2">
      <c r="A151" s="287"/>
      <c r="B151" s="288"/>
      <c r="C151" s="289"/>
      <c r="D151" s="288"/>
      <c r="E151" s="288"/>
      <c r="F151" s="288"/>
      <c r="G151" s="290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33" x14ac:dyDescent="0.2">
      <c r="A152" s="287"/>
      <c r="B152" s="288"/>
      <c r="C152" s="289"/>
      <c r="D152" s="288"/>
      <c r="E152" s="288"/>
      <c r="F152" s="288"/>
      <c r="G152" s="290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33" x14ac:dyDescent="0.2">
      <c r="A153" s="287"/>
      <c r="B153" s="288"/>
      <c r="C153" s="289"/>
      <c r="D153" s="288"/>
      <c r="E153" s="288"/>
      <c r="F153" s="288"/>
      <c r="G153" s="290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33" x14ac:dyDescent="0.2">
      <c r="A154" s="291"/>
      <c r="B154" s="292"/>
      <c r="C154" s="293"/>
      <c r="D154" s="292"/>
      <c r="E154" s="292"/>
      <c r="F154" s="292"/>
      <c r="G154" s="294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33" x14ac:dyDescent="0.2">
      <c r="A155" s="6"/>
      <c r="B155" s="7" t="s">
        <v>173</v>
      </c>
      <c r="C155" s="202" t="s">
        <v>173</v>
      </c>
      <c r="D155" s="9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33" x14ac:dyDescent="0.2">
      <c r="C156" s="204"/>
      <c r="D156" s="167"/>
      <c r="AG156" t="s">
        <v>177</v>
      </c>
    </row>
    <row r="157" spans="1:33" x14ac:dyDescent="0.2">
      <c r="D157" s="167"/>
    </row>
    <row r="158" spans="1:33" x14ac:dyDescent="0.2">
      <c r="D158" s="167"/>
    </row>
    <row r="159" spans="1:33" x14ac:dyDescent="0.2">
      <c r="D159" s="167"/>
    </row>
    <row r="160" spans="1:33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51">
    <mergeCell ref="C144:G144"/>
    <mergeCell ref="A149:C149"/>
    <mergeCell ref="A150:G154"/>
    <mergeCell ref="C102:G102"/>
    <mergeCell ref="C112:G112"/>
    <mergeCell ref="C130:G130"/>
    <mergeCell ref="C131:G131"/>
    <mergeCell ref="C132:G132"/>
    <mergeCell ref="C142:G142"/>
    <mergeCell ref="C101:G101"/>
    <mergeCell ref="C74:G74"/>
    <mergeCell ref="C76:G76"/>
    <mergeCell ref="C79:G79"/>
    <mergeCell ref="C81:G81"/>
    <mergeCell ref="C82:G82"/>
    <mergeCell ref="C84:G84"/>
    <mergeCell ref="C92:G92"/>
    <mergeCell ref="C94:G94"/>
    <mergeCell ref="C97:G97"/>
    <mergeCell ref="C98:G98"/>
    <mergeCell ref="C100:G100"/>
    <mergeCell ref="C72:G72"/>
    <mergeCell ref="C47:G47"/>
    <mergeCell ref="C50:G50"/>
    <mergeCell ref="C51:G51"/>
    <mergeCell ref="C53:G53"/>
    <mergeCell ref="C55:G55"/>
    <mergeCell ref="C57:G57"/>
    <mergeCell ref="C59:G59"/>
    <mergeCell ref="C63:G63"/>
    <mergeCell ref="C64:G64"/>
    <mergeCell ref="C69:G69"/>
    <mergeCell ref="C71:G71"/>
    <mergeCell ref="C43:G43"/>
    <mergeCell ref="C20:G20"/>
    <mergeCell ref="C22:G22"/>
    <mergeCell ref="C24:G24"/>
    <mergeCell ref="C27:G27"/>
    <mergeCell ref="C29:G29"/>
    <mergeCell ref="C31:G31"/>
    <mergeCell ref="C33:G33"/>
    <mergeCell ref="C35:G35"/>
    <mergeCell ref="C37:G37"/>
    <mergeCell ref="C39:G39"/>
    <mergeCell ref="C41:G41"/>
    <mergeCell ref="C18:G18"/>
    <mergeCell ref="A1:G1"/>
    <mergeCell ref="C2:G2"/>
    <mergeCell ref="C3:G3"/>
    <mergeCell ref="C4:G4"/>
    <mergeCell ref="C9:G9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49</vt:i4>
      </vt:variant>
    </vt:vector>
  </HeadingPairs>
  <TitlesOfParts>
    <vt:vector size="57" baseType="lpstr">
      <vt:lpstr>Pokyny pro vyplnění</vt:lpstr>
      <vt:lpstr>Stavba</vt:lpstr>
      <vt:lpstr>VzorPolozky</vt:lpstr>
      <vt:lpstr>1 1 Naklady</vt:lpstr>
      <vt:lpstr>SO 101 1 Pol</vt:lpstr>
      <vt:lpstr>SO 101 2 Pol</vt:lpstr>
      <vt:lpstr>SO 102 SO 102 Pol</vt:lpstr>
      <vt:lpstr>SO 103 SO 103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'1 1 Naklady'!Oblast_tisku</vt:lpstr>
      <vt:lpstr>'SO 101 1 Pol'!Oblast_tisku</vt:lpstr>
      <vt:lpstr>'SO 101 2 Pol'!Oblast_tisku</vt:lpstr>
      <vt:lpstr>'SO 102 SO 102 Pol'!Oblast_tisku</vt:lpstr>
      <vt:lpstr>'SO 103 SO 103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Gvizdová Jana</cp:lastModifiedBy>
  <cp:lastPrinted>2014-02-28T09:52:57Z</cp:lastPrinted>
  <dcterms:created xsi:type="dcterms:W3CDTF">2009-04-08T07:15:50Z</dcterms:created>
  <dcterms:modified xsi:type="dcterms:W3CDTF">2017-02-15T09:07:11Z</dcterms:modified>
</cp:coreProperties>
</file>