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C1\Users\trtilkova\Dokumenty\TreBuChET\"/>
    </mc:Choice>
  </mc:AlternateContent>
  <bookViews>
    <workbookView xWindow="360" yWindow="270" windowWidth="18735" windowHeight="12210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SO 01 SO 01.1 Pol" sheetId="13" r:id="rId5"/>
    <sheet name="SO 01 SO 01.2 Pol" sheetId="14" r:id="rId6"/>
    <sheet name="SO 02 SO 02 Pol" sheetId="15" r:id="rId7"/>
    <sheet name="SO 03 SO 03 Pol" sheetId="16" r:id="rId8"/>
    <sheet name="SO 04 SO 04 Pol" sheetId="17" r:id="rId9"/>
    <sheet name="SO 05 SO 05 Pol" sheetId="18" r:id="rId10"/>
    <sheet name="SO 06 SO 06 Pol" sheetId="19" r:id="rId11"/>
    <sheet name="SO 07 SO 07 Pol" sheetId="20" r:id="rId12"/>
    <sheet name="SO 08 SO 08 Pol" sheetId="21" r:id="rId13"/>
  </sheets>
  <externalReferences>
    <externalReference r:id="rId14"/>
  </externalReferences>
  <definedNames>
    <definedName name="CelkemDPHVypocet" localSheetId="1">Stavba!$H$59</definedName>
    <definedName name="CenaCelkem">Stavba!$G$29</definedName>
    <definedName name="CenaCelkemBezDPH">Stavba!$G$28</definedName>
    <definedName name="CenaCelkemVypocet" localSheetId="1">Stavba!$I$59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_xlnm.Print_Titles" localSheetId="4">'SO 01 SO 01.1 Pol'!$1:$7</definedName>
    <definedName name="_xlnm.Print_Titles" localSheetId="5">'SO 01 SO 01.2 Pol'!$1:$7</definedName>
    <definedName name="_xlnm.Print_Titles" localSheetId="6">'SO 02 SO 02 Pol'!$1:$7</definedName>
    <definedName name="_xlnm.Print_Titles" localSheetId="7">'SO 03 SO 03 Pol'!$1:$7</definedName>
    <definedName name="_xlnm.Print_Titles" localSheetId="8">'SO 04 SO 04 Pol'!$1:$7</definedName>
    <definedName name="_xlnm.Print_Titles" localSheetId="9">'SO 05 SO 05 Pol'!$1:$7</definedName>
    <definedName name="_xlnm.Print_Titles" localSheetId="10">'SO 06 SO 06 Pol'!$1:$7</definedName>
    <definedName name="_xlnm.Print_Titles" localSheetId="11">'SO 07 SO 07 Pol'!$1:$7</definedName>
    <definedName name="_xlnm.Print_Titles" localSheetId="12">'SO 08 SO 08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Pol'!$A$1:$W$24</definedName>
    <definedName name="_xlnm.Print_Area" localSheetId="4">'SO 01 SO 01.1 Pol'!$A$1:$W$153</definedName>
    <definedName name="_xlnm.Print_Area" localSheetId="5">'SO 01 SO 01.2 Pol'!$A$1:$W$195</definedName>
    <definedName name="_xlnm.Print_Area" localSheetId="6">'SO 02 SO 02 Pol'!$A$1:$W$105</definedName>
    <definedName name="_xlnm.Print_Area" localSheetId="7">'SO 03 SO 03 Pol'!$A$1:$W$53</definedName>
    <definedName name="_xlnm.Print_Area" localSheetId="8">'SO 04 SO 04 Pol'!$A$1:$W$79</definedName>
    <definedName name="_xlnm.Print_Area" localSheetId="9">'SO 05 SO 05 Pol'!$A$1:$W$12</definedName>
    <definedName name="_xlnm.Print_Area" localSheetId="10">'SO 06 SO 06 Pol'!$A$1:$W$111</definedName>
    <definedName name="_xlnm.Print_Area" localSheetId="11">'SO 07 SO 07 Pol'!$A$1:$W$12</definedName>
    <definedName name="_xlnm.Print_Area" localSheetId="12">'SO 08 SO 08 Pol'!$A$1:$W$12</definedName>
    <definedName name="_xlnm.Print_Area" localSheetId="1">Stavba!$A$1:$J$90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Stavba!$F$59</definedName>
    <definedName name="ZakladDPHZakl">Stavba!$G$25</definedName>
    <definedName name="ZakladDPHZaklVypocet" localSheetId="1">Stavba!$G$59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89" i="1" l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11" i="21"/>
  <c r="G8" i="21"/>
  <c r="O8" i="21"/>
  <c r="G9" i="21"/>
  <c r="M9" i="21" s="1"/>
  <c r="M8" i="21" s="1"/>
  <c r="I9" i="21"/>
  <c r="I8" i="21" s="1"/>
  <c r="K9" i="21"/>
  <c r="K8" i="21" s="1"/>
  <c r="O9" i="21"/>
  <c r="Q9" i="21"/>
  <c r="Q8" i="21" s="1"/>
  <c r="V9" i="21"/>
  <c r="V8" i="21" s="1"/>
  <c r="AE11" i="21"/>
  <c r="AF11" i="21"/>
  <c r="G11" i="20"/>
  <c r="G8" i="20"/>
  <c r="O8" i="20"/>
  <c r="G9" i="20"/>
  <c r="M9" i="20" s="1"/>
  <c r="M8" i="20" s="1"/>
  <c r="I9" i="20"/>
  <c r="I8" i="20" s="1"/>
  <c r="K9" i="20"/>
  <c r="K8" i="20" s="1"/>
  <c r="O9" i="20"/>
  <c r="Q9" i="20"/>
  <c r="Q8" i="20" s="1"/>
  <c r="V9" i="20"/>
  <c r="V8" i="20" s="1"/>
  <c r="AF11" i="20"/>
  <c r="G110" i="19"/>
  <c r="BA83" i="19"/>
  <c r="BA60" i="19"/>
  <c r="BA51" i="19"/>
  <c r="BA32" i="19"/>
  <c r="BA15" i="19"/>
  <c r="BA10" i="19"/>
  <c r="G8" i="19"/>
  <c r="O8" i="19"/>
  <c r="G9" i="19"/>
  <c r="M9" i="19" s="1"/>
  <c r="M8" i="19" s="1"/>
  <c r="I9" i="19"/>
  <c r="I8" i="19" s="1"/>
  <c r="K9" i="19"/>
  <c r="K8" i="19" s="1"/>
  <c r="O9" i="19"/>
  <c r="Q9" i="19"/>
  <c r="Q8" i="19" s="1"/>
  <c r="V9" i="19"/>
  <c r="V8" i="19" s="1"/>
  <c r="G14" i="19"/>
  <c r="I14" i="19"/>
  <c r="K14" i="19"/>
  <c r="M14" i="19"/>
  <c r="O14" i="19"/>
  <c r="Q14" i="19"/>
  <c r="V14" i="19"/>
  <c r="G19" i="19"/>
  <c r="I19" i="19"/>
  <c r="K19" i="19"/>
  <c r="M19" i="19"/>
  <c r="O19" i="19"/>
  <c r="Q19" i="19"/>
  <c r="V19" i="19"/>
  <c r="G20" i="19"/>
  <c r="O20" i="19"/>
  <c r="G21" i="19"/>
  <c r="M21" i="19" s="1"/>
  <c r="M20" i="19" s="1"/>
  <c r="I21" i="19"/>
  <c r="I20" i="19" s="1"/>
  <c r="K21" i="19"/>
  <c r="K20" i="19" s="1"/>
  <c r="O21" i="19"/>
  <c r="Q21" i="19"/>
  <c r="Q20" i="19" s="1"/>
  <c r="V21" i="19"/>
  <c r="V20" i="19" s="1"/>
  <c r="G22" i="19"/>
  <c r="I22" i="19"/>
  <c r="K22" i="19"/>
  <c r="M22" i="19"/>
  <c r="O22" i="19"/>
  <c r="Q22" i="19"/>
  <c r="V22" i="19"/>
  <c r="G23" i="19"/>
  <c r="I23" i="19"/>
  <c r="K23" i="19"/>
  <c r="M23" i="19"/>
  <c r="O23" i="19"/>
  <c r="Q23" i="19"/>
  <c r="V23" i="19"/>
  <c r="G25" i="19"/>
  <c r="M25" i="19" s="1"/>
  <c r="I25" i="19"/>
  <c r="I24" i="19" s="1"/>
  <c r="K25" i="19"/>
  <c r="K24" i="19" s="1"/>
  <c r="O25" i="19"/>
  <c r="Q25" i="19"/>
  <c r="Q24" i="19" s="1"/>
  <c r="V25" i="19"/>
  <c r="V24" i="19" s="1"/>
  <c r="G27" i="19"/>
  <c r="I27" i="19"/>
  <c r="K27" i="19"/>
  <c r="M27" i="19"/>
  <c r="O27" i="19"/>
  <c r="Q27" i="19"/>
  <c r="V27" i="19"/>
  <c r="G31" i="19"/>
  <c r="I31" i="19"/>
  <c r="K31" i="19"/>
  <c r="M31" i="19"/>
  <c r="O31" i="19"/>
  <c r="Q31" i="19"/>
  <c r="V31" i="19"/>
  <c r="G34" i="19"/>
  <c r="M34" i="19" s="1"/>
  <c r="I34" i="19"/>
  <c r="K34" i="19"/>
  <c r="O34" i="19"/>
  <c r="O24" i="19" s="1"/>
  <c r="Q34" i="19"/>
  <c r="V34" i="19"/>
  <c r="G36" i="19"/>
  <c r="M36" i="19" s="1"/>
  <c r="I36" i="19"/>
  <c r="K36" i="19"/>
  <c r="O36" i="19"/>
  <c r="Q36" i="19"/>
  <c r="V36" i="19"/>
  <c r="G38" i="19"/>
  <c r="I38" i="19"/>
  <c r="K38" i="19"/>
  <c r="M38" i="19"/>
  <c r="O38" i="19"/>
  <c r="Q38" i="19"/>
  <c r="V38" i="19"/>
  <c r="G41" i="19"/>
  <c r="I41" i="19"/>
  <c r="K41" i="19"/>
  <c r="M41" i="19"/>
  <c r="O41" i="19"/>
  <c r="Q41" i="19"/>
  <c r="V41" i="19"/>
  <c r="G44" i="19"/>
  <c r="M44" i="19" s="1"/>
  <c r="I44" i="19"/>
  <c r="K44" i="19"/>
  <c r="O44" i="19"/>
  <c r="Q44" i="19"/>
  <c r="V44" i="19"/>
  <c r="G45" i="19"/>
  <c r="I45" i="19"/>
  <c r="O45" i="19"/>
  <c r="Q45" i="19"/>
  <c r="G46" i="19"/>
  <c r="I46" i="19"/>
  <c r="K46" i="19"/>
  <c r="K45" i="19" s="1"/>
  <c r="M46" i="19"/>
  <c r="M45" i="19" s="1"/>
  <c r="O46" i="19"/>
  <c r="Q46" i="19"/>
  <c r="V46" i="19"/>
  <c r="V45" i="19" s="1"/>
  <c r="G48" i="19"/>
  <c r="M48" i="19" s="1"/>
  <c r="M47" i="19" s="1"/>
  <c r="I48" i="19"/>
  <c r="I47" i="19" s="1"/>
  <c r="K48" i="19"/>
  <c r="O48" i="19"/>
  <c r="O47" i="19" s="1"/>
  <c r="Q48" i="19"/>
  <c r="Q47" i="19" s="1"/>
  <c r="V48" i="19"/>
  <c r="G49" i="19"/>
  <c r="M49" i="19" s="1"/>
  <c r="I49" i="19"/>
  <c r="K49" i="19"/>
  <c r="K47" i="19" s="1"/>
  <c r="O49" i="19"/>
  <c r="Q49" i="19"/>
  <c r="V49" i="19"/>
  <c r="V47" i="19" s="1"/>
  <c r="G50" i="19"/>
  <c r="I50" i="19"/>
  <c r="K50" i="19"/>
  <c r="M50" i="19"/>
  <c r="O50" i="19"/>
  <c r="Q50" i="19"/>
  <c r="V50" i="19"/>
  <c r="G53" i="19"/>
  <c r="M53" i="19" s="1"/>
  <c r="M52" i="19" s="1"/>
  <c r="I53" i="19"/>
  <c r="I52" i="19" s="1"/>
  <c r="K53" i="19"/>
  <c r="O53" i="19"/>
  <c r="O52" i="19" s="1"/>
  <c r="Q53" i="19"/>
  <c r="Q52" i="19" s="1"/>
  <c r="V53" i="19"/>
  <c r="G59" i="19"/>
  <c r="M59" i="19" s="1"/>
  <c r="I59" i="19"/>
  <c r="K59" i="19"/>
  <c r="K52" i="19" s="1"/>
  <c r="O59" i="19"/>
  <c r="Q59" i="19"/>
  <c r="V59" i="19"/>
  <c r="V52" i="19" s="1"/>
  <c r="G65" i="19"/>
  <c r="G64" i="19" s="1"/>
  <c r="I65" i="19"/>
  <c r="K65" i="19"/>
  <c r="M65" i="19"/>
  <c r="O65" i="19"/>
  <c r="O64" i="19" s="1"/>
  <c r="Q65" i="19"/>
  <c r="V65" i="19"/>
  <c r="G67" i="19"/>
  <c r="M67" i="19" s="1"/>
  <c r="I67" i="19"/>
  <c r="I64" i="19" s="1"/>
  <c r="K67" i="19"/>
  <c r="O67" i="19"/>
  <c r="Q67" i="19"/>
  <c r="Q64" i="19" s="1"/>
  <c r="V67" i="19"/>
  <c r="G71" i="19"/>
  <c r="M71" i="19" s="1"/>
  <c r="I71" i="19"/>
  <c r="K71" i="19"/>
  <c r="O71" i="19"/>
  <c r="Q71" i="19"/>
  <c r="V71" i="19"/>
  <c r="G75" i="19"/>
  <c r="I75" i="19"/>
  <c r="K75" i="19"/>
  <c r="K64" i="19" s="1"/>
  <c r="M75" i="19"/>
  <c r="O75" i="19"/>
  <c r="Q75" i="19"/>
  <c r="V75" i="19"/>
  <c r="V64" i="19" s="1"/>
  <c r="G77" i="19"/>
  <c r="I77" i="19"/>
  <c r="K77" i="19"/>
  <c r="M77" i="19"/>
  <c r="O77" i="19"/>
  <c r="Q77" i="19"/>
  <c r="V77" i="19"/>
  <c r="G80" i="19"/>
  <c r="M80" i="19" s="1"/>
  <c r="I80" i="19"/>
  <c r="K80" i="19"/>
  <c r="O80" i="19"/>
  <c r="Q80" i="19"/>
  <c r="V80" i="19"/>
  <c r="G82" i="19"/>
  <c r="M82" i="19" s="1"/>
  <c r="I82" i="19"/>
  <c r="K82" i="19"/>
  <c r="O82" i="19"/>
  <c r="Q82" i="19"/>
  <c r="V82" i="19"/>
  <c r="G86" i="19"/>
  <c r="I86" i="19"/>
  <c r="K86" i="19"/>
  <c r="M86" i="19"/>
  <c r="O86" i="19"/>
  <c r="Q86" i="19"/>
  <c r="V86" i="19"/>
  <c r="G88" i="19"/>
  <c r="I88" i="19"/>
  <c r="K88" i="19"/>
  <c r="M88" i="19"/>
  <c r="O88" i="19"/>
  <c r="Q88" i="19"/>
  <c r="V88" i="19"/>
  <c r="G90" i="19"/>
  <c r="AF110" i="19" s="1"/>
  <c r="I90" i="19"/>
  <c r="K90" i="19"/>
  <c r="O90" i="19"/>
  <c r="Q90" i="19"/>
  <c r="V90" i="19"/>
  <c r="I94" i="19"/>
  <c r="Q94" i="19"/>
  <c r="G95" i="19"/>
  <c r="I95" i="19"/>
  <c r="K95" i="19"/>
  <c r="K94" i="19" s="1"/>
  <c r="M95" i="19"/>
  <c r="O95" i="19"/>
  <c r="Q95" i="19"/>
  <c r="V95" i="19"/>
  <c r="V94" i="19" s="1"/>
  <c r="G96" i="19"/>
  <c r="I96" i="19"/>
  <c r="K96" i="19"/>
  <c r="M96" i="19"/>
  <c r="O96" i="19"/>
  <c r="Q96" i="19"/>
  <c r="V96" i="19"/>
  <c r="G97" i="19"/>
  <c r="G94" i="19" s="1"/>
  <c r="I97" i="19"/>
  <c r="K97" i="19"/>
  <c r="O97" i="19"/>
  <c r="O94" i="19" s="1"/>
  <c r="Q97" i="19"/>
  <c r="V97" i="19"/>
  <c r="I102" i="19"/>
  <c r="Q102" i="19"/>
  <c r="G103" i="19"/>
  <c r="I103" i="19"/>
  <c r="K103" i="19"/>
  <c r="K102" i="19" s="1"/>
  <c r="M103" i="19"/>
  <c r="O103" i="19"/>
  <c r="Q103" i="19"/>
  <c r="V103" i="19"/>
  <c r="V102" i="19" s="1"/>
  <c r="G104" i="19"/>
  <c r="I104" i="19"/>
  <c r="K104" i="19"/>
  <c r="M104" i="19"/>
  <c r="O104" i="19"/>
  <c r="Q104" i="19"/>
  <c r="V104" i="19"/>
  <c r="G105" i="19"/>
  <c r="G102" i="19" s="1"/>
  <c r="I105" i="19"/>
  <c r="K105" i="19"/>
  <c r="O105" i="19"/>
  <c r="O102" i="19" s="1"/>
  <c r="Q105" i="19"/>
  <c r="V105" i="19"/>
  <c r="G106" i="19"/>
  <c r="I106" i="19"/>
  <c r="O106" i="19"/>
  <c r="Q106" i="19"/>
  <c r="G107" i="19"/>
  <c r="I107" i="19"/>
  <c r="K107" i="19"/>
  <c r="K106" i="19" s="1"/>
  <c r="M107" i="19"/>
  <c r="M106" i="19" s="1"/>
  <c r="O107" i="19"/>
  <c r="Q107" i="19"/>
  <c r="V107" i="19"/>
  <c r="V106" i="19" s="1"/>
  <c r="AE110" i="19"/>
  <c r="G11" i="18"/>
  <c r="G8" i="18"/>
  <c r="O8" i="18"/>
  <c r="G9" i="18"/>
  <c r="M9" i="18" s="1"/>
  <c r="M8" i="18" s="1"/>
  <c r="I9" i="18"/>
  <c r="I8" i="18" s="1"/>
  <c r="K9" i="18"/>
  <c r="K8" i="18" s="1"/>
  <c r="O9" i="18"/>
  <c r="Q9" i="18"/>
  <c r="Q8" i="18" s="1"/>
  <c r="V9" i="18"/>
  <c r="V8" i="18" s="1"/>
  <c r="AE11" i="18"/>
  <c r="AF11" i="18"/>
  <c r="G78" i="17"/>
  <c r="BA47" i="17"/>
  <c r="BA32" i="17"/>
  <c r="BA21" i="17"/>
  <c r="BA19" i="17"/>
  <c r="BA13" i="17"/>
  <c r="BA10" i="17"/>
  <c r="G8" i="17"/>
  <c r="O8" i="17"/>
  <c r="G9" i="17"/>
  <c r="M9" i="17" s="1"/>
  <c r="M8" i="17" s="1"/>
  <c r="I9" i="17"/>
  <c r="I8" i="17" s="1"/>
  <c r="K9" i="17"/>
  <c r="K8" i="17" s="1"/>
  <c r="O9" i="17"/>
  <c r="Q9" i="17"/>
  <c r="Q8" i="17" s="1"/>
  <c r="V9" i="17"/>
  <c r="V8" i="17" s="1"/>
  <c r="G11" i="17"/>
  <c r="I11" i="17"/>
  <c r="K11" i="17"/>
  <c r="M11" i="17"/>
  <c r="O11" i="17"/>
  <c r="Q11" i="17"/>
  <c r="V11" i="17"/>
  <c r="G12" i="17"/>
  <c r="I12" i="17"/>
  <c r="K12" i="17"/>
  <c r="M12" i="17"/>
  <c r="O12" i="17"/>
  <c r="Q12" i="17"/>
  <c r="V12" i="17"/>
  <c r="G15" i="17"/>
  <c r="M15" i="17" s="1"/>
  <c r="I15" i="17"/>
  <c r="I14" i="17" s="1"/>
  <c r="K15" i="17"/>
  <c r="K14" i="17" s="1"/>
  <c r="O15" i="17"/>
  <c r="Q15" i="17"/>
  <c r="Q14" i="17" s="1"/>
  <c r="V15" i="17"/>
  <c r="V14" i="17" s="1"/>
  <c r="G16" i="17"/>
  <c r="I16" i="17"/>
  <c r="K16" i="17"/>
  <c r="M16" i="17"/>
  <c r="O16" i="17"/>
  <c r="Q16" i="17"/>
  <c r="V16" i="17"/>
  <c r="G18" i="17"/>
  <c r="I18" i="17"/>
  <c r="K18" i="17"/>
  <c r="M18" i="17"/>
  <c r="O18" i="17"/>
  <c r="Q18" i="17"/>
  <c r="V18" i="17"/>
  <c r="G20" i="17"/>
  <c r="M20" i="17" s="1"/>
  <c r="I20" i="17"/>
  <c r="K20" i="17"/>
  <c r="O20" i="17"/>
  <c r="O14" i="17" s="1"/>
  <c r="Q20" i="17"/>
  <c r="V20" i="17"/>
  <c r="G22" i="17"/>
  <c r="I22" i="17"/>
  <c r="K22" i="17"/>
  <c r="M22" i="17"/>
  <c r="O22" i="17"/>
  <c r="Q22" i="17"/>
  <c r="V22" i="17"/>
  <c r="G24" i="17"/>
  <c r="M24" i="17" s="1"/>
  <c r="I24" i="17"/>
  <c r="K24" i="17"/>
  <c r="O24" i="17"/>
  <c r="Q24" i="17"/>
  <c r="V24" i="17"/>
  <c r="G26" i="17"/>
  <c r="M26" i="17" s="1"/>
  <c r="M25" i="17" s="1"/>
  <c r="I26" i="17"/>
  <c r="I25" i="17" s="1"/>
  <c r="K26" i="17"/>
  <c r="K25" i="17" s="1"/>
  <c r="O26" i="17"/>
  <c r="O25" i="17" s="1"/>
  <c r="Q26" i="17"/>
  <c r="Q25" i="17" s="1"/>
  <c r="V26" i="17"/>
  <c r="V25" i="17" s="1"/>
  <c r="G28" i="17"/>
  <c r="I28" i="17"/>
  <c r="O28" i="17"/>
  <c r="Q28" i="17"/>
  <c r="G29" i="17"/>
  <c r="I29" i="17"/>
  <c r="K29" i="17"/>
  <c r="K28" i="17" s="1"/>
  <c r="M29" i="17"/>
  <c r="M28" i="17" s="1"/>
  <c r="O29" i="17"/>
  <c r="Q29" i="17"/>
  <c r="V29" i="17"/>
  <c r="V28" i="17" s="1"/>
  <c r="K30" i="17"/>
  <c r="V30" i="17"/>
  <c r="G31" i="17"/>
  <c r="M31" i="17" s="1"/>
  <c r="M30" i="17" s="1"/>
  <c r="I31" i="17"/>
  <c r="I30" i="17" s="1"/>
  <c r="K31" i="17"/>
  <c r="O31" i="17"/>
  <c r="O30" i="17" s="1"/>
  <c r="Q31" i="17"/>
  <c r="Q30" i="17" s="1"/>
  <c r="V31" i="17"/>
  <c r="G34" i="17"/>
  <c r="I34" i="17"/>
  <c r="I33" i="17" s="1"/>
  <c r="K34" i="17"/>
  <c r="K33" i="17" s="1"/>
  <c r="M34" i="17"/>
  <c r="O34" i="17"/>
  <c r="Q34" i="17"/>
  <c r="Q33" i="17" s="1"/>
  <c r="V34" i="17"/>
  <c r="V33" i="17" s="1"/>
  <c r="G40" i="17"/>
  <c r="I40" i="17"/>
  <c r="K40" i="17"/>
  <c r="M40" i="17"/>
  <c r="O40" i="17"/>
  <c r="Q40" i="17"/>
  <c r="V40" i="17"/>
  <c r="G46" i="17"/>
  <c r="G33" i="17" s="1"/>
  <c r="I46" i="17"/>
  <c r="K46" i="17"/>
  <c r="O46" i="17"/>
  <c r="O33" i="17" s="1"/>
  <c r="Q46" i="17"/>
  <c r="V46" i="17"/>
  <c r="G48" i="17"/>
  <c r="M48" i="17" s="1"/>
  <c r="I48" i="17"/>
  <c r="K48" i="17"/>
  <c r="O48" i="17"/>
  <c r="Q48" i="17"/>
  <c r="V48" i="17"/>
  <c r="G53" i="17"/>
  <c r="I53" i="17"/>
  <c r="K53" i="17"/>
  <c r="M53" i="17"/>
  <c r="O53" i="17"/>
  <c r="Q53" i="17"/>
  <c r="V53" i="17"/>
  <c r="G55" i="17"/>
  <c r="M55" i="17" s="1"/>
  <c r="I55" i="17"/>
  <c r="I54" i="17" s="1"/>
  <c r="K55" i="17"/>
  <c r="O55" i="17"/>
  <c r="O54" i="17" s="1"/>
  <c r="Q55" i="17"/>
  <c r="Q54" i="17" s="1"/>
  <c r="V55" i="17"/>
  <c r="G56" i="17"/>
  <c r="M56" i="17" s="1"/>
  <c r="I56" i="17"/>
  <c r="K56" i="17"/>
  <c r="O56" i="17"/>
  <c r="Q56" i="17"/>
  <c r="V56" i="17"/>
  <c r="G57" i="17"/>
  <c r="I57" i="17"/>
  <c r="K57" i="17"/>
  <c r="K54" i="17" s="1"/>
  <c r="M57" i="17"/>
  <c r="O57" i="17"/>
  <c r="Q57" i="17"/>
  <c r="V57" i="17"/>
  <c r="V54" i="17" s="1"/>
  <c r="G58" i="17"/>
  <c r="I58" i="17"/>
  <c r="K58" i="17"/>
  <c r="M58" i="17"/>
  <c r="O58" i="17"/>
  <c r="Q58" i="17"/>
  <c r="V58" i="17"/>
  <c r="G59" i="17"/>
  <c r="AE78" i="17" s="1"/>
  <c r="I59" i="17"/>
  <c r="K59" i="17"/>
  <c r="O59" i="17"/>
  <c r="Q59" i="17"/>
  <c r="V59" i="17"/>
  <c r="G60" i="17"/>
  <c r="M60" i="17" s="1"/>
  <c r="I60" i="17"/>
  <c r="K60" i="17"/>
  <c r="O60" i="17"/>
  <c r="Q60" i="17"/>
  <c r="V60" i="17"/>
  <c r="G62" i="17"/>
  <c r="I62" i="17"/>
  <c r="K62" i="17"/>
  <c r="M62" i="17"/>
  <c r="O62" i="17"/>
  <c r="Q62" i="17"/>
  <c r="V62" i="17"/>
  <c r="G63" i="17"/>
  <c r="I63" i="17"/>
  <c r="K63" i="17"/>
  <c r="M63" i="17"/>
  <c r="O63" i="17"/>
  <c r="Q63" i="17"/>
  <c r="V63" i="17"/>
  <c r="G64" i="17"/>
  <c r="M64" i="17" s="1"/>
  <c r="I64" i="17"/>
  <c r="K64" i="17"/>
  <c r="O64" i="17"/>
  <c r="Q64" i="17"/>
  <c r="V64" i="17"/>
  <c r="G65" i="17"/>
  <c r="M65" i="17" s="1"/>
  <c r="I65" i="17"/>
  <c r="K65" i="17"/>
  <c r="O65" i="17"/>
  <c r="Q65" i="17"/>
  <c r="V65" i="17"/>
  <c r="G66" i="17"/>
  <c r="I66" i="17"/>
  <c r="K66" i="17"/>
  <c r="M66" i="17"/>
  <c r="O66" i="17"/>
  <c r="Q66" i="17"/>
  <c r="V66" i="17"/>
  <c r="G69" i="17"/>
  <c r="M69" i="17" s="1"/>
  <c r="I69" i="17"/>
  <c r="I68" i="17" s="1"/>
  <c r="K69" i="17"/>
  <c r="O69" i="17"/>
  <c r="O68" i="17" s="1"/>
  <c r="Q69" i="17"/>
  <c r="Q68" i="17" s="1"/>
  <c r="V69" i="17"/>
  <c r="G75" i="17"/>
  <c r="M75" i="17" s="1"/>
  <c r="I75" i="17"/>
  <c r="K75" i="17"/>
  <c r="K68" i="17" s="1"/>
  <c r="O75" i="17"/>
  <c r="Q75" i="17"/>
  <c r="V75" i="17"/>
  <c r="V68" i="17" s="1"/>
  <c r="AF78" i="17"/>
  <c r="G52" i="16"/>
  <c r="BA47" i="16"/>
  <c r="BA45" i="16"/>
  <c r="BA39" i="16"/>
  <c r="BA33" i="16"/>
  <c r="BA31" i="16"/>
  <c r="BA25" i="16"/>
  <c r="BA10" i="16"/>
  <c r="G8" i="16"/>
  <c r="O8" i="16"/>
  <c r="G9" i="16"/>
  <c r="M9" i="16" s="1"/>
  <c r="M8" i="16" s="1"/>
  <c r="I9" i="16"/>
  <c r="I8" i="16" s="1"/>
  <c r="K9" i="16"/>
  <c r="K8" i="16" s="1"/>
  <c r="O9" i="16"/>
  <c r="Q9" i="16"/>
  <c r="Q8" i="16" s="1"/>
  <c r="V9" i="16"/>
  <c r="V8" i="16" s="1"/>
  <c r="G12" i="16"/>
  <c r="K12" i="16"/>
  <c r="O12" i="16"/>
  <c r="V12" i="16"/>
  <c r="G13" i="16"/>
  <c r="I13" i="16"/>
  <c r="I12" i="16" s="1"/>
  <c r="K13" i="16"/>
  <c r="M13" i="16"/>
  <c r="M12" i="16" s="1"/>
  <c r="O13" i="16"/>
  <c r="Q13" i="16"/>
  <c r="Q12" i="16" s="1"/>
  <c r="V13" i="16"/>
  <c r="G14" i="16"/>
  <c r="K14" i="16"/>
  <c r="O14" i="16"/>
  <c r="V14" i="16"/>
  <c r="G15" i="16"/>
  <c r="I15" i="16"/>
  <c r="I14" i="16" s="1"/>
  <c r="K15" i="16"/>
  <c r="M15" i="16"/>
  <c r="M14" i="16" s="1"/>
  <c r="O15" i="16"/>
  <c r="Q15" i="16"/>
  <c r="Q14" i="16" s="1"/>
  <c r="V15" i="16"/>
  <c r="G16" i="16"/>
  <c r="K16" i="16"/>
  <c r="O16" i="16"/>
  <c r="V16" i="16"/>
  <c r="G17" i="16"/>
  <c r="I17" i="16"/>
  <c r="I16" i="16" s="1"/>
  <c r="K17" i="16"/>
  <c r="M17" i="16"/>
  <c r="M16" i="16" s="1"/>
  <c r="O17" i="16"/>
  <c r="Q17" i="16"/>
  <c r="Q16" i="16" s="1"/>
  <c r="V17" i="16"/>
  <c r="G23" i="16"/>
  <c r="K23" i="16"/>
  <c r="O23" i="16"/>
  <c r="V23" i="16"/>
  <c r="G24" i="16"/>
  <c r="I24" i="16"/>
  <c r="I23" i="16" s="1"/>
  <c r="K24" i="16"/>
  <c r="M24" i="16"/>
  <c r="M23" i="16" s="1"/>
  <c r="O24" i="16"/>
  <c r="Q24" i="16"/>
  <c r="Q23" i="16" s="1"/>
  <c r="V24" i="16"/>
  <c r="G27" i="16"/>
  <c r="I27" i="16"/>
  <c r="I26" i="16" s="1"/>
  <c r="K27" i="16"/>
  <c r="M27" i="16"/>
  <c r="O27" i="16"/>
  <c r="Q27" i="16"/>
  <c r="Q26" i="16" s="1"/>
  <c r="V27" i="16"/>
  <c r="G28" i="16"/>
  <c r="G26" i="16" s="1"/>
  <c r="I28" i="16"/>
  <c r="K28" i="16"/>
  <c r="K26" i="16" s="1"/>
  <c r="O28" i="16"/>
  <c r="O26" i="16" s="1"/>
  <c r="Q28" i="16"/>
  <c r="V28" i="16"/>
  <c r="V26" i="16" s="1"/>
  <c r="G30" i="16"/>
  <c r="I30" i="16"/>
  <c r="K30" i="16"/>
  <c r="M30" i="16"/>
  <c r="O30" i="16"/>
  <c r="Q30" i="16"/>
  <c r="V30" i="16"/>
  <c r="G32" i="16"/>
  <c r="M32" i="16" s="1"/>
  <c r="I32" i="16"/>
  <c r="K32" i="16"/>
  <c r="O32" i="16"/>
  <c r="Q32" i="16"/>
  <c r="V32" i="16"/>
  <c r="G34" i="16"/>
  <c r="I34" i="16"/>
  <c r="K34" i="16"/>
  <c r="M34" i="16"/>
  <c r="O34" i="16"/>
  <c r="Q34" i="16"/>
  <c r="V34" i="16"/>
  <c r="G36" i="16"/>
  <c r="M36" i="16" s="1"/>
  <c r="I36" i="16"/>
  <c r="K36" i="16"/>
  <c r="O36" i="16"/>
  <c r="Q36" i="16"/>
  <c r="V36" i="16"/>
  <c r="G38" i="16"/>
  <c r="M38" i="16" s="1"/>
  <c r="M37" i="16" s="1"/>
  <c r="I38" i="16"/>
  <c r="K38" i="16"/>
  <c r="K37" i="16" s="1"/>
  <c r="O38" i="16"/>
  <c r="O37" i="16" s="1"/>
  <c r="Q38" i="16"/>
  <c r="V38" i="16"/>
  <c r="V37" i="16" s="1"/>
  <c r="G44" i="16"/>
  <c r="I44" i="16"/>
  <c r="I37" i="16" s="1"/>
  <c r="K44" i="16"/>
  <c r="M44" i="16"/>
  <c r="O44" i="16"/>
  <c r="Q44" i="16"/>
  <c r="Q37" i="16" s="1"/>
  <c r="V44" i="16"/>
  <c r="G46" i="16"/>
  <c r="M46" i="16" s="1"/>
  <c r="I46" i="16"/>
  <c r="K46" i="16"/>
  <c r="O46" i="16"/>
  <c r="Q46" i="16"/>
  <c r="V46" i="16"/>
  <c r="G48" i="16"/>
  <c r="I48" i="16"/>
  <c r="K48" i="16"/>
  <c r="M48" i="16"/>
  <c r="O48" i="16"/>
  <c r="Q48" i="16"/>
  <c r="V48" i="16"/>
  <c r="G49" i="16"/>
  <c r="K49" i="16"/>
  <c r="O49" i="16"/>
  <c r="V49" i="16"/>
  <c r="G50" i="16"/>
  <c r="I50" i="16"/>
  <c r="I49" i="16" s="1"/>
  <c r="K50" i="16"/>
  <c r="M50" i="16"/>
  <c r="M49" i="16" s="1"/>
  <c r="O50" i="16"/>
  <c r="Q50" i="16"/>
  <c r="Q49" i="16" s="1"/>
  <c r="V50" i="16"/>
  <c r="AE52" i="16"/>
  <c r="AF52" i="16"/>
  <c r="G104" i="15"/>
  <c r="BA68" i="15"/>
  <c r="BA66" i="15"/>
  <c r="BA57" i="15"/>
  <c r="BA52" i="15"/>
  <c r="BA41" i="15"/>
  <c r="BA38" i="15"/>
  <c r="BA29" i="15"/>
  <c r="BA14" i="15"/>
  <c r="BA10" i="15"/>
  <c r="G8" i="15"/>
  <c r="O8" i="15"/>
  <c r="G9" i="15"/>
  <c r="M9" i="15" s="1"/>
  <c r="M8" i="15" s="1"/>
  <c r="I9" i="15"/>
  <c r="I8" i="15" s="1"/>
  <c r="K9" i="15"/>
  <c r="K8" i="15" s="1"/>
  <c r="O9" i="15"/>
  <c r="Q9" i="15"/>
  <c r="Q8" i="15" s="1"/>
  <c r="V9" i="15"/>
  <c r="V8" i="15" s="1"/>
  <c r="G11" i="15"/>
  <c r="I11" i="15"/>
  <c r="K11" i="15"/>
  <c r="M11" i="15"/>
  <c r="O11" i="15"/>
  <c r="Q11" i="15"/>
  <c r="V11" i="15"/>
  <c r="G13" i="15"/>
  <c r="I13" i="15"/>
  <c r="K13" i="15"/>
  <c r="M13" i="15"/>
  <c r="O13" i="15"/>
  <c r="Q13" i="15"/>
  <c r="V13" i="15"/>
  <c r="G15" i="15"/>
  <c r="O15" i="15"/>
  <c r="G16" i="15"/>
  <c r="M16" i="15" s="1"/>
  <c r="M15" i="15" s="1"/>
  <c r="I16" i="15"/>
  <c r="I15" i="15" s="1"/>
  <c r="K16" i="15"/>
  <c r="K15" i="15" s="1"/>
  <c r="O16" i="15"/>
  <c r="Q16" i="15"/>
  <c r="Q15" i="15" s="1"/>
  <c r="V16" i="15"/>
  <c r="V15" i="15" s="1"/>
  <c r="G18" i="15"/>
  <c r="I18" i="15"/>
  <c r="K18" i="15"/>
  <c r="M18" i="15"/>
  <c r="O18" i="15"/>
  <c r="Q18" i="15"/>
  <c r="V18" i="15"/>
  <c r="G19" i="15"/>
  <c r="I19" i="15"/>
  <c r="K19" i="15"/>
  <c r="M19" i="15"/>
  <c r="O19" i="15"/>
  <c r="Q19" i="15"/>
  <c r="V19" i="15"/>
  <c r="G21" i="15"/>
  <c r="O21" i="15"/>
  <c r="G22" i="15"/>
  <c r="M22" i="15" s="1"/>
  <c r="M21" i="15" s="1"/>
  <c r="I22" i="15"/>
  <c r="I21" i="15" s="1"/>
  <c r="K22" i="15"/>
  <c r="K21" i="15" s="1"/>
  <c r="O22" i="15"/>
  <c r="Q22" i="15"/>
  <c r="Q21" i="15" s="1"/>
  <c r="V22" i="15"/>
  <c r="V21" i="15" s="1"/>
  <c r="G24" i="15"/>
  <c r="K24" i="15"/>
  <c r="O24" i="15"/>
  <c r="V24" i="15"/>
  <c r="G25" i="15"/>
  <c r="I25" i="15"/>
  <c r="I24" i="15" s="1"/>
  <c r="K25" i="15"/>
  <c r="M25" i="15"/>
  <c r="M24" i="15" s="1"/>
  <c r="O25" i="15"/>
  <c r="Q25" i="15"/>
  <c r="Q24" i="15" s="1"/>
  <c r="V25" i="15"/>
  <c r="G26" i="15"/>
  <c r="O26" i="15"/>
  <c r="G27" i="15"/>
  <c r="I27" i="15"/>
  <c r="I26" i="15" s="1"/>
  <c r="K27" i="15"/>
  <c r="M27" i="15"/>
  <c r="O27" i="15"/>
  <c r="Q27" i="15"/>
  <c r="Q26" i="15" s="1"/>
  <c r="V27" i="15"/>
  <c r="G28" i="15"/>
  <c r="M28" i="15" s="1"/>
  <c r="I28" i="15"/>
  <c r="K28" i="15"/>
  <c r="K26" i="15" s="1"/>
  <c r="O28" i="15"/>
  <c r="Q28" i="15"/>
  <c r="V28" i="15"/>
  <c r="V26" i="15" s="1"/>
  <c r="I30" i="15"/>
  <c r="Q30" i="15"/>
  <c r="G31" i="15"/>
  <c r="M31" i="15" s="1"/>
  <c r="M30" i="15" s="1"/>
  <c r="I31" i="15"/>
  <c r="K31" i="15"/>
  <c r="K30" i="15" s="1"/>
  <c r="O31" i="15"/>
  <c r="O30" i="15" s="1"/>
  <c r="Q31" i="15"/>
  <c r="V31" i="15"/>
  <c r="V30" i="15" s="1"/>
  <c r="I32" i="15"/>
  <c r="Q32" i="15"/>
  <c r="G33" i="15"/>
  <c r="G32" i="15" s="1"/>
  <c r="I33" i="15"/>
  <c r="K33" i="15"/>
  <c r="K32" i="15" s="1"/>
  <c r="O33" i="15"/>
  <c r="O32" i="15" s="1"/>
  <c r="Q33" i="15"/>
  <c r="V33" i="15"/>
  <c r="V32" i="15" s="1"/>
  <c r="G34" i="15"/>
  <c r="I34" i="15"/>
  <c r="K34" i="15"/>
  <c r="M34" i="15"/>
  <c r="O34" i="15"/>
  <c r="Q34" i="15"/>
  <c r="V34" i="15"/>
  <c r="G35" i="15"/>
  <c r="O35" i="15"/>
  <c r="G36" i="15"/>
  <c r="I36" i="15"/>
  <c r="I35" i="15" s="1"/>
  <c r="K36" i="15"/>
  <c r="M36" i="15"/>
  <c r="O36" i="15"/>
  <c r="Q36" i="15"/>
  <c r="Q35" i="15" s="1"/>
  <c r="V36" i="15"/>
  <c r="G37" i="15"/>
  <c r="M37" i="15" s="1"/>
  <c r="I37" i="15"/>
  <c r="K37" i="15"/>
  <c r="K35" i="15" s="1"/>
  <c r="O37" i="15"/>
  <c r="Q37" i="15"/>
  <c r="V37" i="15"/>
  <c r="V35" i="15" s="1"/>
  <c r="G40" i="15"/>
  <c r="M40" i="15" s="1"/>
  <c r="M39" i="15" s="1"/>
  <c r="I40" i="15"/>
  <c r="I39" i="15" s="1"/>
  <c r="K40" i="15"/>
  <c r="K39" i="15" s="1"/>
  <c r="O40" i="15"/>
  <c r="O39" i="15" s="1"/>
  <c r="Q40" i="15"/>
  <c r="Q39" i="15" s="1"/>
  <c r="V40" i="15"/>
  <c r="V39" i="15" s="1"/>
  <c r="G43" i="15"/>
  <c r="G42" i="15" s="1"/>
  <c r="I43" i="15"/>
  <c r="K43" i="15"/>
  <c r="K42" i="15" s="1"/>
  <c r="O43" i="15"/>
  <c r="O42" i="15" s="1"/>
  <c r="Q43" i="15"/>
  <c r="V43" i="15"/>
  <c r="V42" i="15" s="1"/>
  <c r="G45" i="15"/>
  <c r="I45" i="15"/>
  <c r="K45" i="15"/>
  <c r="M45" i="15"/>
  <c r="O45" i="15"/>
  <c r="Q45" i="15"/>
  <c r="V45" i="15"/>
  <c r="G47" i="15"/>
  <c r="M47" i="15" s="1"/>
  <c r="I47" i="15"/>
  <c r="K47" i="15"/>
  <c r="O47" i="15"/>
  <c r="Q47" i="15"/>
  <c r="V47" i="15"/>
  <c r="G49" i="15"/>
  <c r="I49" i="15"/>
  <c r="I42" i="15" s="1"/>
  <c r="K49" i="15"/>
  <c r="M49" i="15"/>
  <c r="O49" i="15"/>
  <c r="Q49" i="15"/>
  <c r="Q42" i="15" s="1"/>
  <c r="V49" i="15"/>
  <c r="G51" i="15"/>
  <c r="I51" i="15"/>
  <c r="K51" i="15"/>
  <c r="M51" i="15"/>
  <c r="O51" i="15"/>
  <c r="Q51" i="15"/>
  <c r="V51" i="15"/>
  <c r="G53" i="15"/>
  <c r="I53" i="15"/>
  <c r="K53" i="15"/>
  <c r="M53" i="15"/>
  <c r="O53" i="15"/>
  <c r="Q53" i="15"/>
  <c r="V53" i="15"/>
  <c r="G54" i="15"/>
  <c r="M54" i="15" s="1"/>
  <c r="I54" i="15"/>
  <c r="K54" i="15"/>
  <c r="O54" i="15"/>
  <c r="Q54" i="15"/>
  <c r="V54" i="15"/>
  <c r="G56" i="15"/>
  <c r="I56" i="15"/>
  <c r="K56" i="15"/>
  <c r="M56" i="15"/>
  <c r="O56" i="15"/>
  <c r="Q56" i="15"/>
  <c r="V56" i="15"/>
  <c r="G58" i="15"/>
  <c r="I58" i="15"/>
  <c r="K58" i="15"/>
  <c r="M58" i="15"/>
  <c r="O58" i="15"/>
  <c r="Q58" i="15"/>
  <c r="V58" i="15"/>
  <c r="G60" i="15"/>
  <c r="I60" i="15"/>
  <c r="K60" i="15"/>
  <c r="M60" i="15"/>
  <c r="O60" i="15"/>
  <c r="Q60" i="15"/>
  <c r="V60" i="15"/>
  <c r="G62" i="15"/>
  <c r="G63" i="15"/>
  <c r="M63" i="15" s="1"/>
  <c r="I63" i="15"/>
  <c r="I62" i="15" s="1"/>
  <c r="K63" i="15"/>
  <c r="K62" i="15" s="1"/>
  <c r="O63" i="15"/>
  <c r="Q63" i="15"/>
  <c r="Q62" i="15" s="1"/>
  <c r="V63" i="15"/>
  <c r="V62" i="15" s="1"/>
  <c r="G65" i="15"/>
  <c r="I65" i="15"/>
  <c r="K65" i="15"/>
  <c r="M65" i="15"/>
  <c r="O65" i="15"/>
  <c r="Q65" i="15"/>
  <c r="V65" i="15"/>
  <c r="G67" i="15"/>
  <c r="I67" i="15"/>
  <c r="K67" i="15"/>
  <c r="M67" i="15"/>
  <c r="O67" i="15"/>
  <c r="Q67" i="15"/>
  <c r="V67" i="15"/>
  <c r="G69" i="15"/>
  <c r="M69" i="15" s="1"/>
  <c r="I69" i="15"/>
  <c r="K69" i="15"/>
  <c r="O69" i="15"/>
  <c r="O62" i="15" s="1"/>
  <c r="Q69" i="15"/>
  <c r="V69" i="15"/>
  <c r="G71" i="15"/>
  <c r="I71" i="15"/>
  <c r="O71" i="15"/>
  <c r="Q71" i="15"/>
  <c r="G72" i="15"/>
  <c r="I72" i="15"/>
  <c r="K72" i="15"/>
  <c r="K71" i="15" s="1"/>
  <c r="M72" i="15"/>
  <c r="M71" i="15" s="1"/>
  <c r="O72" i="15"/>
  <c r="Q72" i="15"/>
  <c r="V72" i="15"/>
  <c r="V71" i="15" s="1"/>
  <c r="G75" i="15"/>
  <c r="M75" i="15" s="1"/>
  <c r="I75" i="15"/>
  <c r="I74" i="15" s="1"/>
  <c r="K75" i="15"/>
  <c r="O75" i="15"/>
  <c r="O74" i="15" s="1"/>
  <c r="Q75" i="15"/>
  <c r="Q74" i="15" s="1"/>
  <c r="V75" i="15"/>
  <c r="G76" i="15"/>
  <c r="M76" i="15" s="1"/>
  <c r="I76" i="15"/>
  <c r="K76" i="15"/>
  <c r="K74" i="15" s="1"/>
  <c r="O76" i="15"/>
  <c r="Q76" i="15"/>
  <c r="V76" i="15"/>
  <c r="V74" i="15" s="1"/>
  <c r="G77" i="15"/>
  <c r="I77" i="15"/>
  <c r="K77" i="15"/>
  <c r="M77" i="15"/>
  <c r="O77" i="15"/>
  <c r="Q77" i="15"/>
  <c r="V77" i="15"/>
  <c r="G78" i="15"/>
  <c r="I78" i="15"/>
  <c r="K78" i="15"/>
  <c r="M78" i="15"/>
  <c r="O78" i="15"/>
  <c r="Q78" i="15"/>
  <c r="V78" i="15"/>
  <c r="G79" i="15"/>
  <c r="M79" i="15" s="1"/>
  <c r="I79" i="15"/>
  <c r="K79" i="15"/>
  <c r="O79" i="15"/>
  <c r="Q79" i="15"/>
  <c r="V79" i="15"/>
  <c r="G80" i="15"/>
  <c r="M80" i="15" s="1"/>
  <c r="I80" i="15"/>
  <c r="K80" i="15"/>
  <c r="O80" i="15"/>
  <c r="Q80" i="15"/>
  <c r="V80" i="15"/>
  <c r="G81" i="15"/>
  <c r="I81" i="15"/>
  <c r="K81" i="15"/>
  <c r="M81" i="15"/>
  <c r="O81" i="15"/>
  <c r="Q81" i="15"/>
  <c r="V81" i="15"/>
  <c r="G82" i="15"/>
  <c r="I82" i="15"/>
  <c r="K82" i="15"/>
  <c r="M82" i="15"/>
  <c r="O82" i="15"/>
  <c r="Q82" i="15"/>
  <c r="V82" i="15"/>
  <c r="G83" i="15"/>
  <c r="M83" i="15" s="1"/>
  <c r="I83" i="15"/>
  <c r="K83" i="15"/>
  <c r="O83" i="15"/>
  <c r="Q83" i="15"/>
  <c r="V83" i="15"/>
  <c r="G84" i="15"/>
  <c r="I84" i="15"/>
  <c r="K84" i="15"/>
  <c r="M84" i="15"/>
  <c r="O84" i="15"/>
  <c r="Q84" i="15"/>
  <c r="V84" i="15"/>
  <c r="G85" i="15"/>
  <c r="I85" i="15"/>
  <c r="K85" i="15"/>
  <c r="M85" i="15"/>
  <c r="O85" i="15"/>
  <c r="Q85" i="15"/>
  <c r="V85" i="15"/>
  <c r="G86" i="15"/>
  <c r="I86" i="15"/>
  <c r="K86" i="15"/>
  <c r="M86" i="15"/>
  <c r="O86" i="15"/>
  <c r="Q86" i="15"/>
  <c r="V86" i="15"/>
  <c r="G87" i="15"/>
  <c r="M87" i="15" s="1"/>
  <c r="I87" i="15"/>
  <c r="K87" i="15"/>
  <c r="O87" i="15"/>
  <c r="Q87" i="15"/>
  <c r="V87" i="15"/>
  <c r="G88" i="15"/>
  <c r="I88" i="15"/>
  <c r="K88" i="15"/>
  <c r="M88" i="15"/>
  <c r="O88" i="15"/>
  <c r="Q88" i="15"/>
  <c r="V88" i="15"/>
  <c r="G89" i="15"/>
  <c r="I89" i="15"/>
  <c r="K89" i="15"/>
  <c r="M89" i="15"/>
  <c r="O89" i="15"/>
  <c r="Q89" i="15"/>
  <c r="V89" i="15"/>
  <c r="G90" i="15"/>
  <c r="I90" i="15"/>
  <c r="K90" i="15"/>
  <c r="M90" i="15"/>
  <c r="O90" i="15"/>
  <c r="Q90" i="15"/>
  <c r="V90" i="15"/>
  <c r="G91" i="15"/>
  <c r="M91" i="15" s="1"/>
  <c r="I91" i="15"/>
  <c r="K91" i="15"/>
  <c r="O91" i="15"/>
  <c r="Q91" i="15"/>
  <c r="V91" i="15"/>
  <c r="I96" i="15"/>
  <c r="Q96" i="15"/>
  <c r="G97" i="15"/>
  <c r="G96" i="15" s="1"/>
  <c r="I97" i="15"/>
  <c r="K97" i="15"/>
  <c r="K96" i="15" s="1"/>
  <c r="M97" i="15"/>
  <c r="M96" i="15" s="1"/>
  <c r="O97" i="15"/>
  <c r="O96" i="15" s="1"/>
  <c r="Q97" i="15"/>
  <c r="V97" i="15"/>
  <c r="V96" i="15" s="1"/>
  <c r="G99" i="15"/>
  <c r="M99" i="15" s="1"/>
  <c r="M98" i="15" s="1"/>
  <c r="I99" i="15"/>
  <c r="I98" i="15" s="1"/>
  <c r="K99" i="15"/>
  <c r="K98" i="15" s="1"/>
  <c r="O99" i="15"/>
  <c r="O98" i="15" s="1"/>
  <c r="Q99" i="15"/>
  <c r="Q98" i="15" s="1"/>
  <c r="V99" i="15"/>
  <c r="V98" i="15" s="1"/>
  <c r="G100" i="15"/>
  <c r="I100" i="15"/>
  <c r="O100" i="15"/>
  <c r="Q100" i="15"/>
  <c r="G101" i="15"/>
  <c r="I101" i="15"/>
  <c r="K101" i="15"/>
  <c r="K100" i="15" s="1"/>
  <c r="M101" i="15"/>
  <c r="M100" i="15" s="1"/>
  <c r="O101" i="15"/>
  <c r="Q101" i="15"/>
  <c r="V101" i="15"/>
  <c r="V100" i="15" s="1"/>
  <c r="AF104" i="15"/>
  <c r="G194" i="14"/>
  <c r="BA139" i="14"/>
  <c r="BA75" i="14"/>
  <c r="BA73" i="14"/>
  <c r="BA33" i="14"/>
  <c r="BA27" i="14"/>
  <c r="BA21" i="14"/>
  <c r="G9" i="14"/>
  <c r="I9" i="14"/>
  <c r="I8" i="14" s="1"/>
  <c r="K9" i="14"/>
  <c r="M9" i="14"/>
  <c r="O9" i="14"/>
  <c r="Q9" i="14"/>
  <c r="Q8" i="14" s="1"/>
  <c r="V9" i="14"/>
  <c r="V8" i="14" s="1"/>
  <c r="G10" i="14"/>
  <c r="M10" i="14" s="1"/>
  <c r="I10" i="14"/>
  <c r="K10" i="14"/>
  <c r="K8" i="14" s="1"/>
  <c r="O10" i="14"/>
  <c r="Q10" i="14"/>
  <c r="V10" i="14"/>
  <c r="G15" i="14"/>
  <c r="I15" i="14"/>
  <c r="K15" i="14"/>
  <c r="M15" i="14"/>
  <c r="O15" i="14"/>
  <c r="Q15" i="14"/>
  <c r="V15" i="14"/>
  <c r="G20" i="14"/>
  <c r="M20" i="14" s="1"/>
  <c r="I20" i="14"/>
  <c r="K20" i="14"/>
  <c r="O20" i="14"/>
  <c r="O8" i="14" s="1"/>
  <c r="Q20" i="14"/>
  <c r="V20" i="14"/>
  <c r="G26" i="14"/>
  <c r="I26" i="14"/>
  <c r="K26" i="14"/>
  <c r="M26" i="14"/>
  <c r="O26" i="14"/>
  <c r="Q26" i="14"/>
  <c r="V26" i="14"/>
  <c r="G32" i="14"/>
  <c r="M32" i="14" s="1"/>
  <c r="I32" i="14"/>
  <c r="K32" i="14"/>
  <c r="O32" i="14"/>
  <c r="Q32" i="14"/>
  <c r="V32" i="14"/>
  <c r="G38" i="14"/>
  <c r="I38" i="14"/>
  <c r="K38" i="14"/>
  <c r="M38" i="14"/>
  <c r="O38" i="14"/>
  <c r="Q38" i="14"/>
  <c r="V38" i="14"/>
  <c r="G44" i="14"/>
  <c r="M44" i="14" s="1"/>
  <c r="I44" i="14"/>
  <c r="K44" i="14"/>
  <c r="O44" i="14"/>
  <c r="Q44" i="14"/>
  <c r="V44" i="14"/>
  <c r="G49" i="14"/>
  <c r="I49" i="14"/>
  <c r="K49" i="14"/>
  <c r="M49" i="14"/>
  <c r="O49" i="14"/>
  <c r="Q49" i="14"/>
  <c r="V49" i="14"/>
  <c r="G55" i="14"/>
  <c r="M55" i="14" s="1"/>
  <c r="I55" i="14"/>
  <c r="K55" i="14"/>
  <c r="O55" i="14"/>
  <c r="Q55" i="14"/>
  <c r="V55" i="14"/>
  <c r="G61" i="14"/>
  <c r="I61" i="14"/>
  <c r="K61" i="14"/>
  <c r="M61" i="14"/>
  <c r="O61" i="14"/>
  <c r="Q61" i="14"/>
  <c r="V61" i="14"/>
  <c r="G66" i="14"/>
  <c r="M66" i="14" s="1"/>
  <c r="I66" i="14"/>
  <c r="K66" i="14"/>
  <c r="O66" i="14"/>
  <c r="Q66" i="14"/>
  <c r="V66" i="14"/>
  <c r="I71" i="14"/>
  <c r="Q71" i="14"/>
  <c r="G72" i="14"/>
  <c r="M72" i="14" s="1"/>
  <c r="I72" i="14"/>
  <c r="K72" i="14"/>
  <c r="K71" i="14" s="1"/>
  <c r="O72" i="14"/>
  <c r="Q72" i="14"/>
  <c r="V72" i="14"/>
  <c r="V71" i="14" s="1"/>
  <c r="G74" i="14"/>
  <c r="I74" i="14"/>
  <c r="K74" i="14"/>
  <c r="M74" i="14"/>
  <c r="O74" i="14"/>
  <c r="Q74" i="14"/>
  <c r="V74" i="14"/>
  <c r="G76" i="14"/>
  <c r="G71" i="14" s="1"/>
  <c r="I76" i="14"/>
  <c r="K76" i="14"/>
  <c r="O76" i="14"/>
  <c r="O71" i="14" s="1"/>
  <c r="Q76" i="14"/>
  <c r="V76" i="14"/>
  <c r="G78" i="14"/>
  <c r="O78" i="14"/>
  <c r="G79" i="14"/>
  <c r="M79" i="14" s="1"/>
  <c r="M78" i="14" s="1"/>
  <c r="I79" i="14"/>
  <c r="I78" i="14" s="1"/>
  <c r="K79" i="14"/>
  <c r="K78" i="14" s="1"/>
  <c r="O79" i="14"/>
  <c r="Q79" i="14"/>
  <c r="Q78" i="14" s="1"/>
  <c r="V79" i="14"/>
  <c r="V78" i="14" s="1"/>
  <c r="G85" i="14"/>
  <c r="G84" i="14" s="1"/>
  <c r="I85" i="14"/>
  <c r="I84" i="14" s="1"/>
  <c r="K85" i="14"/>
  <c r="M85" i="14"/>
  <c r="O85" i="14"/>
  <c r="O84" i="14" s="1"/>
  <c r="Q85" i="14"/>
  <c r="Q84" i="14" s="1"/>
  <c r="V85" i="14"/>
  <c r="G90" i="14"/>
  <c r="M90" i="14" s="1"/>
  <c r="I90" i="14"/>
  <c r="K90" i="14"/>
  <c r="O90" i="14"/>
  <c r="Q90" i="14"/>
  <c r="V90" i="14"/>
  <c r="G95" i="14"/>
  <c r="I95" i="14"/>
  <c r="K95" i="14"/>
  <c r="K84" i="14" s="1"/>
  <c r="M95" i="14"/>
  <c r="O95" i="14"/>
  <c r="Q95" i="14"/>
  <c r="V95" i="14"/>
  <c r="V84" i="14" s="1"/>
  <c r="G100" i="14"/>
  <c r="I100" i="14"/>
  <c r="K100" i="14"/>
  <c r="M100" i="14"/>
  <c r="O100" i="14"/>
  <c r="Q100" i="14"/>
  <c r="V100" i="14"/>
  <c r="G106" i="14"/>
  <c r="M106" i="14" s="1"/>
  <c r="I106" i="14"/>
  <c r="K106" i="14"/>
  <c r="O106" i="14"/>
  <c r="Q106" i="14"/>
  <c r="V106" i="14"/>
  <c r="G112" i="14"/>
  <c r="M112" i="14" s="1"/>
  <c r="I112" i="14"/>
  <c r="K112" i="14"/>
  <c r="O112" i="14"/>
  <c r="Q112" i="14"/>
  <c r="V112" i="14"/>
  <c r="G117" i="14"/>
  <c r="I117" i="14"/>
  <c r="K117" i="14"/>
  <c r="M117" i="14"/>
  <c r="O117" i="14"/>
  <c r="Q117" i="14"/>
  <c r="V117" i="14"/>
  <c r="G123" i="14"/>
  <c r="I123" i="14"/>
  <c r="K123" i="14"/>
  <c r="M123" i="14"/>
  <c r="O123" i="14"/>
  <c r="Q123" i="14"/>
  <c r="V123" i="14"/>
  <c r="G128" i="14"/>
  <c r="M128" i="14" s="1"/>
  <c r="I128" i="14"/>
  <c r="K128" i="14"/>
  <c r="O128" i="14"/>
  <c r="Q128" i="14"/>
  <c r="V128" i="14"/>
  <c r="G133" i="14"/>
  <c r="M133" i="14" s="1"/>
  <c r="I133" i="14"/>
  <c r="K133" i="14"/>
  <c r="O133" i="14"/>
  <c r="Q133" i="14"/>
  <c r="V133" i="14"/>
  <c r="G138" i="14"/>
  <c r="I138" i="14"/>
  <c r="K138" i="14"/>
  <c r="M138" i="14"/>
  <c r="O138" i="14"/>
  <c r="Q138" i="14"/>
  <c r="V138" i="14"/>
  <c r="G144" i="14"/>
  <c r="I144" i="14"/>
  <c r="K144" i="14"/>
  <c r="M144" i="14"/>
  <c r="O144" i="14"/>
  <c r="Q144" i="14"/>
  <c r="V144" i="14"/>
  <c r="G150" i="14"/>
  <c r="M150" i="14" s="1"/>
  <c r="I150" i="14"/>
  <c r="K150" i="14"/>
  <c r="O150" i="14"/>
  <c r="Q150" i="14"/>
  <c r="V150" i="14"/>
  <c r="G155" i="14"/>
  <c r="M155" i="14" s="1"/>
  <c r="I155" i="14"/>
  <c r="K155" i="14"/>
  <c r="O155" i="14"/>
  <c r="Q155" i="14"/>
  <c r="V155" i="14"/>
  <c r="K156" i="14"/>
  <c r="G157" i="14"/>
  <c r="I157" i="14"/>
  <c r="K157" i="14"/>
  <c r="M157" i="14"/>
  <c r="O157" i="14"/>
  <c r="Q157" i="14"/>
  <c r="V157" i="14"/>
  <c r="V156" i="14" s="1"/>
  <c r="G158" i="14"/>
  <c r="G156" i="14" s="1"/>
  <c r="I158" i="14"/>
  <c r="K158" i="14"/>
  <c r="O158" i="14"/>
  <c r="O156" i="14" s="1"/>
  <c r="Q158" i="14"/>
  <c r="V158" i="14"/>
  <c r="G159" i="14"/>
  <c r="M159" i="14" s="1"/>
  <c r="I159" i="14"/>
  <c r="I156" i="14" s="1"/>
  <c r="K159" i="14"/>
  <c r="O159" i="14"/>
  <c r="Q159" i="14"/>
  <c r="Q156" i="14" s="1"/>
  <c r="V159" i="14"/>
  <c r="G160" i="14"/>
  <c r="K160" i="14"/>
  <c r="O160" i="14"/>
  <c r="G161" i="14"/>
  <c r="I161" i="14"/>
  <c r="I160" i="14" s="1"/>
  <c r="K161" i="14"/>
  <c r="M161" i="14"/>
  <c r="M160" i="14" s="1"/>
  <c r="O161" i="14"/>
  <c r="Q161" i="14"/>
  <c r="Q160" i="14" s="1"/>
  <c r="V161" i="14"/>
  <c r="V160" i="14" s="1"/>
  <c r="G166" i="14"/>
  <c r="K166" i="14"/>
  <c r="O166" i="14"/>
  <c r="V166" i="14"/>
  <c r="G167" i="14"/>
  <c r="I167" i="14"/>
  <c r="I166" i="14" s="1"/>
  <c r="K167" i="14"/>
  <c r="M167" i="14"/>
  <c r="M166" i="14" s="1"/>
  <c r="O167" i="14"/>
  <c r="Q167" i="14"/>
  <c r="Q166" i="14" s="1"/>
  <c r="V167" i="14"/>
  <c r="G170" i="14"/>
  <c r="I170" i="14"/>
  <c r="I169" i="14" s="1"/>
  <c r="K170" i="14"/>
  <c r="M170" i="14"/>
  <c r="O170" i="14"/>
  <c r="Q170" i="14"/>
  <c r="Q169" i="14" s="1"/>
  <c r="V170" i="14"/>
  <c r="G175" i="14"/>
  <c r="M175" i="14" s="1"/>
  <c r="I175" i="14"/>
  <c r="K175" i="14"/>
  <c r="K169" i="14" s="1"/>
  <c r="O175" i="14"/>
  <c r="Q175" i="14"/>
  <c r="V175" i="14"/>
  <c r="V169" i="14" s="1"/>
  <c r="G180" i="14"/>
  <c r="I180" i="14"/>
  <c r="K180" i="14"/>
  <c r="M180" i="14"/>
  <c r="O180" i="14"/>
  <c r="Q180" i="14"/>
  <c r="V180" i="14"/>
  <c r="G185" i="14"/>
  <c r="G169" i="14" s="1"/>
  <c r="I185" i="14"/>
  <c r="K185" i="14"/>
  <c r="O185" i="14"/>
  <c r="O169" i="14" s="1"/>
  <c r="Q185" i="14"/>
  <c r="V185" i="14"/>
  <c r="G186" i="14"/>
  <c r="I186" i="14"/>
  <c r="K186" i="14"/>
  <c r="M186" i="14"/>
  <c r="O186" i="14"/>
  <c r="Q186" i="14"/>
  <c r="V186" i="14"/>
  <c r="G187" i="14"/>
  <c r="M187" i="14" s="1"/>
  <c r="I187" i="14"/>
  <c r="K187" i="14"/>
  <c r="O187" i="14"/>
  <c r="Q187" i="14"/>
  <c r="V187" i="14"/>
  <c r="G192" i="14"/>
  <c r="I192" i="14"/>
  <c r="K192" i="14"/>
  <c r="M192" i="14"/>
  <c r="O192" i="14"/>
  <c r="Q192" i="14"/>
  <c r="V192" i="14"/>
  <c r="AE194" i="14"/>
  <c r="AF194" i="14"/>
  <c r="G152" i="13"/>
  <c r="BA143" i="13"/>
  <c r="BA109" i="13"/>
  <c r="BA33" i="13"/>
  <c r="BA27" i="13"/>
  <c r="BA21" i="13"/>
  <c r="G9" i="13"/>
  <c r="M9" i="13" s="1"/>
  <c r="I9" i="13"/>
  <c r="I8" i="13" s="1"/>
  <c r="K9" i="13"/>
  <c r="K8" i="13" s="1"/>
  <c r="O9" i="13"/>
  <c r="Q9" i="13"/>
  <c r="Q8" i="13" s="1"/>
  <c r="V9" i="13"/>
  <c r="V8" i="13" s="1"/>
  <c r="G10" i="13"/>
  <c r="M10" i="13" s="1"/>
  <c r="I10" i="13"/>
  <c r="K10" i="13"/>
  <c r="O10" i="13"/>
  <c r="Q10" i="13"/>
  <c r="V10" i="13"/>
  <c r="G15" i="13"/>
  <c r="I15" i="13"/>
  <c r="K15" i="13"/>
  <c r="M15" i="13"/>
  <c r="O15" i="13"/>
  <c r="Q15" i="13"/>
  <c r="V15" i="13"/>
  <c r="G20" i="13"/>
  <c r="M20" i="13" s="1"/>
  <c r="I20" i="13"/>
  <c r="K20" i="13"/>
  <c r="O20" i="13"/>
  <c r="O8" i="13" s="1"/>
  <c r="Q20" i="13"/>
  <c r="V20" i="13"/>
  <c r="G26" i="13"/>
  <c r="M26" i="13" s="1"/>
  <c r="I26" i="13"/>
  <c r="K26" i="13"/>
  <c r="O26" i="13"/>
  <c r="Q26" i="13"/>
  <c r="V26" i="13"/>
  <c r="G32" i="13"/>
  <c r="M32" i="13" s="1"/>
  <c r="I32" i="13"/>
  <c r="K32" i="13"/>
  <c r="O32" i="13"/>
  <c r="Q32" i="13"/>
  <c r="V32" i="13"/>
  <c r="G38" i="13"/>
  <c r="I38" i="13"/>
  <c r="K38" i="13"/>
  <c r="M38" i="13"/>
  <c r="O38" i="13"/>
  <c r="Q38" i="13"/>
  <c r="V38" i="13"/>
  <c r="G40" i="13"/>
  <c r="M40" i="13" s="1"/>
  <c r="I40" i="13"/>
  <c r="K40" i="13"/>
  <c r="O40" i="13"/>
  <c r="Q40" i="13"/>
  <c r="V40" i="13"/>
  <c r="G46" i="13"/>
  <c r="I46" i="13"/>
  <c r="K46" i="13"/>
  <c r="M46" i="13"/>
  <c r="O46" i="13"/>
  <c r="Q46" i="13"/>
  <c r="V46" i="13"/>
  <c r="G51" i="13"/>
  <c r="M51" i="13" s="1"/>
  <c r="I51" i="13"/>
  <c r="K51" i="13"/>
  <c r="O51" i="13"/>
  <c r="Q51" i="13"/>
  <c r="V51" i="13"/>
  <c r="G52" i="13"/>
  <c r="I52" i="13"/>
  <c r="K52" i="13"/>
  <c r="M52" i="13"/>
  <c r="O52" i="13"/>
  <c r="Q52" i="13"/>
  <c r="V52" i="13"/>
  <c r="G58" i="13"/>
  <c r="M58" i="13" s="1"/>
  <c r="I58" i="13"/>
  <c r="K58" i="13"/>
  <c r="O58" i="13"/>
  <c r="Q58" i="13"/>
  <c r="V58" i="13"/>
  <c r="G64" i="13"/>
  <c r="I64" i="13"/>
  <c r="K64" i="13"/>
  <c r="M64" i="13"/>
  <c r="O64" i="13"/>
  <c r="Q64" i="13"/>
  <c r="V64" i="13"/>
  <c r="G69" i="13"/>
  <c r="M69" i="13" s="1"/>
  <c r="I69" i="13"/>
  <c r="K69" i="13"/>
  <c r="O69" i="13"/>
  <c r="Q69" i="13"/>
  <c r="V69" i="13"/>
  <c r="G75" i="13"/>
  <c r="M75" i="13" s="1"/>
  <c r="M74" i="13" s="1"/>
  <c r="I75" i="13"/>
  <c r="I74" i="13" s="1"/>
  <c r="K75" i="13"/>
  <c r="K74" i="13" s="1"/>
  <c r="O75" i="13"/>
  <c r="O74" i="13" s="1"/>
  <c r="Q75" i="13"/>
  <c r="Q74" i="13" s="1"/>
  <c r="V75" i="13"/>
  <c r="V74" i="13" s="1"/>
  <c r="G81" i="13"/>
  <c r="I81" i="13"/>
  <c r="K81" i="13"/>
  <c r="K80" i="13" s="1"/>
  <c r="M81" i="13"/>
  <c r="O81" i="13"/>
  <c r="Q81" i="13"/>
  <c r="V81" i="13"/>
  <c r="V80" i="13" s="1"/>
  <c r="G86" i="13"/>
  <c r="G80" i="13" s="1"/>
  <c r="I86" i="13"/>
  <c r="K86" i="13"/>
  <c r="M86" i="13"/>
  <c r="O86" i="13"/>
  <c r="O80" i="13" s="1"/>
  <c r="Q86" i="13"/>
  <c r="V86" i="13"/>
  <c r="G91" i="13"/>
  <c r="M91" i="13" s="1"/>
  <c r="I91" i="13"/>
  <c r="K91" i="13"/>
  <c r="O91" i="13"/>
  <c r="Q91" i="13"/>
  <c r="V91" i="13"/>
  <c r="G97" i="13"/>
  <c r="M97" i="13" s="1"/>
  <c r="I97" i="13"/>
  <c r="I80" i="13" s="1"/>
  <c r="K97" i="13"/>
  <c r="O97" i="13"/>
  <c r="Q97" i="13"/>
  <c r="Q80" i="13" s="1"/>
  <c r="V97" i="13"/>
  <c r="G103" i="13"/>
  <c r="I103" i="13"/>
  <c r="K103" i="13"/>
  <c r="M103" i="13"/>
  <c r="O103" i="13"/>
  <c r="Q103" i="13"/>
  <c r="V103" i="13"/>
  <c r="G108" i="13"/>
  <c r="I108" i="13"/>
  <c r="K108" i="13"/>
  <c r="M108" i="13"/>
  <c r="O108" i="13"/>
  <c r="Q108" i="13"/>
  <c r="V108" i="13"/>
  <c r="G114" i="13"/>
  <c r="M114" i="13" s="1"/>
  <c r="I114" i="13"/>
  <c r="K114" i="13"/>
  <c r="O114" i="13"/>
  <c r="Q114" i="13"/>
  <c r="V114" i="13"/>
  <c r="G119" i="13"/>
  <c r="M119" i="13" s="1"/>
  <c r="I119" i="13"/>
  <c r="K119" i="13"/>
  <c r="O119" i="13"/>
  <c r="Q119" i="13"/>
  <c r="V119" i="13"/>
  <c r="G125" i="13"/>
  <c r="G124" i="13" s="1"/>
  <c r="I125" i="13"/>
  <c r="K125" i="13"/>
  <c r="M125" i="13"/>
  <c r="O125" i="13"/>
  <c r="O124" i="13" s="1"/>
  <c r="Q125" i="13"/>
  <c r="V125" i="13"/>
  <c r="G130" i="13"/>
  <c r="M130" i="13" s="1"/>
  <c r="I130" i="13"/>
  <c r="I124" i="13" s="1"/>
  <c r="K130" i="13"/>
  <c r="O130" i="13"/>
  <c r="Q130" i="13"/>
  <c r="Q124" i="13" s="1"/>
  <c r="V130" i="13"/>
  <c r="G135" i="13"/>
  <c r="M135" i="13" s="1"/>
  <c r="I135" i="13"/>
  <c r="K135" i="13"/>
  <c r="O135" i="13"/>
  <c r="Q135" i="13"/>
  <c r="V135" i="13"/>
  <c r="G140" i="13"/>
  <c r="I140" i="13"/>
  <c r="K140" i="13"/>
  <c r="K124" i="13" s="1"/>
  <c r="M140" i="13"/>
  <c r="O140" i="13"/>
  <c r="Q140" i="13"/>
  <c r="V140" i="13"/>
  <c r="V124" i="13" s="1"/>
  <c r="K141" i="13"/>
  <c r="V141" i="13"/>
  <c r="G142" i="13"/>
  <c r="M142" i="13" s="1"/>
  <c r="M141" i="13" s="1"/>
  <c r="I142" i="13"/>
  <c r="I141" i="13" s="1"/>
  <c r="K142" i="13"/>
  <c r="O142" i="13"/>
  <c r="O141" i="13" s="1"/>
  <c r="Q142" i="13"/>
  <c r="Q141" i="13" s="1"/>
  <c r="V142" i="13"/>
  <c r="I144" i="13"/>
  <c r="Q144" i="13"/>
  <c r="G145" i="13"/>
  <c r="I145" i="13"/>
  <c r="K145" i="13"/>
  <c r="K144" i="13" s="1"/>
  <c r="M145" i="13"/>
  <c r="M144" i="13" s="1"/>
  <c r="O145" i="13"/>
  <c r="Q145" i="13"/>
  <c r="V145" i="13"/>
  <c r="V144" i="13" s="1"/>
  <c r="G146" i="13"/>
  <c r="G144" i="13" s="1"/>
  <c r="I146" i="13"/>
  <c r="K146" i="13"/>
  <c r="M146" i="13"/>
  <c r="O146" i="13"/>
  <c r="O144" i="13" s="1"/>
  <c r="Q146" i="13"/>
  <c r="V146" i="13"/>
  <c r="G148" i="13"/>
  <c r="O148" i="13"/>
  <c r="G149" i="13"/>
  <c r="M149" i="13" s="1"/>
  <c r="M148" i="13" s="1"/>
  <c r="I149" i="13"/>
  <c r="I148" i="13" s="1"/>
  <c r="K149" i="13"/>
  <c r="K148" i="13" s="1"/>
  <c r="O149" i="13"/>
  <c r="Q149" i="13"/>
  <c r="Q148" i="13" s="1"/>
  <c r="V149" i="13"/>
  <c r="V148" i="13" s="1"/>
  <c r="AE152" i="13"/>
  <c r="AF152" i="13"/>
  <c r="G23" i="12"/>
  <c r="BA21" i="12"/>
  <c r="BA19" i="12"/>
  <c r="BA17" i="12"/>
  <c r="BA15" i="12"/>
  <c r="BA13" i="12"/>
  <c r="BA10" i="12"/>
  <c r="G8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AF23" i="12" s="1"/>
  <c r="I16" i="12"/>
  <c r="K16" i="12"/>
  <c r="O16" i="12"/>
  <c r="O8" i="12" s="1"/>
  <c r="Q16" i="12"/>
  <c r="V16" i="12"/>
  <c r="G18" i="12"/>
  <c r="M18" i="12" s="1"/>
  <c r="I18" i="12"/>
  <c r="K18" i="12"/>
  <c r="O18" i="12"/>
  <c r="Q18" i="12"/>
  <c r="V18" i="12"/>
  <c r="G20" i="12"/>
  <c r="I20" i="12"/>
  <c r="K20" i="12"/>
  <c r="M20" i="12"/>
  <c r="O20" i="12"/>
  <c r="Q20" i="12"/>
  <c r="V20" i="12"/>
  <c r="AE23" i="12"/>
  <c r="I20" i="1"/>
  <c r="I19" i="1"/>
  <c r="I18" i="1"/>
  <c r="I17" i="1"/>
  <c r="I16" i="1"/>
  <c r="I90" i="1"/>
  <c r="J89" i="1" s="1"/>
  <c r="F59" i="1"/>
  <c r="G23" i="1" s="1"/>
  <c r="G59" i="1"/>
  <c r="G25" i="1" s="1"/>
  <c r="H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59" i="1" s="1"/>
  <c r="J75" i="1" l="1"/>
  <c r="J69" i="1"/>
  <c r="J73" i="1"/>
  <c r="J71" i="1"/>
  <c r="J67" i="1"/>
  <c r="J77" i="1"/>
  <c r="J79" i="1"/>
  <c r="J84" i="1"/>
  <c r="J82" i="1"/>
  <c r="J66" i="1"/>
  <c r="J68" i="1"/>
  <c r="J70" i="1"/>
  <c r="J72" i="1"/>
  <c r="J74" i="1"/>
  <c r="J76" i="1"/>
  <c r="J78" i="1"/>
  <c r="J80" i="1"/>
  <c r="J88" i="1"/>
  <c r="J86" i="1"/>
  <c r="A27" i="1"/>
  <c r="A28" i="1" s="1"/>
  <c r="G28" i="1" s="1"/>
  <c r="G27" i="1" s="1"/>
  <c r="G29" i="1" s="1"/>
  <c r="AE11" i="20"/>
  <c r="M24" i="19"/>
  <c r="G52" i="19"/>
  <c r="G47" i="19"/>
  <c r="G24" i="19"/>
  <c r="M105" i="19"/>
  <c r="M102" i="19" s="1"/>
  <c r="M97" i="19"/>
  <c r="M94" i="19" s="1"/>
  <c r="M90" i="19"/>
  <c r="M64" i="19" s="1"/>
  <c r="M68" i="17"/>
  <c r="M14" i="17"/>
  <c r="G68" i="17"/>
  <c r="G54" i="17"/>
  <c r="G30" i="17"/>
  <c r="G25" i="17"/>
  <c r="G14" i="17"/>
  <c r="M59" i="17"/>
  <c r="M54" i="17" s="1"/>
  <c r="M46" i="17"/>
  <c r="M33" i="17" s="1"/>
  <c r="G37" i="16"/>
  <c r="M28" i="16"/>
  <c r="M26" i="16" s="1"/>
  <c r="M62" i="15"/>
  <c r="M35" i="15"/>
  <c r="M26" i="15"/>
  <c r="M74" i="15"/>
  <c r="AE104" i="15"/>
  <c r="G98" i="15"/>
  <c r="G74" i="15"/>
  <c r="M43" i="15"/>
  <c r="M42" i="15" s="1"/>
  <c r="G39" i="15"/>
  <c r="M33" i="15"/>
  <c r="M32" i="15" s="1"/>
  <c r="G30" i="15"/>
  <c r="M8" i="14"/>
  <c r="M84" i="14"/>
  <c r="M185" i="14"/>
  <c r="M169" i="14" s="1"/>
  <c r="G8" i="14"/>
  <c r="M158" i="14"/>
  <c r="M156" i="14" s="1"/>
  <c r="M76" i="14"/>
  <c r="M71" i="14" s="1"/>
  <c r="M80" i="13"/>
  <c r="M124" i="13"/>
  <c r="M8" i="13"/>
  <c r="G141" i="13"/>
  <c r="G74" i="13"/>
  <c r="G8" i="13"/>
  <c r="M16" i="12"/>
  <c r="M8" i="12" s="1"/>
  <c r="J81" i="1"/>
  <c r="J83" i="1"/>
  <c r="J85" i="1"/>
  <c r="J87" i="1"/>
  <c r="J58" i="1"/>
  <c r="J56" i="1"/>
  <c r="J54" i="1"/>
  <c r="J52" i="1"/>
  <c r="J50" i="1"/>
  <c r="J48" i="1"/>
  <c r="J46" i="1"/>
  <c r="J44" i="1"/>
  <c r="J42" i="1"/>
  <c r="J40" i="1"/>
  <c r="J39" i="1"/>
  <c r="J59" i="1" s="1"/>
  <c r="J57" i="1"/>
  <c r="J55" i="1"/>
  <c r="J53" i="1"/>
  <c r="J51" i="1"/>
  <c r="J49" i="1"/>
  <c r="J47" i="1"/>
  <c r="J45" i="1"/>
  <c r="J43" i="1"/>
  <c r="J41" i="1"/>
  <c r="I21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J90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<sst xmlns="http://schemas.openxmlformats.org/spreadsheetml/2006/main" count="2885" uniqueCount="656">
  <si>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</si>
  <si>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</si>
  <si>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</si>
  <si>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</si>
  <si>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</si>
  <si>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</si>
  <si>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</si>
  <si>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</si>
  <si>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</si>
  <si>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</si>
  <si>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</si>
  <si>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</si>
  <si>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</si>
  <si>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</si>
  <si>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</si>
  <si>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</si>
  <si>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</si>
  <si>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</si>
  <si>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</si>
  <si>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</si>
  <si>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</si>
  <si>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</si>
  <si>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</si>
  <si>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</si>
  <si>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</si>
  <si>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</si>
  <si>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</si>
  <si>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</si>
  <si>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</si>
  <si>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</si>
  <si>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</si>
  <si>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</si>
  <si>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</si>
  <si>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</si>
  <si>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</si>
  <si>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</si>
  <si>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</si>
  <si>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</si>
  <si>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</si>
  <si>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</si>
  <si>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</si>
  <si>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</si>
  <si>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</si>
  <si>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002_v2</t>
  </si>
  <si>
    <t>OBNOVA LESOPARKU HRADISKO A KALVÁRIE - KALVÁRIE</t>
  </si>
  <si>
    <t>Stavba</t>
  </si>
  <si>
    <t>1</t>
  </si>
  <si>
    <t xml:space="preserve">VRN </t>
  </si>
  <si>
    <t>VRN</t>
  </si>
  <si>
    <t>SO 01</t>
  </si>
  <si>
    <t>Přístupová komunikace</t>
  </si>
  <si>
    <t>SO 01.1</t>
  </si>
  <si>
    <t>SO 01 PŘÍSTUPOVÁ KOMUNIKACE U HŘBITOVa</t>
  </si>
  <si>
    <t>SO 01.2</t>
  </si>
  <si>
    <t>SO 01 PŘÍSTUPOVÁ KOMUNIKACE Za školou</t>
  </si>
  <si>
    <t>SO 02</t>
  </si>
  <si>
    <t>Altán „Letýšek“</t>
  </si>
  <si>
    <t>SO 03</t>
  </si>
  <si>
    <t>Altán SV</t>
  </si>
  <si>
    <t>SO 04</t>
  </si>
  <si>
    <t>Altán „Parasol“</t>
  </si>
  <si>
    <t>SO 05</t>
  </si>
  <si>
    <t>Vegetační úpravy</t>
  </si>
  <si>
    <t>SO 06</t>
  </si>
  <si>
    <t>Úpravy povrchů „nezpevněné chodníčky“</t>
  </si>
  <si>
    <t>SO 07</t>
  </si>
  <si>
    <t>Mobiliář</t>
  </si>
  <si>
    <t>SO 08</t>
  </si>
  <si>
    <t>Obnova rozvodů a sloupů VO</t>
  </si>
  <si>
    <t>Celkem za stavbu</t>
  </si>
  <si>
    <t>CZK</t>
  </si>
  <si>
    <t>Rekapitulace dílů</t>
  </si>
  <si>
    <t>Typ dílu</t>
  </si>
  <si>
    <t>01</t>
  </si>
  <si>
    <t>Celý objekt</t>
  </si>
  <si>
    <t>Zemní práce</t>
  </si>
  <si>
    <t>11</t>
  </si>
  <si>
    <t>Přípravné a přidružené práce</t>
  </si>
  <si>
    <t>1a</t>
  </si>
  <si>
    <t>2</t>
  </si>
  <si>
    <t>Základy a zvláštní zakládání</t>
  </si>
  <si>
    <t>3</t>
  </si>
  <si>
    <t>Svislé a kompletní konstrukce</t>
  </si>
  <si>
    <t>38</t>
  </si>
  <si>
    <t>Kompletní konstrukce</t>
  </si>
  <si>
    <t>4</t>
  </si>
  <si>
    <t>Vodorovné konstrukce</t>
  </si>
  <si>
    <t>5</t>
  </si>
  <si>
    <t>Komunikace</t>
  </si>
  <si>
    <t>63</t>
  </si>
  <si>
    <t>Podlahy a podlahové konstrukce</t>
  </si>
  <si>
    <t>9</t>
  </si>
  <si>
    <t>Ostatní konstrukce a práce, bourání</t>
  </si>
  <si>
    <t>91</t>
  </si>
  <si>
    <t>Doplňující práce na komunikaci</t>
  </si>
  <si>
    <t>93</t>
  </si>
  <si>
    <t>Dokončovací práce inženýrských staveb</t>
  </si>
  <si>
    <t>95</t>
  </si>
  <si>
    <t>Dokončovací konstrukce na pozemních stavbách</t>
  </si>
  <si>
    <t>99</t>
  </si>
  <si>
    <t>Staveništní přesun hmot</t>
  </si>
  <si>
    <t>762</t>
  </si>
  <si>
    <t>Konstrukce tesařské</t>
  </si>
  <si>
    <t>764</t>
  </si>
  <si>
    <t>Konstrukce klempířské</t>
  </si>
  <si>
    <t>765</t>
  </si>
  <si>
    <t>Krytiny tvrdé</t>
  </si>
  <si>
    <t>766</t>
  </si>
  <si>
    <t>Konstrukce truhlářské</t>
  </si>
  <si>
    <t>767</t>
  </si>
  <si>
    <t>Konstrukce zámečnické</t>
  </si>
  <si>
    <t>783</t>
  </si>
  <si>
    <t>Nátěry</t>
  </si>
  <si>
    <t>M21</t>
  </si>
  <si>
    <t>Elektromontáže</t>
  </si>
  <si>
    <t>M43</t>
  </si>
  <si>
    <t>Montáže ocelových konstrukcí</t>
  </si>
  <si>
    <t>M99</t>
  </si>
  <si>
    <t>Ostatní práce "M"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</si>
  <si>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</si>
  <si>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</si>
  <si>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</si>
  <si>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</si>
  <si>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</si>
  <si>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</si>
  <si>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</si>
  <si>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</si>
  <si>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</si>
  <si>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</si>
  <si>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</si>
  <si>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</si>
  <si>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</si>
  <si>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</si>
  <si>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</si>
  <si>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</si>
  <si>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</si>
  <si>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</si>
  <si>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</si>
  <si>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</si>
  <si>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</si>
  <si>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</si>
  <si>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</si>
  <si>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</si>
  <si>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</si>
  <si>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</si>
  <si>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</si>
  <si>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</si>
  <si>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</si>
  <si>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004111010R</t>
  </si>
  <si>
    <t xml:space="preserve">Průzkumné práce </t>
  </si>
  <si>
    <t>Soubor</t>
  </si>
  <si>
    <t>Indiv</t>
  </si>
  <si>
    <t>POL99_8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</si>
  <si>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</si>
  <si>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</si>
  <si>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</si>
  <si>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</si>
  <si>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</si>
  <si>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</si>
  <si>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</si>
  <si>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</si>
  <si>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005122 R</t>
  </si>
  <si>
    <t>Provozní vlivy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</si>
  <si>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</si>
  <si>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</si>
  <si>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</si>
  <si>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</si>
  <si>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</si>
  <si>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</si>
  <si>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</si>
  <si>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SUM</t>
  </si>
  <si>
    <t>Geodetické zaměření rohů stavby, stabilizace bodů a sestavení laviček.</t>
  </si>
  <si>
    <t>END</t>
  </si>
  <si>
    <t>111203111R0T</t>
  </si>
  <si>
    <t>Odstranění kořenů a kořenových náběhů až do hloubky 50 cm</t>
  </si>
  <si>
    <t>m2</t>
  </si>
  <si>
    <t>Vlastní</t>
  </si>
  <si>
    <t>POL1_9</t>
  </si>
  <si>
    <t>113107610R00</t>
  </si>
  <si>
    <t>Odstranění podkladů nebo krytů z kameniva hrubého drceného, v ploše jednotlivě nad 50 m2, tloušťka vrstvy 100 mm</t>
  </si>
  <si>
    <t>Převzatá hodnota množství z položky : 180</t>
  </si>
  <si>
    <t>VV</t>
  </si>
  <si>
    <t>Začátek provozního součtu</t>
  </si>
  <si>
    <t xml:space="preserve">  60*3</t>
  </si>
  <si>
    <t>Konec provozního součtu</t>
  </si>
  <si>
    <t>113111130R00</t>
  </si>
  <si>
    <t>Odstranění podkladů nebo krytů z kameniva zpevněného cementem, v ploše jednotlivě do 50 m2, tloušťka vrstvy 300 mm</t>
  </si>
  <si>
    <t>122202202R00</t>
  </si>
  <si>
    <t>Odkopávky a prokopávky pro silnice v hornině 3 přes 100 do 1 000 m3</t>
  </si>
  <si>
    <t>m3</t>
  </si>
  <si>
    <t>s přemístěním výkopku v příčných profilech na vzdálenost do 15 m nebo s naložením na dopravní prostředek.</t>
  </si>
  <si>
    <t>SPI</t>
  </si>
  <si>
    <t>Převzatá hodnota množství z položky : 460,016</t>
  </si>
  <si>
    <t xml:space="preserve">  65*(3,5+1,7)*,24+42*(2+1,7)*,24+122*(2+2)*,7</t>
  </si>
  <si>
    <t>122202209R00</t>
  </si>
  <si>
    <t>Odkopávky a prokopávky pro silnice v hornině 3 příplatek za lepivost horniny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</si>
  <si>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</si>
  <si>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</si>
  <si>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</si>
  <si>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>Převzatá hodnota množství z položky : 514,016</t>
  </si>
  <si>
    <t xml:space="preserve">  65*(3,5+1,7)*,24+42*(2+1,7)*,24+122*(2+2)*,7+180*,3</t>
  </si>
  <si>
    <t>113106121R00</t>
  </si>
  <si>
    <t>Rozebrání dlažeb, panelů komunikací pro pěší s jakýmkoliv ložem a výplní spár_x000D_
 z betonových nebo kameninových dlaždic nebo tvarovek</t>
  </si>
  <si>
    <t>s přemístěním hmot na skládku na vzdálenost do 3 m nebo s naložením na dopravní prostředek</t>
  </si>
  <si>
    <t>171101101R00</t>
  </si>
  <si>
    <t>Uložení sypaniny do násypů zhutněných s uzavřením povrchu násypu z hornin soudržných s předepsanou mírou zhutnění v procentech výsledků zkoušek Proctor-Standard							_x000D_
							_x000D_
 na 95 % PS</t>
  </si>
  <si>
    <t>s rozprostřením sypaniny ve vrstvách a s hrubým urovnáním,</t>
  </si>
  <si>
    <t>Převzatá hodnota množství z položky : 257,008</t>
  </si>
  <si>
    <t xml:space="preserve">  (65*(3,5+1,7)*,24+42*(2+1,7)*,24+122*(2+2)*,7+180*,3)/2</t>
  </si>
  <si>
    <t>171201201R00</t>
  </si>
  <si>
    <t>Uložení sypaniny na dočasnou skládku tak, že na 1 m2 plochy připadá přes 2 m3 výkopku nebo ornice</t>
  </si>
  <si>
    <t>181101102R00</t>
  </si>
  <si>
    <t>Úprava pláně v zářezech v hornině 1 až 4, se zhutněním</t>
  </si>
  <si>
    <t>vyrovnáním výškových rozdílů, ploch vodorovných a ploch do sklonu 1 : 5.</t>
  </si>
  <si>
    <t>Převzatá hodnota množství z položky : 1161,4</t>
  </si>
  <si>
    <t xml:space="preserve">  65*(3,5+1,7)+42*(2+1,7)+122*(2+2)+180</t>
  </si>
  <si>
    <t>171201211</t>
  </si>
  <si>
    <t>Poplatek za uložení odpadu ze sypaniny na skládce (skládkovné)</t>
  </si>
  <si>
    <t>t</t>
  </si>
  <si>
    <t>339,43*1,6</t>
  </si>
  <si>
    <t>354943T10I10</t>
  </si>
  <si>
    <t>Nakládání výkopku z hornin tř. 1 až 4 do 100 m3</t>
  </si>
  <si>
    <t>356212T10I10</t>
  </si>
  <si>
    <t>Vodorovné přemístění do 10000 m výkopku/sypaniny z horniny tř. 1 až 4</t>
  </si>
  <si>
    <t>289970111R00</t>
  </si>
  <si>
    <t>Geotextílie separační, filtrační, zpevňující polypropylén, 300 g/m2</t>
  </si>
  <si>
    <t>Převzatá hodnota množství z položky : 1369,401</t>
  </si>
  <si>
    <t xml:space="preserve">  1244,91*1,1</t>
  </si>
  <si>
    <t>564851111R00</t>
  </si>
  <si>
    <t>Podklad ze štěrkodrti s rozprostřením a zhutněním tloušťka po zhutnění 150 mm</t>
  </si>
  <si>
    <t>Převzatá hodnota množství z položky : 2142,8</t>
  </si>
  <si>
    <t xml:space="preserve">  2*(65*(3,5+1,7)+42*(2+1,7)+122*(2+2))+180</t>
  </si>
  <si>
    <t>Převzatá hodnota množství z položky : 390,4</t>
  </si>
  <si>
    <t xml:space="preserve">  2*122*(2+2)*0,4</t>
  </si>
  <si>
    <t>564962111R00</t>
  </si>
  <si>
    <t>Podklad nebo kryt z mechanicky zpevněného kameniva (MZK) tloušťka po zhutnění 200 mm</t>
  </si>
  <si>
    <t>s rozprostřením a zhutněním</t>
  </si>
  <si>
    <t>Převzatá hodnota množství z položky : 287,5</t>
  </si>
  <si>
    <t xml:space="preserve">  65*3,5+30*2</t>
  </si>
  <si>
    <t>567122111R00</t>
  </si>
  <si>
    <t>Podklad z kameniva zpevněného cementem KZC 1, tloušťka po zhutnění 120 mm</t>
  </si>
  <si>
    <t>bez dilatačních spár, s rozprostřením a zhutněním, ošetřením povrchu podkladu vodou</t>
  </si>
  <si>
    <t>Převzatá hodnota množství z položky : 776,8</t>
  </si>
  <si>
    <t xml:space="preserve">  65*(3,5+0,7)+42*(2+0,7)+122*(2+1,2)</t>
  </si>
  <si>
    <t>571903111R00</t>
  </si>
  <si>
    <t>Posyp podkladu, krytu s rozprostřením a zhutněním kamenivem drceným nebo těženýn, v množství přes 10 do 15 kg/m2</t>
  </si>
  <si>
    <t>596215041R00</t>
  </si>
  <si>
    <t>Kladení zámkové dlažby do drtě tloušťka dlažby 80 mm, tloušťka lože 50 mm</t>
  </si>
  <si>
    <t>s provedením lože z kameniva drceného, s vyplněním spár, s dvojitým hutněním a se smetením přebytečného materiálu na krajnici. S dodáním hmot pro lože a výplň spár.</t>
  </si>
  <si>
    <t>Převzatá hodnota množství z položky : 42</t>
  </si>
  <si>
    <t xml:space="preserve">  12*3,5</t>
  </si>
  <si>
    <t>597191121R0X</t>
  </si>
  <si>
    <t>Vsakovací příkopa z vyosévky fr. 4-8, tl. 30 cm, na sucho vč. travního semene</t>
  </si>
  <si>
    <t>m</t>
  </si>
  <si>
    <t>Převzatá hodnota množství z položky : 107</t>
  </si>
  <si>
    <t xml:space="preserve">  107</t>
  </si>
  <si>
    <t>59245110R</t>
  </si>
  <si>
    <t>dlažba betonová dvouvrstvá, skladebná; obdélník; šedá; l = 200 mm; š = 100 mm; tl. 60,0 mm</t>
  </si>
  <si>
    <t>POL3_0</t>
  </si>
  <si>
    <t>916241213</t>
  </si>
  <si>
    <t>Osazení obrubníku kamenného stojatého s boční opěrou do lože z betonu prostého</t>
  </si>
  <si>
    <t>Převzatá hodnota množství z položky : 458</t>
  </si>
  <si>
    <t xml:space="preserve">  458</t>
  </si>
  <si>
    <t>583802110</t>
  </si>
  <si>
    <t>krajník silniční kamenný, (aAP) žula,kostka</t>
  </si>
  <si>
    <t>Převzatá hodnota množství z položky : 503,8</t>
  </si>
  <si>
    <t xml:space="preserve">  458*1,1</t>
  </si>
  <si>
    <t>919726123</t>
  </si>
  <si>
    <t>Montáž Geotextilie pro ochranu, separaci a filtraci netkaná měrná hmotnost do 500 g/m2</t>
  </si>
  <si>
    <t>Převzatá hodnota množství z položky : 1244,91</t>
  </si>
  <si>
    <t xml:space="preserve">  1244,91</t>
  </si>
  <si>
    <t>597081120R00</t>
  </si>
  <si>
    <t>Svodnice ocelová pro odvedení vody světlosti 95 x 95 mm,  , pro cesty z nezpevněného kameniva</t>
  </si>
  <si>
    <t>RTS 17/ I</t>
  </si>
  <si>
    <t>POL1_</t>
  </si>
  <si>
    <t>919441211R00</t>
  </si>
  <si>
    <t>Čelo propustku z lomového kamene z trub DN 300 až 500 mm</t>
  </si>
  <si>
    <t>kus</t>
  </si>
  <si>
    <t>do malty cementové, spárování zdiva maltou cementovou, římsy z betonu železového B 12,5, zřízení bednění a jeho odstranění,</t>
  </si>
  <si>
    <t>59227518R</t>
  </si>
  <si>
    <t>tvárnice příkopová beton; l = 1000,0 mm; š = 650 mm; h = 150,0 mm</t>
  </si>
  <si>
    <t>935112211R00</t>
  </si>
  <si>
    <t>Osazení příkopového žlabu se zřízením lože tl. 100 mm z betonu C 8/10, z betonových příkopových tvárnic, šířky přes 500 do 800 mm</t>
  </si>
  <si>
    <t>s vyplněním a zatřením spár cementovou maltou, se zřízením lože tl. 10 cm</t>
  </si>
  <si>
    <t>998223011R00</t>
  </si>
  <si>
    <t>Přesun hmot pozemních komunikací, kryt dlážděný jakékoliv délky objektu</t>
  </si>
  <si>
    <t>vodorovně do 200 m</t>
  </si>
  <si>
    <t>111203111R00</t>
  </si>
  <si>
    <t>Odstranění pařezu odfrézováním až do hloubky 50 cm</t>
  </si>
  <si>
    <t>Převzatá hodnota množství z položky : 497,61</t>
  </si>
  <si>
    <t xml:space="preserve">  165,87*3</t>
  </si>
  <si>
    <t>Převzatá hodnota množství z položky : 235,4016</t>
  </si>
  <si>
    <t xml:space="preserve">  0,17*139,92+663,48*,24+97*,54</t>
  </si>
  <si>
    <t>Převzatá hodnota množství z položky : 503,8356</t>
  </si>
  <si>
    <t xml:space="preserve">  0,17*139,92+663,48*,24+97*,54+497,1*0,54</t>
  </si>
  <si>
    <t>181101101R00</t>
  </si>
  <si>
    <t>Úprava pláně v zářezech v hornině 1 až 4, bez zhutnění</t>
  </si>
  <si>
    <t>Převzatá hodnota množství z položky : 1258,09</t>
  </si>
  <si>
    <t xml:space="preserve">  760,48+497,61</t>
  </si>
  <si>
    <t>Převzatá hodnota množství z položky : 403,06848</t>
  </si>
  <si>
    <t xml:space="preserve">  1,6*(0,17*139,92+663,48*,24+97*,54+497,1*0,54)/2</t>
  </si>
  <si>
    <t>113202111R00</t>
  </si>
  <si>
    <t>Vytrhání obrub z krajníků nebo obrubníků stojatých</t>
  </si>
  <si>
    <t>s vybouráním lože, s přemístěním hmot na skládku na vzdálenost do 3 m nebo naložením na dopravní prostředek</t>
  </si>
  <si>
    <t>113203111R00</t>
  </si>
  <si>
    <t>Vytrhání obrub z dlažebních kostek</t>
  </si>
  <si>
    <t>919735111R00</t>
  </si>
  <si>
    <t>Řezání stávajících krytů nebo podkladů živičných, hloubky do  50 mm</t>
  </si>
  <si>
    <t>včetně spotřeby vody</t>
  </si>
  <si>
    <t>Převzatá hodnota množství z položky : 2,575</t>
  </si>
  <si>
    <t xml:space="preserve">  10,3*,25</t>
  </si>
  <si>
    <t>564851114R00</t>
  </si>
  <si>
    <t>Podklad ze štěrkodrti s rozprostřením a zhutněním tloušťka po zhutnění 180 mm</t>
  </si>
  <si>
    <t>Převzatá hodnota množství z položky : 339,84</t>
  </si>
  <si>
    <t xml:space="preserve">  (20*1,5+139,92)*2</t>
  </si>
  <si>
    <t>564861114R00</t>
  </si>
  <si>
    <t>Podklad ze štěrkodrti s rozprostřením a zhutněním tloušťka po zhutnění 230 mm</t>
  </si>
  <si>
    <t>Převzatá hodnota množství z položky : 712,95</t>
  </si>
  <si>
    <t xml:space="preserve">  712,95</t>
  </si>
  <si>
    <t>573111112R00</t>
  </si>
  <si>
    <t>Postřik živičný infiltrační s posypem kamenivem v množství 1 kg/m2</t>
  </si>
  <si>
    <t>z asfaltu silničního</t>
  </si>
  <si>
    <t>Převzatá hodnota množství z položky : 169,92</t>
  </si>
  <si>
    <t xml:space="preserve">  20*1,5+139,92</t>
  </si>
  <si>
    <t>573191111R00</t>
  </si>
  <si>
    <t>Nátěr infiltrační kationaktivní emulzí v množství 1 kg/m2</t>
  </si>
  <si>
    <t>Převzatá hodnota množství z položky : 139,92</t>
  </si>
  <si>
    <t xml:space="preserve">  139,92</t>
  </si>
  <si>
    <t>577112123R00</t>
  </si>
  <si>
    <t>Beton asfaltový z modifikovaného asfaltu v pruhu šířky přes 3 m, ACO 11 S , tloušťky 40 mm, plochy přes 1000 m2</t>
  </si>
  <si>
    <t>577115116R00</t>
  </si>
  <si>
    <t>Beton asfaltový z modifikovaného asfaltu v pruhu šířky do 3 m, ACL 22 S , tloušťky 70 mm, plochy přes 1000 m2</t>
  </si>
  <si>
    <t>596215020R00</t>
  </si>
  <si>
    <t>Kladení zámkové dlažby do drtě tloušťka dlažby 60 mm, tloušťka lože 30 mm</t>
  </si>
  <si>
    <t>Převzatá hodnota množství z položky : 3,09</t>
  </si>
  <si>
    <t xml:space="preserve">  10,3*0,3</t>
  </si>
  <si>
    <t>599111111R00</t>
  </si>
  <si>
    <t>Zálivka živičná spár dlažby z velkých kostek</t>
  </si>
  <si>
    <t>hloubky do 50 mm, s vyčištěním spár</t>
  </si>
  <si>
    <t>Převzatá hodnota množství z položky : 0,75</t>
  </si>
  <si>
    <t xml:space="preserve">  15*0,05</t>
  </si>
  <si>
    <t>Převzatá hodnota množství z položky : 160</t>
  </si>
  <si>
    <t xml:space="preserve">  160</t>
  </si>
  <si>
    <t>krajník silniční kamenný, (aAP) žula, KS3 kostka</t>
  </si>
  <si>
    <t>915712211R00</t>
  </si>
  <si>
    <t>Vodorovné značení krytů stříkané barvou, vodicích proužků šířky 500 mm</t>
  </si>
  <si>
    <t>Převzatá hodnota množství z položky : 8</t>
  </si>
  <si>
    <t xml:space="preserve">  20*,4</t>
  </si>
  <si>
    <t>767911130R00</t>
  </si>
  <si>
    <t>Montáž oplocení z pletiva strojového, o výšce přes 1,6 do 2,0 m</t>
  </si>
  <si>
    <t>Převzatá hodnota množství z položky : 85</t>
  </si>
  <si>
    <t xml:space="preserve">  85</t>
  </si>
  <si>
    <t>767911822R00</t>
  </si>
  <si>
    <t>Demontáž oplocení demontáž pletiva, výšky do 2,0 m</t>
  </si>
  <si>
    <t>Převzatá hodnota množství z položky : 70</t>
  </si>
  <si>
    <t xml:space="preserve">  70</t>
  </si>
  <si>
    <t>767914830R00</t>
  </si>
  <si>
    <t>Demontáž oplocení demontáž rámového oplocení, výšky do 2,0 m</t>
  </si>
  <si>
    <t>15615195R</t>
  </si>
  <si>
    <t>drát ocelový; tažený, měkký; pozink.; pr. 4,00 mm; jak. 11 343</t>
  </si>
  <si>
    <t>kg</t>
  </si>
  <si>
    <t>28342433R</t>
  </si>
  <si>
    <t>krytka mat. PVC; d = 60,0 mm; černá; pro plotový sloupek</t>
  </si>
  <si>
    <t>31324708R</t>
  </si>
  <si>
    <t>síť drátěná čtvercová; 50,0/2,24/2,0; povrch. úprava pozinkovaný drát</t>
  </si>
  <si>
    <t>404459502R</t>
  </si>
  <si>
    <t>příslušenství k dopr.značení sloupek Fe 60 pozinkovaný, délka 2500 mm</t>
  </si>
  <si>
    <t>121100001RAA</t>
  </si>
  <si>
    <t>Sejmutí ornice naložení a uložení_x000D_
 odvoz do 1 000 m</t>
  </si>
  <si>
    <t>POL2_9</t>
  </si>
  <si>
    <t>popř. lesní půdy s naložením, vodorovným přemístěním a složením na hromady nebo se zpětným přemístěním a rozprostřením.</t>
  </si>
  <si>
    <t>162100010RAA</t>
  </si>
  <si>
    <t>Příplatek za vodorovný přesun za každých dalších 1 000 m vodorvoného přemístění výkopku</t>
  </si>
  <si>
    <t>výkopku přes vymezenou dopravní vzdálenost uvedenou u jednotlivých položek.</t>
  </si>
  <si>
    <t>182300010RA0</t>
  </si>
  <si>
    <t>Rozprostření ornice ve svahu nad 1 : 5 a osetí travou při tloušťce 150 mm, dovoz ornice ze vzdálenosti 500 m</t>
  </si>
  <si>
    <t>vč. urovnání ornice, naložení na skládce a vodorovným přemístěním ornice na místo rozprostření, založení trávníku osetím a dodávky travního semene.</t>
  </si>
  <si>
    <t>212850001RA0</t>
  </si>
  <si>
    <t>Drenáž podél základu objektu z  drenážních trub, d 100 mm</t>
  </si>
  <si>
    <t>včetně betonového lože C 16/20, obsypu kamenivem, ochranné geotextilie a revizní šachty</t>
  </si>
  <si>
    <t>2793200344</t>
  </si>
  <si>
    <t>Základová zeď ŽB z betonu C 16/20 tloušťky 60 cm, bednění, výztuž 120 kg/m3,</t>
  </si>
  <si>
    <t>271100010RA0</t>
  </si>
  <si>
    <t>Polštáře pod základy ze štěrkopísku</t>
  </si>
  <si>
    <t>zhutněné ze štěrkopísku.</t>
  </si>
  <si>
    <t>311200001RAA</t>
  </si>
  <si>
    <t>Zdivo z kamene neopracovaného, jednostranně lícované, spárované</t>
  </si>
  <si>
    <t>jednostranně lícované, včetně spárování.</t>
  </si>
  <si>
    <t>465513427R00</t>
  </si>
  <si>
    <t>Dlažba z kamene na MC,s vyspár.MCs, tl.do 40 cm</t>
  </si>
  <si>
    <t>76271OA0</t>
  </si>
  <si>
    <t>Vázané prostorové konstrukce z řeziva, opalované dubové dřevo, 2 roky vyzrálé, altán</t>
  </si>
  <si>
    <t>762520310RAC</t>
  </si>
  <si>
    <t>Podlahy z desek a fošen z prken hoblovaných, na pero a drážku, na polštáře á 1 m, tloušťky 50 mm, včetně impregnace řeziva</t>
  </si>
  <si>
    <t>Položení polštářů pod podlahy o osové vzdálenosti do 1 m, položení a přibití hoblovaných prken, spojovací a ochranné prostředky, dodávka a impregnace materiálu.</t>
  </si>
  <si>
    <t>76431901</t>
  </si>
  <si>
    <t>Krytina dřevěné došky, na dřevo, D+M</t>
  </si>
  <si>
    <t>76612OA0</t>
  </si>
  <si>
    <t>Stěny dřevěné kompletizované, povrchová úprava oplalování, D+M</t>
  </si>
  <si>
    <t>766410</t>
  </si>
  <si>
    <t>Výplň stěn deskami z trvdého dřeva včt nosné konstukcev DZ cena zadaná 4000kč/m2</t>
  </si>
  <si>
    <t>767110119RA0</t>
  </si>
  <si>
    <t xml:space="preserve">Stěny zasklené montáž stěn z ocelových profilů, pouze montáž, stěna ve specifikaci,  </t>
  </si>
  <si>
    <t>767200001RA0</t>
  </si>
  <si>
    <t>Schodišťové zábradlí madlo, nátěr</t>
  </si>
  <si>
    <t>z trubek nebo tenkostěnných profilů do zdiva (10 kg/m zábradlí), dodávka a montáž dřevěných průběžných madel, nátěr zábradlí syntetický základní a dvojnásobný vrchní, nátěr madla lazurovacím lakem dvojnásobný s napuštěním.</t>
  </si>
  <si>
    <t>998011002R00</t>
  </si>
  <si>
    <t>Přesun hmot pro budovy s nosnou konstrukcí zděnou výšky přes 6 do 12 m</t>
  </si>
  <si>
    <t>přesun hmot pro budovy občanské výstavby (JKSO 801), budovy pro bydlení (JKSO 803) budovy pro výrobu a služby (JKSO 812) s nosnou svislou konstrukcí zděnou z cihel nebo tvárnic nebo kovovou</t>
  </si>
  <si>
    <t>122201102R00</t>
  </si>
  <si>
    <t>Odkopávky a  prokopávky nezapažené v hornině 3_x000D_
 přes 100 do 1 000 m3</t>
  </si>
  <si>
    <t>s přehozením výkopku na vzdálenost do 3 m nebo s naložením na dopravní prostředek,</t>
  </si>
  <si>
    <t>122201109R00</t>
  </si>
  <si>
    <t>Odkopávky a  prokopávky nezapažené v hornině 3_x000D_
 příplatek k cenám za lepivost horniny</t>
  </si>
  <si>
    <t>122301102R00</t>
  </si>
  <si>
    <t>Odkopávky a  prokopávky nezapažené v hornině 4 přes 100 do 1 000 m3</t>
  </si>
  <si>
    <t>122301109R00</t>
  </si>
  <si>
    <t>Odkopávky a  prokopávky nezapažené v hornině 4 příplatek k cenám za lepivost horniny</t>
  </si>
  <si>
    <t>162301102R00</t>
  </si>
  <si>
    <t>Vodorovné přemístění výkopku z horniny 1 až 4, na vzdálenost přes 500  do 1 000 m</t>
  </si>
  <si>
    <t>139601103R00</t>
  </si>
  <si>
    <t>Ruční výkop jam, rýh a šachet v hornině 4</t>
  </si>
  <si>
    <t>s přehozením na vzdálenost do 5 m nebo s naložením na ruční dopravní prostředek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</si>
  <si>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</si>
  <si>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</si>
  <si>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</si>
  <si>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162201203R00</t>
  </si>
  <si>
    <t>Vodorovné přemístění výkopku nošením z horniny 1 až 4, kolečkem, na vzdálenost do 10 m</t>
  </si>
  <si>
    <t>bez naložení, avšak s vyprázdněním nádoby na hromadu nebo do dopravního prostředku,</t>
  </si>
  <si>
    <t>162201210R00</t>
  </si>
  <si>
    <t>Vodorovné přemístění výkopku nošením příplatek k ceně za každých dalších 10 m_x000D_
 z horniny 1 až 4, kolečkem</t>
  </si>
  <si>
    <t>273321311R00</t>
  </si>
  <si>
    <t>Beton základových desek železový třídy C 16/20</t>
  </si>
  <si>
    <t>bez dodávky a uložení výztuže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</si>
  <si>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</si>
  <si>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</si>
  <si>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</si>
  <si>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273351216R00</t>
  </si>
  <si>
    <t>Bednění stěn základových desek odstranění</t>
  </si>
  <si>
    <t>273361821R00</t>
  </si>
  <si>
    <t>Výztuž základových desek z betonářské oceli 10 505(R)</t>
  </si>
  <si>
    <t>rovných nebo s náběhy nebo hřibových nebo upnutých do žeber včetně výztuže těchto žeber,</t>
  </si>
  <si>
    <t>631313411R00</t>
  </si>
  <si>
    <t xml:space="preserve">Mazanina z betonu prostého tl. přes 80 do 120 mm třídy C 8/10 </t>
  </si>
  <si>
    <t>(z kameniva) hlazená dřevěným hladítkem</t>
  </si>
  <si>
    <t>55399994R</t>
  </si>
  <si>
    <t>výrobek kovový</t>
  </si>
  <si>
    <t>60512825R</t>
  </si>
  <si>
    <t>prkno SM/JD; tl = 24 až 32 mm; l = 4 000 až 6 000 mm; jakost II; omítané</t>
  </si>
  <si>
    <t>60515511R</t>
  </si>
  <si>
    <t>hranol SM/JD; tl = 120,0 mm; š = 120 mm; jakost I</t>
  </si>
  <si>
    <t>60517102R</t>
  </si>
  <si>
    <t>lať jehličnaté(SM/JD); průřez do 25 cm2; jakost I; l = 2 000 až 3 990 mm</t>
  </si>
  <si>
    <t>60598019R</t>
  </si>
  <si>
    <t>obklad dřevěný hoblovaný; P+D</t>
  </si>
  <si>
    <t>POL3_</t>
  </si>
  <si>
    <t>762083120R00</t>
  </si>
  <si>
    <t>Zvláštní výkony profilování zhlaví trámů průřezové plochy do 160 cm2</t>
  </si>
  <si>
    <t>762311103R00</t>
  </si>
  <si>
    <t>Montáž ocelových spojovacích prostředků kotevních želez_x000D_
 příložek, patek, táhel, s připojením k dřevěné konstrukci</t>
  </si>
  <si>
    <t>762313111R00</t>
  </si>
  <si>
    <t>Montáž ocelových spojovacích prostředků svorníků, šroubů _x000D_
 délky do 150 mm</t>
  </si>
  <si>
    <t>762332110R00</t>
  </si>
  <si>
    <t>Vázané konstrukce krovů montáž_x000D_
 střech pultových, sedlových, valbových, stanových čtvercového nebo obdélníkového půdorysu z řeziva, průřezové plochy do 120 cm2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</si>
  <si>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</si>
  <si>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</si>
  <si>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</si>
  <si>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</si>
  <si>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762341210R00</t>
  </si>
  <si>
    <t xml:space="preserve">Bednění a laťování montáž_x000D_
 bednění_x000D_
 střech rovných o sklonu do 60° s vyřezáním otvorů z prken hrubých na sraz tloušťky do 32 mm </t>
  </si>
  <si>
    <t>762341610R00</t>
  </si>
  <si>
    <t xml:space="preserve">Bednění a laťování montáž_x000D_
 bednění_x000D_
 štítových okapových říms, krajnic, závětrných prken, a žaluzií ve spádu nebo rovnoběžně s okapem z prken hrubých tloušťky do 32 mm </t>
  </si>
  <si>
    <t>762342202R00</t>
  </si>
  <si>
    <t>Bednění a laťování montáž_x000D_
 laťování střech o sklonu do 60°  při vzdálenost latí do 220 mm, vodorovné</t>
  </si>
  <si>
    <t>762342204R00</t>
  </si>
  <si>
    <t>Bednění a laťování montáž_x000D_
 laťování střech o sklonu do 60°  kontralatě, přibité</t>
  </si>
  <si>
    <t>762395000R00</t>
  </si>
  <si>
    <t>Spojovací a ochranné prostředky svory, prkna, hřebíky, pásová ocel, vruty, impregnace</t>
  </si>
  <si>
    <t>762911113R00</t>
  </si>
  <si>
    <t xml:space="preserve">Impregnace řeziva máčením, ochrana proti termitům, dřevokazným houbám, plísním a dřevokaznému hmyzu </t>
  </si>
  <si>
    <t>Převzatá hodnota množství z položky : 35,349</t>
  </si>
  <si>
    <t xml:space="preserve">  9,69*2*1,05+15</t>
  </si>
  <si>
    <t>765901113R00</t>
  </si>
  <si>
    <t>Fólie parotěsné, difúzní a vodotěsné Fólie podstřešní difuzní na krokve, s integrovanými samolepicími okraji</t>
  </si>
  <si>
    <t>285175112R00</t>
  </si>
  <si>
    <t>Osazení ocelové roznášecí konstrukce do 200 kg</t>
  </si>
  <si>
    <t>998762102R00</t>
  </si>
  <si>
    <t>Přesun hmot pro konstrukce tesařské v objektech výšky do 12 m</t>
  </si>
  <si>
    <t>50 m vodorovně</t>
  </si>
  <si>
    <t>Včetně přesunu hmot.</t>
  </si>
  <si>
    <t>93873OA0</t>
  </si>
  <si>
    <t>OŠETŘENÍ DŘEV KONSTR (hydroizolačním NÁTĚREM) podzemní část</t>
  </si>
  <si>
    <t>762111111RA0</t>
  </si>
  <si>
    <t>Nosná konstrukce stěn dřevostaveb obvodových stěn</t>
  </si>
  <si>
    <t>bm</t>
  </si>
  <si>
    <t>z profilů 60/140 mm.</t>
  </si>
  <si>
    <t>Převzatá hodnota množství z položky : 12,2</t>
  </si>
  <si>
    <t xml:space="preserve">  11,2+1</t>
  </si>
  <si>
    <t>998011001R00</t>
  </si>
  <si>
    <t>Přesun hmot pro budovy s nosnou konstrukcí zděnou výšky do 6 m</t>
  </si>
  <si>
    <t>271571112R00</t>
  </si>
  <si>
    <t>Polštář základu ze štěrkopísku netříděného</t>
  </si>
  <si>
    <t>275321311R00</t>
  </si>
  <si>
    <t>Beton základových patek železový třídy C 16/20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</si>
  <si>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</si>
  <si>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</si>
  <si>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</si>
  <si>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275351216R00</t>
  </si>
  <si>
    <t>Bednění stěn základových patek odstranění</t>
  </si>
  <si>
    <t>275353131R00</t>
  </si>
  <si>
    <t>Bednění kotevních otvorů a prostupů v základových patkách o průřezu přes 0,05 do 0,10 m2, hloubky do 1,00 m</t>
  </si>
  <si>
    <t>včetně polohového zajištění a odbednění, popřípadě ztraceného bednění z pletiva a podobně.</t>
  </si>
  <si>
    <t>275361821R00</t>
  </si>
  <si>
    <t>Výztuž základových patek z betonářské oceli 10 505(R)</t>
  </si>
  <si>
    <t>131201112R00</t>
  </si>
  <si>
    <t>Hloubení nezapažených jam a zářezů do 1000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</si>
  <si>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</si>
  <si>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>Převzatá hodnota množství z položky : 3,84</t>
  </si>
  <si>
    <t xml:space="preserve">  3,84</t>
  </si>
  <si>
    <t>131201119R00</t>
  </si>
  <si>
    <t xml:space="preserve">Hloubení nezapažených jam a zářezů příplatek za lepivost, v hornině 3,  </t>
  </si>
  <si>
    <t>162701105R00</t>
  </si>
  <si>
    <t>Vodorovné přemístění výkopku z horniny 1 až 4, na vzdálenost přes 9 000  do 10 000 m</t>
  </si>
  <si>
    <t>585916</t>
  </si>
  <si>
    <t>Pískovcový blok cena zadaná 12000Kč/ks</t>
  </si>
  <si>
    <t xml:space="preserve">ks    </t>
  </si>
  <si>
    <t>121100002RAA</t>
  </si>
  <si>
    <t>Sejmutí ornice uložení na deponii, zpětný přesun_x000D_
 rozprostření v tloušťce 200 mm</t>
  </si>
  <si>
    <t>131100010RAC</t>
  </si>
  <si>
    <t>Hloubení jam nezapažených v hornině 1 ÷ 4, odvoz do 10 000 m, uložení na skládku</t>
  </si>
  <si>
    <t>953981103R00</t>
  </si>
  <si>
    <t>Chemické kotvy do betonu, do cihelného zdiva do betonu, hloubky 110 mm, M 12, ampule pro chemickou kotvu</t>
  </si>
  <si>
    <t>564221111R00</t>
  </si>
  <si>
    <t>Podklad nebo podsyp ze štěrkopísku tloušťka po zhutnění 80 mm</t>
  </si>
  <si>
    <t>s rozprostřením, vlhčením a zhutněním</t>
  </si>
  <si>
    <t>Převzatá hodnota množství z položky : 7,84</t>
  </si>
  <si>
    <t xml:space="preserve">  2,8*2,8</t>
  </si>
  <si>
    <t>564851111I10I10</t>
  </si>
  <si>
    <t>Podklad ze štěrkodrtě ŠD tl 150 mm</t>
  </si>
  <si>
    <t xml:space="preserve">  </t>
  </si>
  <si>
    <t>594511111RT2</t>
  </si>
  <si>
    <t>Dlažba nebo přídlažba z lomového kamene do lože z betonu tř. C -/7,5 tloušťky 50 mm, včetně dodávky kamene tloušťky 20cm, třídy 1</t>
  </si>
  <si>
    <t>lomařsky upraveného rigolového, bez vyplnění spár v ploše vodorovné nebo ve sklonu, s provedením lože tl. 50 mm</t>
  </si>
  <si>
    <t>Převzatá hodnota množství z položky : 11,2</t>
  </si>
  <si>
    <t xml:space="preserve">  2,8*4</t>
  </si>
  <si>
    <t>Geotextilie pro ochranu, separaci a filtraci netkaná měrná hmotnost do 500 g/m2</t>
  </si>
  <si>
    <t>762841110R00</t>
  </si>
  <si>
    <t>Podbíjení stropů a střech rovných montáž_x000D_
 z hrubých prken, na sraz</t>
  </si>
  <si>
    <t>762895000R00</t>
  </si>
  <si>
    <t>Spojovací a ochranné prostředky hřebíky, svory, impregnace</t>
  </si>
  <si>
    <t>554300</t>
  </si>
  <si>
    <t>D+M Sedátko opalované dubové dřevo, včt uchycení na konstrukci zdobné</t>
  </si>
  <si>
    <t>762114</t>
  </si>
  <si>
    <t>Montáž konst altánku</t>
  </si>
  <si>
    <t>762710012RAD</t>
  </si>
  <si>
    <t>Prostorové vázané konstrukce z řeziva plochy 224 cm2, hranoly, rozměru 14 x 14 cm, bez impregnace řeziva</t>
  </si>
  <si>
    <t>hraněného včetně spojovacích a ochranných prostředků.</t>
  </si>
  <si>
    <t>31148620R</t>
  </si>
  <si>
    <t>vrut zapuštěná hlava, do dřeva; ocelový; d = 6,0 mm; l = 90,0 mm; povrch. úprava cementováno a kaleno, žlutý zinek</t>
  </si>
  <si>
    <t>1000 ks</t>
  </si>
  <si>
    <t>311755216R</t>
  </si>
  <si>
    <t>prvek spojovací úhelník statický s otvory a výztuhou; tl.2,5 mm, šířka 65 mm; ocelový plech žárově pozinkovaný,jako spojovací materiál slouží kroužkové (konvexní) hřebíky pr.4mm nebo vruty,svorníky a matice</t>
  </si>
  <si>
    <t>60510118R</t>
  </si>
  <si>
    <t>prkno SM/JD; l = 2 500 až 3 000 mm; jakost I; neomítané</t>
  </si>
  <si>
    <t>60515804R</t>
  </si>
  <si>
    <t>hranol SM; konstrukční, masivní; tl = 40,0 mm; š = 140 mm; l = 5 000,0 mm; pro konstrukce nepohledové</t>
  </si>
  <si>
    <t>765342215R00</t>
  </si>
  <si>
    <t>Krytina z přírodní břidlice střech složitých, ze čtverců, 300 x 300 mm, s jednoduchým krytím, na předem připravený podklad, o sklonu střechy do 30°</t>
  </si>
  <si>
    <t>včetně spojovacích prostředků,</t>
  </si>
  <si>
    <t>Převzatá hodnota množství z položky : 11,7</t>
  </si>
  <si>
    <t xml:space="preserve">  střecha: : 11,7</t>
  </si>
  <si>
    <t>998765102R00</t>
  </si>
  <si>
    <t>Přesun hmot pro krytiny tvrdé v objektech výšky do 12 m</t>
  </si>
  <si>
    <t>0052R</t>
  </si>
  <si>
    <t>Vegetační úpravy, viz. samostatný rozpočet</t>
  </si>
  <si>
    <t>122202201R00</t>
  </si>
  <si>
    <t>Odkopávky a prokopávky pro silnice v hornině 3 do 100 m3</t>
  </si>
  <si>
    <t>POL1_1</t>
  </si>
  <si>
    <t>stěrková cesta : 94</t>
  </si>
  <si>
    <t>žulová cesta : 68,5</t>
  </si>
  <si>
    <t>MKZ cesta : 590,18</t>
  </si>
  <si>
    <t>139601102R0W</t>
  </si>
  <si>
    <t>Ruční výkop jam, rýh a šachet v hornině tř. 3 patky+rýhy</t>
  </si>
  <si>
    <t>91215122</t>
  </si>
  <si>
    <t>SVODNICE DODÁVKA A MONTÁŽ viz PD, kuláč 2x 1,4m včt obložení zaustění kamen</t>
  </si>
  <si>
    <t>POL2_</t>
  </si>
  <si>
    <t>912151225</t>
  </si>
  <si>
    <t>SVODNICE DODÁVKA A MONTÁŽ viz PD, kuláč 2x 1,75m včt obložení zaustění kamen</t>
  </si>
  <si>
    <t>912151224</t>
  </si>
  <si>
    <t>SVODNICE DODÁVKA A MONTÁŽ viz PD, kuláč 2x 2,15m včt obložení zaustění kamen</t>
  </si>
  <si>
    <t>Hodnota z bývalého odkazu. : 773,68</t>
  </si>
  <si>
    <t>stěrkové cesty : 1225</t>
  </si>
  <si>
    <t>žulové cesty : 295</t>
  </si>
  <si>
    <t>Položka pořadí 11 : 773,68000</t>
  </si>
  <si>
    <t>773*1,6</t>
  </si>
  <si>
    <t>0054R77</t>
  </si>
  <si>
    <t>D+M dřevěných stupňů š 0,85m viz PD tl 10cm včt osazení svisllých kůl dl.0,5m, akát odkornění</t>
  </si>
  <si>
    <t>182104212R00</t>
  </si>
  <si>
    <t>Zpevnění svahu 1:2 vrbovými povázkami D do 15 cm</t>
  </si>
  <si>
    <t>182104211R00</t>
  </si>
  <si>
    <t>Zpevnění svahu 1:2 vrbovými povázkami D do 10 cm</t>
  </si>
  <si>
    <t>181050010RA0</t>
  </si>
  <si>
    <t>Terénní modelace při sejmutí ornice v  tloušťce 150 mm</t>
  </si>
  <si>
    <t>Sejmutí ornice nebo lesní půdy s vodorovným přemístěním na hromady v místě upotřebení nebo na dočasné či trvalé skládky se složením. Úprava pláně v násypech vyrovnáním výškových rozdílů. Úprava pozemku s rozpojením a přehrnutím včetně urovnání. Plošná úprava terénu s urovnáním povrchu, bez doplnění ornice, v hornině 1 až 4. Rozprostření a urovnání ornice v rovině s případným nutným přemístěním hromad nebo dočasných skládek na místo potřeby ze vzdálenosti do 30 m, v rovině nebo ve svahu do 1 : 5.</t>
  </si>
  <si>
    <t>Včt přesahu 10%</t>
  </si>
  <si>
    <t>Položka pořadí 26 : 2360,00000</t>
  </si>
  <si>
    <t>chodní z dlažby : 295*1,1</t>
  </si>
  <si>
    <t>štěrkové chodníčky : 1225*1,1</t>
  </si>
  <si>
    <t>mzk : 2360*0,1</t>
  </si>
  <si>
    <t>215901101R00</t>
  </si>
  <si>
    <t>Zhutnění podloží z rostlé horniny 1 až 4 pod násypy z hornin soudržných do 92% PS a nesoudržných  sypkých relativní ulehlosti l(d) do 0,8</t>
  </si>
  <si>
    <t>z rostlé horniny tř.1 - 4 pod násypy z hornin soudržných do 92% PS a hornin nesoudržných sypkých relativní ulehlosti I(d) do 0,8</t>
  </si>
  <si>
    <t>chodní z dlažby : 295</t>
  </si>
  <si>
    <t>štěrkové chodníčky : 1225</t>
  </si>
  <si>
    <t>564721111R00</t>
  </si>
  <si>
    <t>Podklad nebo kryt z kameniva hrubého drceného tloušťka po zhutnění 80 mm</t>
  </si>
  <si>
    <t>velikost 32 - 63 mm s rozprostřením a zhutněním</t>
  </si>
  <si>
    <t>žulové přejezdy : 50</t>
  </si>
  <si>
    <t>štěrkové chodníčky vyrovnání nerovností : 1225</t>
  </si>
  <si>
    <t>MZK : 2360</t>
  </si>
  <si>
    <t>Položka pořadí 22 : 345,00000</t>
  </si>
  <si>
    <t>564831111R00</t>
  </si>
  <si>
    <t>Podklad ze štěrkodrti s rozprostřením a zhutněním tloušťka po zhutnění 100 mm</t>
  </si>
  <si>
    <t>50</t>
  </si>
  <si>
    <t>564932111R00</t>
  </si>
  <si>
    <t>Podklad nebo kryt z mechanicky zpevněného kameniva (MZK) tloušťka po zhutnění 100 mm</t>
  </si>
  <si>
    <t>591211111R00</t>
  </si>
  <si>
    <t>Kladení dlažby z kostek drobných z kamene, do lože z kameniva těženého tloušťky 50 mm</t>
  </si>
  <si>
    <t>POL12_1</t>
  </si>
  <si>
    <t>s provedením lože do 50 mm, s vyplněním spár, s dvojím beraněním a se smetením přebytečného materiálu na krajnici</t>
  </si>
  <si>
    <t>celkem žulové cesty : 295</t>
  </si>
  <si>
    <t>58380057R</t>
  </si>
  <si>
    <t>mozaika dlažební štípaná; materiálová skupina I/2 (žula); 5/7 cm</t>
  </si>
  <si>
    <t>RTS 16/ II</t>
  </si>
  <si>
    <t>295</t>
  </si>
  <si>
    <t>58380120.AR</t>
  </si>
  <si>
    <t>kostka dlažební materiálová skupina I/2 (žula); tř. I.; 8/10 cm</t>
  </si>
  <si>
    <t>POL3_1</t>
  </si>
  <si>
    <t>599632111R00</t>
  </si>
  <si>
    <t>Vyplnění spár dlažby (přídlažby) z lomového kamene cementovou maltou</t>
  </si>
  <si>
    <t>v jakémkoliv sklonu plochy a jakékoliv tloušťky</t>
  </si>
  <si>
    <t>krajník silniční kamenný, (aAP) žula, KS3 13x20 x 30-80</t>
  </si>
  <si>
    <t>Plochy MZK, štěrkové chodníky,žulová dlažba,přejezdy</t>
  </si>
  <si>
    <t>28324544R</t>
  </si>
  <si>
    <t>obrubník zahradní materiál plast; l = 1 200,0 mm; š = 115,0 mm; h = 110,0 mm; barva šedá; profil L</t>
  </si>
  <si>
    <t>912151   OA0</t>
  </si>
  <si>
    <t>SVODNICE SAMOSTATNÁ - DODÁVKA A MONTÁŽ</t>
  </si>
  <si>
    <t>460620021RT1</t>
  </si>
  <si>
    <t>Provizorní položení obrubníku, zřízení lože, osazení obrubníku</t>
  </si>
  <si>
    <t>POL7_</t>
  </si>
  <si>
    <t>0051 R</t>
  </si>
  <si>
    <t>Mobiliář D+M, viz. samostatný rozpočet</t>
  </si>
  <si>
    <t>2108999</t>
  </si>
  <si>
    <t>obnova rozvodů a sloupů VO viz samostatný rozpočet</t>
  </si>
  <si>
    <t>soubor</t>
  </si>
  <si>
    <t>D+M Vrstva geotextilie 200g/m2 + dvouosá PP geomříž - sanace pláně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</si>
</sst>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2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21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5" fillId="0" borderId="31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 shrinkToFit="1"/>
    </xf>
    <xf numFmtId="3" fontId="5" fillId="0" borderId="32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6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3" fontId="3" fillId="0" borderId="33" xfId="0" applyNumberFormat="1" applyFont="1" applyBorder="1" applyAlignment="1">
      <alignment vertical="center"/>
    </xf>
    <xf numFmtId="3" fontId="3" fillId="3" borderId="36" xfId="0" applyNumberFormat="1" applyFont="1" applyFill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3" borderId="36" xfId="0" applyNumberFormat="1" applyFont="1" applyFill="1" applyBorder="1" applyAlignment="1">
      <alignment horizontal="center" vertical="center"/>
    </xf>
    <xf numFmtId="4" fontId="3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1" fillId="0" borderId="21" xfId="0" applyFon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7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49" fontId="17" fillId="0" borderId="42" xfId="0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0" fontId="17" fillId="6" borderId="41" xfId="0" applyFont="1" applyFill="1" applyBorder="1" applyAlignment="1">
      <alignment vertical="top"/>
    </xf>
    <xf numFmtId="49" fontId="17" fillId="6" borderId="42" xfId="0" applyNumberFormat="1" applyFont="1" applyFill="1" applyBorder="1" applyAlignment="1">
      <alignment vertical="top"/>
    </xf>
    <xf numFmtId="49" fontId="17" fillId="6" borderId="42" xfId="0" applyNumberFormat="1" applyFont="1" applyFill="1" applyBorder="1" applyAlignment="1">
      <alignment horizontal="left" vertical="top" wrapText="1"/>
    </xf>
    <xf numFmtId="0" fontId="17" fillId="6" borderId="42" xfId="0" applyFont="1" applyFill="1" applyBorder="1" applyAlignment="1">
      <alignment horizontal="center" vertical="top" shrinkToFit="1"/>
    </xf>
    <xf numFmtId="164" fontId="17" fillId="6" borderId="42" xfId="0" applyNumberFormat="1" applyFont="1" applyFill="1" applyBorder="1" applyAlignment="1">
      <alignment vertical="top" shrinkToFit="1"/>
    </xf>
    <xf numFmtId="4" fontId="17" fillId="6" borderId="42" xfId="0" applyNumberFormat="1" applyFont="1" applyFill="1" applyBorder="1" applyAlignment="1" applyProtection="1">
      <alignment vertical="top" shrinkToFit="1"/>
      <protection locked="0"/>
    </xf>
    <xf numFmtId="4" fontId="17" fillId="6" borderId="42" xfId="0" applyNumberFormat="1" applyFont="1" applyFill="1" applyBorder="1" applyAlignment="1">
      <alignment vertical="top" shrinkToFit="1"/>
    </xf>
    <xf numFmtId="0" fontId="3" fillId="2" borderId="0" xfId="0" applyFont="1" applyFill="1" applyAlignment="1">
      <alignment horizontal="left" wrapTex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5" fillId="0" borderId="32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49" fontId="3" fillId="0" borderId="31" xfId="0" applyNumberFormat="1" applyFont="1" applyBorder="1" applyAlignment="1">
      <alignment vertical="center" wrapText="1"/>
    </xf>
    <xf numFmtId="49" fontId="3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tabSelected="1"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205" t="s">
        <v>39</v>
      </c>
      <c r="B2" s="205"/>
      <c r="C2" s="205"/>
      <c r="D2" s="205"/>
      <c r="E2" s="205"/>
      <c r="F2" s="205"/>
      <c r="G2" s="205"/>
    </row>
  </sheetData>
  <sheetProtection algorithmName="SHA-512" hashValue="1x83ymSaktIjCOVD8/VL34nHQTWFiGlGtZ/sjDuhkNil/3/4uoM1gPvVgqUW0qlX8NVzYWLaUkHb7cTzJoMuhw==" saltValue="gnnmLXvnXLAVXk2K23cy7A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93"/>
  <sheetViews>
    <sheetView showGridLines="0" topLeftCell="B1" zoomScaleNormal="100" zoomScaleSheetLayoutView="75" workbookViewId="0">
      <selection activeCell="H32" sqref="H32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3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25" t="s">
        <v>41</v>
      </c>
      <c r="C1" s="226"/>
      <c r="D1" s="226"/>
      <c r="E1" s="226"/>
      <c r="F1" s="226"/>
      <c r="G1" s="226"/>
      <c r="H1" s="226"/>
      <c r="I1" s="226"/>
      <c r="J1" s="227"/>
    </row>
    <row r="2" spans="1:15" ht="36" customHeight="1" x14ac:dyDescent="0.2">
      <c r="A2" s="3"/>
      <c r="B2" s="77" t="s">
        <v>22</v>
      </c>
      <c r="C2" s="78"/>
      <c r="D2" s="79" t="s">
        <v>43</v>
      </c>
      <c r="E2" s="231" t="s">
        <v>44</v>
      </c>
      <c r="F2" s="232"/>
      <c r="G2" s="232"/>
      <c r="H2" s="232"/>
      <c r="I2" s="232"/>
      <c r="J2" s="233"/>
      <c r="O2" s="2"/>
    </row>
    <row r="3" spans="1:15" ht="27" hidden="1" customHeight="1" x14ac:dyDescent="0.2">
      <c r="A3" s="3"/>
      <c r="B3" s="80"/>
      <c r="C3" s="78"/>
      <c r="D3" s="81"/>
      <c r="E3" s="234"/>
      <c r="F3" s="235"/>
      <c r="G3" s="235"/>
      <c r="H3" s="235"/>
      <c r="I3" s="235"/>
      <c r="J3" s="236"/>
    </row>
    <row r="4" spans="1:15" ht="23.25" customHeight="1" x14ac:dyDescent="0.2">
      <c r="A4" s="3"/>
      <c r="B4" s="82"/>
      <c r="C4" s="83"/>
      <c r="D4" s="84"/>
      <c r="E4" s="221"/>
      <c r="F4" s="221"/>
      <c r="G4" s="221"/>
      <c r="H4" s="221"/>
      <c r="I4" s="221"/>
      <c r="J4" s="222"/>
    </row>
    <row r="5" spans="1:15" ht="24" customHeight="1" x14ac:dyDescent="0.2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38"/>
      <c r="E11" s="238"/>
      <c r="F11" s="238"/>
      <c r="G11" s="238"/>
      <c r="H11" s="26" t="s">
        <v>40</v>
      </c>
      <c r="I11" s="86"/>
      <c r="J11" s="10"/>
    </row>
    <row r="12" spans="1:15" ht="15.75" customHeight="1" x14ac:dyDescent="0.2">
      <c r="A12" s="3"/>
      <c r="B12" s="39"/>
      <c r="C12" s="24"/>
      <c r="D12" s="220"/>
      <c r="E12" s="220"/>
      <c r="F12" s="220"/>
      <c r="G12" s="220"/>
      <c r="H12" s="26" t="s">
        <v>34</v>
      </c>
      <c r="I12" s="86"/>
      <c r="J12" s="10"/>
    </row>
    <row r="13" spans="1:15" ht="15.75" customHeight="1" x14ac:dyDescent="0.2">
      <c r="A13" s="3"/>
      <c r="B13" s="40"/>
      <c r="C13" s="25"/>
      <c r="D13" s="85"/>
      <c r="E13" s="223"/>
      <c r="F13" s="224"/>
      <c r="G13" s="224"/>
      <c r="H13" s="27"/>
      <c r="I13" s="32"/>
      <c r="J13" s="49"/>
    </row>
    <row r="14" spans="1:15" ht="24" hidden="1" customHeight="1" x14ac:dyDescent="0.2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37"/>
      <c r="F15" s="237"/>
      <c r="G15" s="239"/>
      <c r="H15" s="239"/>
      <c r="I15" s="239" t="s">
        <v>29</v>
      </c>
      <c r="J15" s="240"/>
    </row>
    <row r="16" spans="1:15" ht="23.25" customHeight="1" x14ac:dyDescent="0.2">
      <c r="A16" s="142" t="s">
        <v>24</v>
      </c>
      <c r="B16" s="55" t="s">
        <v>24</v>
      </c>
      <c r="C16" s="56"/>
      <c r="D16" s="57"/>
      <c r="E16" s="211"/>
      <c r="F16" s="212"/>
      <c r="G16" s="211"/>
      <c r="H16" s="212"/>
      <c r="I16" s="211">
        <f>SUMIF(F66:F89,A16,I66:I89)+SUMIF(F66:F89,"PSU",I66:I89)</f>
        <v>0</v>
      </c>
      <c r="J16" s="213"/>
    </row>
    <row r="17" spans="1:10" ht="23.25" customHeight="1" x14ac:dyDescent="0.2">
      <c r="A17" s="142" t="s">
        <v>25</v>
      </c>
      <c r="B17" s="55" t="s">
        <v>25</v>
      </c>
      <c r="C17" s="56"/>
      <c r="D17" s="57"/>
      <c r="E17" s="211"/>
      <c r="F17" s="212"/>
      <c r="G17" s="211"/>
      <c r="H17" s="212"/>
      <c r="I17" s="211">
        <f>SUMIF(F66:F89,A17,I66:I89)</f>
        <v>0</v>
      </c>
      <c r="J17" s="213"/>
    </row>
    <row r="18" spans="1:10" ht="23.25" customHeight="1" x14ac:dyDescent="0.2">
      <c r="A18" s="142" t="s">
        <v>26</v>
      </c>
      <c r="B18" s="55" t="s">
        <v>26</v>
      </c>
      <c r="C18" s="56"/>
      <c r="D18" s="57"/>
      <c r="E18" s="211"/>
      <c r="F18" s="212"/>
      <c r="G18" s="211"/>
      <c r="H18" s="212"/>
      <c r="I18" s="211">
        <f>SUMIF(F66:F89,A18,I66:I89)</f>
        <v>0</v>
      </c>
      <c r="J18" s="213"/>
    </row>
    <row r="19" spans="1:10" ht="23.25" customHeight="1" x14ac:dyDescent="0.2">
      <c r="A19" s="142" t="s">
        <v>119</v>
      </c>
      <c r="B19" s="55" t="s">
        <v>27</v>
      </c>
      <c r="C19" s="56"/>
      <c r="D19" s="57"/>
      <c r="E19" s="211"/>
      <c r="F19" s="212"/>
      <c r="G19" s="211"/>
      <c r="H19" s="212"/>
      <c r="I19" s="211">
        <f>SUMIF(F66:F89,A19,I66:I89)</f>
        <v>0</v>
      </c>
      <c r="J19" s="213"/>
    </row>
    <row r="20" spans="1:10" ht="23.25" customHeight="1" x14ac:dyDescent="0.2">
      <c r="A20" s="142" t="s">
        <v>120</v>
      </c>
      <c r="B20" s="55" t="s">
        <v>28</v>
      </c>
      <c r="C20" s="56"/>
      <c r="D20" s="57"/>
      <c r="E20" s="211"/>
      <c r="F20" s="212"/>
      <c r="G20" s="211"/>
      <c r="H20" s="212"/>
      <c r="I20" s="211">
        <f>SUMIF(F66:F89,A20,I66:I89)</f>
        <v>0</v>
      </c>
      <c r="J20" s="213"/>
    </row>
    <row r="21" spans="1:10" ht="23.25" customHeight="1" x14ac:dyDescent="0.2">
      <c r="A21" s="3"/>
      <c r="B21" s="72" t="s">
        <v>29</v>
      </c>
      <c r="C21" s="73"/>
      <c r="D21" s="74"/>
      <c r="E21" s="214"/>
      <c r="F21" s="241"/>
      <c r="G21" s="214"/>
      <c r="H21" s="241"/>
      <c r="I21" s="214">
        <f>SUM(I16:J20)</f>
        <v>0</v>
      </c>
      <c r="J21" s="215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209">
        <f>ZakladDPHSniVypocet</f>
        <v>0</v>
      </c>
      <c r="H23" s="210"/>
      <c r="I23" s="210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07">
        <f>I23*E23/100</f>
        <v>0</v>
      </c>
      <c r="H24" s="208"/>
      <c r="I24" s="208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209">
        <f>ZakladDPHZaklVypocet</f>
        <v>0</v>
      </c>
      <c r="H25" s="210"/>
      <c r="I25" s="210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28">
        <f>I25*E25/100</f>
        <v>0</v>
      </c>
      <c r="H26" s="229"/>
      <c r="I26" s="229"/>
      <c r="J26" s="54" t="str">
        <f t="shared" si="0"/>
        <v>CZK</v>
      </c>
    </row>
    <row r="27" spans="1:10" ht="23.25" customHeight="1" thickBot="1" x14ac:dyDescent="0.25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30">
        <f>CenaCelkemBezDPH-(ZakladDPHSni+ZakladDPHZakl)</f>
        <v>0</v>
      </c>
      <c r="H27" s="230"/>
      <c r="I27" s="230"/>
      <c r="J27" s="61" t="str">
        <f t="shared" si="0"/>
        <v>CZK</v>
      </c>
    </row>
    <row r="28" spans="1:10" ht="27.75" customHeight="1" thickBot="1" x14ac:dyDescent="0.25">
      <c r="A28" s="3">
        <f>(A27-INT(A27))*100</f>
        <v>0</v>
      </c>
      <c r="B28" s="119" t="s">
        <v>23</v>
      </c>
      <c r="C28" s="120"/>
      <c r="D28" s="120"/>
      <c r="E28" s="121"/>
      <c r="F28" s="122"/>
      <c r="G28" s="217">
        <f>IF(A28&gt;50, ROUNDUP(A27, 0), ROUNDDOWN(A27, 0))</f>
        <v>0</v>
      </c>
      <c r="H28" s="217"/>
      <c r="I28" s="217"/>
      <c r="J28" s="123" t="str">
        <f t="shared" si="0"/>
        <v>CZK</v>
      </c>
    </row>
    <row r="29" spans="1:10" ht="27.75" hidden="1" customHeight="1" thickBot="1" x14ac:dyDescent="0.25">
      <c r="A29" s="3"/>
      <c r="B29" s="119" t="s">
        <v>35</v>
      </c>
      <c r="C29" s="124"/>
      <c r="D29" s="124"/>
      <c r="E29" s="124"/>
      <c r="F29" s="124"/>
      <c r="G29" s="216">
        <f>ZakladDPHSni+DPHSni+ZakladDPHZakl+DPHZakl+Zaokrouhleni</f>
        <v>0</v>
      </c>
      <c r="H29" s="216"/>
      <c r="I29" s="216"/>
      <c r="J29" s="125" t="s">
        <v>70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43318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8"/>
      <c r="B34" s="28"/>
      <c r="C34" s="29"/>
      <c r="D34" s="218"/>
      <c r="E34" s="219"/>
      <c r="F34" s="29"/>
      <c r="G34" s="218"/>
      <c r="H34" s="219"/>
      <c r="I34" s="219"/>
      <c r="J34" s="36"/>
    </row>
    <row r="35" spans="1:10" ht="12.75" customHeight="1" x14ac:dyDescent="0.2">
      <c r="A35" s="3"/>
      <c r="B35" s="3"/>
      <c r="C35" s="4"/>
      <c r="D35" s="206" t="s">
        <v>2</v>
      </c>
      <c r="E35" s="206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">
      <c r="A39" s="91">
        <v>1</v>
      </c>
      <c r="B39" s="102" t="s">
        <v>45</v>
      </c>
      <c r="C39" s="242"/>
      <c r="D39" s="243"/>
      <c r="E39" s="243"/>
      <c r="F39" s="103">
        <f>'1 1 Pol'!AE23+'SO 01 SO 01.1 Pol'!AE152+'SO 01 SO 01.2 Pol'!AE194+'SO 02 SO 02 Pol'!AE104+'SO 03 SO 03 Pol'!AE52+'SO 04 SO 04 Pol'!AE78+'SO 05 SO 05 Pol'!AE11+'SO 06 SO 06 Pol'!AE110+'SO 07 SO 07 Pol'!AE11+'SO 08 SO 08 Pol'!AE11</f>
        <v>0</v>
      </c>
      <c r="G39" s="104">
        <f>'1 1 Pol'!AF23+'SO 01 SO 01.1 Pol'!AF152+'SO 01 SO 01.2 Pol'!AF194+'SO 02 SO 02 Pol'!AF104+'SO 03 SO 03 Pol'!AF52+'SO 04 SO 04 Pol'!AF78+'SO 05 SO 05 Pol'!AF11+'SO 06 SO 06 Pol'!AF110+'SO 07 SO 07 Pol'!AF11+'SO 08 SO 08 Pol'!AF11</f>
        <v>0</v>
      </c>
      <c r="H39" s="105"/>
      <c r="I39" s="106">
        <f t="shared" ref="I39:I58" si="1">F39+G39+H39</f>
        <v>0</v>
      </c>
      <c r="J39" s="107" t="str">
        <f t="shared" ref="J39:J58" si="2">IF(CenaCelkemVypocet=0,"",I39/CenaCelkemVypocet*100)</f>
        <v/>
      </c>
    </row>
    <row r="40" spans="1:10" ht="25.5" customHeight="1" x14ac:dyDescent="0.2">
      <c r="A40" s="91">
        <v>2</v>
      </c>
      <c r="B40" s="108" t="s">
        <v>46</v>
      </c>
      <c r="C40" s="244" t="s">
        <v>47</v>
      </c>
      <c r="D40" s="245"/>
      <c r="E40" s="245"/>
      <c r="F40" s="109">
        <f>'1 1 Pol'!AE23</f>
        <v>0</v>
      </c>
      <c r="G40" s="110">
        <f>'1 1 Pol'!AF23</f>
        <v>0</v>
      </c>
      <c r="H40" s="110"/>
      <c r="I40" s="111">
        <f t="shared" si="1"/>
        <v>0</v>
      </c>
      <c r="J40" s="112" t="str">
        <f t="shared" si="2"/>
        <v/>
      </c>
    </row>
    <row r="41" spans="1:10" ht="25.5" customHeight="1" x14ac:dyDescent="0.2">
      <c r="A41" s="91">
        <v>3</v>
      </c>
      <c r="B41" s="113" t="s">
        <v>46</v>
      </c>
      <c r="C41" s="242" t="s">
        <v>48</v>
      </c>
      <c r="D41" s="243"/>
      <c r="E41" s="243"/>
      <c r="F41" s="114">
        <f>'1 1 Pol'!AE23</f>
        <v>0</v>
      </c>
      <c r="G41" s="105">
        <f>'1 1 Pol'!AF23</f>
        <v>0</v>
      </c>
      <c r="H41" s="105"/>
      <c r="I41" s="106">
        <f t="shared" si="1"/>
        <v>0</v>
      </c>
      <c r="J41" s="107" t="str">
        <f t="shared" si="2"/>
        <v/>
      </c>
    </row>
    <row r="42" spans="1:10" ht="25.5" customHeight="1" x14ac:dyDescent="0.2">
      <c r="A42" s="91">
        <v>2</v>
      </c>
      <c r="B42" s="108" t="s">
        <v>49</v>
      </c>
      <c r="C42" s="244" t="s">
        <v>50</v>
      </c>
      <c r="D42" s="245"/>
      <c r="E42" s="245"/>
      <c r="F42" s="109">
        <f>'SO 01 SO 01.1 Pol'!AE152+'SO 01 SO 01.2 Pol'!AE194</f>
        <v>0</v>
      </c>
      <c r="G42" s="110">
        <f>'SO 01 SO 01.1 Pol'!AF152+'SO 01 SO 01.2 Pol'!AF194</f>
        <v>0</v>
      </c>
      <c r="H42" s="110"/>
      <c r="I42" s="111">
        <f t="shared" si="1"/>
        <v>0</v>
      </c>
      <c r="J42" s="112" t="str">
        <f t="shared" si="2"/>
        <v/>
      </c>
    </row>
    <row r="43" spans="1:10" ht="25.5" customHeight="1" x14ac:dyDescent="0.2">
      <c r="A43" s="91">
        <v>3</v>
      </c>
      <c r="B43" s="113" t="s">
        <v>51</v>
      </c>
      <c r="C43" s="242" t="s">
        <v>52</v>
      </c>
      <c r="D43" s="243"/>
      <c r="E43" s="243"/>
      <c r="F43" s="114">
        <f>'SO 01 SO 01.1 Pol'!AE152</f>
        <v>0</v>
      </c>
      <c r="G43" s="105">
        <f>'SO 01 SO 01.1 Pol'!AF152</f>
        <v>0</v>
      </c>
      <c r="H43" s="105"/>
      <c r="I43" s="106">
        <f t="shared" si="1"/>
        <v>0</v>
      </c>
      <c r="J43" s="107" t="str">
        <f t="shared" si="2"/>
        <v/>
      </c>
    </row>
    <row r="44" spans="1:10" ht="25.5" customHeight="1" x14ac:dyDescent="0.2">
      <c r="A44" s="91">
        <v>3</v>
      </c>
      <c r="B44" s="113" t="s">
        <v>53</v>
      </c>
      <c r="C44" s="242" t="s">
        <v>54</v>
      </c>
      <c r="D44" s="243"/>
      <c r="E44" s="243"/>
      <c r="F44" s="114">
        <f>'SO 01 SO 01.2 Pol'!AE194</f>
        <v>0</v>
      </c>
      <c r="G44" s="105">
        <f>'SO 01 SO 01.2 Pol'!AF194</f>
        <v>0</v>
      </c>
      <c r="H44" s="105"/>
      <c r="I44" s="106">
        <f t="shared" si="1"/>
        <v>0</v>
      </c>
      <c r="J44" s="107" t="str">
        <f t="shared" si="2"/>
        <v/>
      </c>
    </row>
    <row r="45" spans="1:10" ht="25.5" customHeight="1" x14ac:dyDescent="0.2">
      <c r="A45" s="91">
        <v>2</v>
      </c>
      <c r="B45" s="108" t="s">
        <v>55</v>
      </c>
      <c r="C45" s="244" t="s">
        <v>56</v>
      </c>
      <c r="D45" s="245"/>
      <c r="E45" s="245"/>
      <c r="F45" s="109">
        <f>'SO 02 SO 02 Pol'!AE104</f>
        <v>0</v>
      </c>
      <c r="G45" s="110">
        <f>'SO 02 SO 02 Pol'!AF104</f>
        <v>0</v>
      </c>
      <c r="H45" s="110"/>
      <c r="I45" s="111">
        <f t="shared" si="1"/>
        <v>0</v>
      </c>
      <c r="J45" s="112" t="str">
        <f t="shared" si="2"/>
        <v/>
      </c>
    </row>
    <row r="46" spans="1:10" ht="25.5" customHeight="1" x14ac:dyDescent="0.2">
      <c r="A46" s="91">
        <v>3</v>
      </c>
      <c r="B46" s="113" t="s">
        <v>55</v>
      </c>
      <c r="C46" s="242" t="s">
        <v>56</v>
      </c>
      <c r="D46" s="243"/>
      <c r="E46" s="243"/>
      <c r="F46" s="114">
        <f>'SO 02 SO 02 Pol'!AE104</f>
        <v>0</v>
      </c>
      <c r="G46" s="105">
        <f>'SO 02 SO 02 Pol'!AF104</f>
        <v>0</v>
      </c>
      <c r="H46" s="105"/>
      <c r="I46" s="106">
        <f t="shared" si="1"/>
        <v>0</v>
      </c>
      <c r="J46" s="107" t="str">
        <f t="shared" si="2"/>
        <v/>
      </c>
    </row>
    <row r="47" spans="1:10" ht="25.5" customHeight="1" x14ac:dyDescent="0.2">
      <c r="A47" s="91">
        <v>2</v>
      </c>
      <c r="B47" s="108" t="s">
        <v>57</v>
      </c>
      <c r="C47" s="244" t="s">
        <v>58</v>
      </c>
      <c r="D47" s="245"/>
      <c r="E47" s="245"/>
      <c r="F47" s="109">
        <f>'SO 03 SO 03 Pol'!AE52</f>
        <v>0</v>
      </c>
      <c r="G47" s="110">
        <f>'SO 03 SO 03 Pol'!AF52</f>
        <v>0</v>
      </c>
      <c r="H47" s="110"/>
      <c r="I47" s="111">
        <f t="shared" si="1"/>
        <v>0</v>
      </c>
      <c r="J47" s="112" t="str">
        <f t="shared" si="2"/>
        <v/>
      </c>
    </row>
    <row r="48" spans="1:10" ht="25.5" customHeight="1" x14ac:dyDescent="0.2">
      <c r="A48" s="91">
        <v>3</v>
      </c>
      <c r="B48" s="113" t="s">
        <v>57</v>
      </c>
      <c r="C48" s="242" t="s">
        <v>58</v>
      </c>
      <c r="D48" s="243"/>
      <c r="E48" s="243"/>
      <c r="F48" s="114">
        <f>'SO 03 SO 03 Pol'!AE52</f>
        <v>0</v>
      </c>
      <c r="G48" s="105">
        <f>'SO 03 SO 03 Pol'!AF52</f>
        <v>0</v>
      </c>
      <c r="H48" s="105"/>
      <c r="I48" s="106">
        <f t="shared" si="1"/>
        <v>0</v>
      </c>
      <c r="J48" s="107" t="str">
        <f t="shared" si="2"/>
        <v/>
      </c>
    </row>
    <row r="49" spans="1:10" ht="25.5" customHeight="1" x14ac:dyDescent="0.2">
      <c r="A49" s="91">
        <v>2</v>
      </c>
      <c r="B49" s="108" t="s">
        <v>59</v>
      </c>
      <c r="C49" s="244" t="s">
        <v>60</v>
      </c>
      <c r="D49" s="245"/>
      <c r="E49" s="245"/>
      <c r="F49" s="109">
        <f>'SO 04 SO 04 Pol'!AE78</f>
        <v>0</v>
      </c>
      <c r="G49" s="110">
        <f>'SO 04 SO 04 Pol'!AF78</f>
        <v>0</v>
      </c>
      <c r="H49" s="110"/>
      <c r="I49" s="111">
        <f t="shared" si="1"/>
        <v>0</v>
      </c>
      <c r="J49" s="112" t="str">
        <f t="shared" si="2"/>
        <v/>
      </c>
    </row>
    <row r="50" spans="1:10" ht="25.5" customHeight="1" x14ac:dyDescent="0.2">
      <c r="A50" s="91">
        <v>3</v>
      </c>
      <c r="B50" s="113" t="s">
        <v>59</v>
      </c>
      <c r="C50" s="242" t="s">
        <v>60</v>
      </c>
      <c r="D50" s="243"/>
      <c r="E50" s="243"/>
      <c r="F50" s="114">
        <f>'SO 04 SO 04 Pol'!AE78</f>
        <v>0</v>
      </c>
      <c r="G50" s="105">
        <f>'SO 04 SO 04 Pol'!AF78</f>
        <v>0</v>
      </c>
      <c r="H50" s="105"/>
      <c r="I50" s="106">
        <f t="shared" si="1"/>
        <v>0</v>
      </c>
      <c r="J50" s="107" t="str">
        <f t="shared" si="2"/>
        <v/>
      </c>
    </row>
    <row r="51" spans="1:10" ht="25.5" customHeight="1" x14ac:dyDescent="0.2">
      <c r="A51" s="91">
        <v>2</v>
      </c>
      <c r="B51" s="108" t="s">
        <v>61</v>
      </c>
      <c r="C51" s="244" t="s">
        <v>62</v>
      </c>
      <c r="D51" s="245"/>
      <c r="E51" s="245"/>
      <c r="F51" s="109">
        <f>'SO 05 SO 05 Pol'!AE11</f>
        <v>0</v>
      </c>
      <c r="G51" s="110">
        <f>'SO 05 SO 05 Pol'!AF11</f>
        <v>0</v>
      </c>
      <c r="H51" s="110"/>
      <c r="I51" s="111">
        <f t="shared" si="1"/>
        <v>0</v>
      </c>
      <c r="J51" s="112" t="str">
        <f t="shared" si="2"/>
        <v/>
      </c>
    </row>
    <row r="52" spans="1:10" ht="25.5" customHeight="1" x14ac:dyDescent="0.2">
      <c r="A52" s="91">
        <v>3</v>
      </c>
      <c r="B52" s="113" t="s">
        <v>61</v>
      </c>
      <c r="C52" s="242" t="s">
        <v>62</v>
      </c>
      <c r="D52" s="243"/>
      <c r="E52" s="243"/>
      <c r="F52" s="114">
        <f>'SO 05 SO 05 Pol'!AE11</f>
        <v>0</v>
      </c>
      <c r="G52" s="105">
        <f>'SO 05 SO 05 Pol'!AF11</f>
        <v>0</v>
      </c>
      <c r="H52" s="105"/>
      <c r="I52" s="106">
        <f t="shared" si="1"/>
        <v>0</v>
      </c>
      <c r="J52" s="107" t="str">
        <f t="shared" si="2"/>
        <v/>
      </c>
    </row>
    <row r="53" spans="1:10" ht="25.5" customHeight="1" x14ac:dyDescent="0.2">
      <c r="A53" s="91">
        <v>2</v>
      </c>
      <c r="B53" s="108" t="s">
        <v>63</v>
      </c>
      <c r="C53" s="244" t="s">
        <v>64</v>
      </c>
      <c r="D53" s="245"/>
      <c r="E53" s="245"/>
      <c r="F53" s="109">
        <f>'SO 06 SO 06 Pol'!AE110</f>
        <v>0</v>
      </c>
      <c r="G53" s="110">
        <f>'SO 06 SO 06 Pol'!AF110</f>
        <v>0</v>
      </c>
      <c r="H53" s="110"/>
      <c r="I53" s="111">
        <f t="shared" si="1"/>
        <v>0</v>
      </c>
      <c r="J53" s="112" t="str">
        <f t="shared" si="2"/>
        <v/>
      </c>
    </row>
    <row r="54" spans="1:10" ht="25.5" customHeight="1" x14ac:dyDescent="0.2">
      <c r="A54" s="91">
        <v>3</v>
      </c>
      <c r="B54" s="113" t="s">
        <v>63</v>
      </c>
      <c r="C54" s="242" t="s">
        <v>64</v>
      </c>
      <c r="D54" s="243"/>
      <c r="E54" s="243"/>
      <c r="F54" s="114">
        <f>'SO 06 SO 06 Pol'!AE110</f>
        <v>0</v>
      </c>
      <c r="G54" s="105">
        <f>'SO 06 SO 06 Pol'!AF110</f>
        <v>0</v>
      </c>
      <c r="H54" s="105"/>
      <c r="I54" s="106">
        <f t="shared" si="1"/>
        <v>0</v>
      </c>
      <c r="J54" s="107" t="str">
        <f t="shared" si="2"/>
        <v/>
      </c>
    </row>
    <row r="55" spans="1:10" ht="25.5" customHeight="1" x14ac:dyDescent="0.2">
      <c r="A55" s="91">
        <v>2</v>
      </c>
      <c r="B55" s="108" t="s">
        <v>65</v>
      </c>
      <c r="C55" s="244" t="s">
        <v>66</v>
      </c>
      <c r="D55" s="245"/>
      <c r="E55" s="245"/>
      <c r="F55" s="109">
        <f>'SO 07 SO 07 Pol'!AE11</f>
        <v>0</v>
      </c>
      <c r="G55" s="110">
        <f>'SO 07 SO 07 Pol'!AF11</f>
        <v>0</v>
      </c>
      <c r="H55" s="110"/>
      <c r="I55" s="111">
        <f t="shared" si="1"/>
        <v>0</v>
      </c>
      <c r="J55" s="112" t="str">
        <f t="shared" si="2"/>
        <v/>
      </c>
    </row>
    <row r="56" spans="1:10" ht="25.5" customHeight="1" x14ac:dyDescent="0.2">
      <c r="A56" s="91">
        <v>3</v>
      </c>
      <c r="B56" s="113" t="s">
        <v>65</v>
      </c>
      <c r="C56" s="242" t="s">
        <v>66</v>
      </c>
      <c r="D56" s="243"/>
      <c r="E56" s="243"/>
      <c r="F56" s="114">
        <f>'SO 07 SO 07 Pol'!AE11</f>
        <v>0</v>
      </c>
      <c r="G56" s="105">
        <f>'SO 07 SO 07 Pol'!AF11</f>
        <v>0</v>
      </c>
      <c r="H56" s="105"/>
      <c r="I56" s="106">
        <f t="shared" si="1"/>
        <v>0</v>
      </c>
      <c r="J56" s="107" t="str">
        <f t="shared" si="2"/>
        <v/>
      </c>
    </row>
    <row r="57" spans="1:10" ht="25.5" customHeight="1" x14ac:dyDescent="0.2">
      <c r="A57" s="91">
        <v>2</v>
      </c>
      <c r="B57" s="108" t="s">
        <v>67</v>
      </c>
      <c r="C57" s="244" t="s">
        <v>68</v>
      </c>
      <c r="D57" s="245"/>
      <c r="E57" s="245"/>
      <c r="F57" s="109">
        <f>'SO 08 SO 08 Pol'!AE11</f>
        <v>0</v>
      </c>
      <c r="G57" s="110">
        <f>'SO 08 SO 08 Pol'!AF11</f>
        <v>0</v>
      </c>
      <c r="H57" s="110"/>
      <c r="I57" s="111">
        <f t="shared" si="1"/>
        <v>0</v>
      </c>
      <c r="J57" s="112" t="str">
        <f t="shared" si="2"/>
        <v/>
      </c>
    </row>
    <row r="58" spans="1:10" ht="25.5" customHeight="1" x14ac:dyDescent="0.2">
      <c r="A58" s="91">
        <v>3</v>
      </c>
      <c r="B58" s="113" t="s">
        <v>67</v>
      </c>
      <c r="C58" s="242" t="s">
        <v>68</v>
      </c>
      <c r="D58" s="243"/>
      <c r="E58" s="243"/>
      <c r="F58" s="114">
        <f>'SO 08 SO 08 Pol'!AE11</f>
        <v>0</v>
      </c>
      <c r="G58" s="105">
        <f>'SO 08 SO 08 Pol'!AF11</f>
        <v>0</v>
      </c>
      <c r="H58" s="105"/>
      <c r="I58" s="106">
        <f t="shared" si="1"/>
        <v>0</v>
      </c>
      <c r="J58" s="107" t="str">
        <f t="shared" si="2"/>
        <v/>
      </c>
    </row>
    <row r="59" spans="1:10" ht="25.5" customHeight="1" x14ac:dyDescent="0.2">
      <c r="A59" s="91"/>
      <c r="B59" s="246" t="s">
        <v>69</v>
      </c>
      <c r="C59" s="247"/>
      <c r="D59" s="247"/>
      <c r="E59" s="247"/>
      <c r="F59" s="115">
        <f>SUMIF(A39:A58,"=1",F39:F58)</f>
        <v>0</v>
      </c>
      <c r="G59" s="116">
        <f>SUMIF(A39:A58,"=1",G39:G58)</f>
        <v>0</v>
      </c>
      <c r="H59" s="116">
        <f>SUMIF(A39:A58,"=1",H39:H58)</f>
        <v>0</v>
      </c>
      <c r="I59" s="117">
        <f>SUMIF(A39:A58,"=1",I39:I58)</f>
        <v>0</v>
      </c>
      <c r="J59" s="118">
        <f>SUMIF(A39:A58,"=1",J39:J58)</f>
        <v>0</v>
      </c>
    </row>
    <row r="63" spans="1:10" ht="15.75" x14ac:dyDescent="0.25">
      <c r="B63" s="126" t="s">
        <v>71</v>
      </c>
    </row>
    <row r="65" spans="1:10" ht="25.5" customHeight="1" x14ac:dyDescent="0.2">
      <c r="A65" s="127"/>
      <c r="B65" s="130" t="s">
        <v>17</v>
      </c>
      <c r="C65" s="130" t="s">
        <v>5</v>
      </c>
      <c r="D65" s="131"/>
      <c r="E65" s="131"/>
      <c r="F65" s="132" t="s">
        <v>72</v>
      </c>
      <c r="G65" s="132"/>
      <c r="H65" s="132"/>
      <c r="I65" s="132" t="s">
        <v>29</v>
      </c>
      <c r="J65" s="132" t="s">
        <v>0</v>
      </c>
    </row>
    <row r="66" spans="1:10" ht="25.5" customHeight="1" x14ac:dyDescent="0.2">
      <c r="A66" s="128"/>
      <c r="B66" s="133" t="s">
        <v>73</v>
      </c>
      <c r="C66" s="248" t="s">
        <v>74</v>
      </c>
      <c r="D66" s="249"/>
      <c r="E66" s="249"/>
      <c r="F66" s="138" t="s">
        <v>24</v>
      </c>
      <c r="G66" s="139"/>
      <c r="H66" s="139"/>
      <c r="I66" s="139">
        <f>'1 1 Pol'!G8</f>
        <v>0</v>
      </c>
      <c r="J66" s="136" t="str">
        <f>IF(I90=0,"",I66/I90*100)</f>
        <v/>
      </c>
    </row>
    <row r="67" spans="1:10" ht="25.5" customHeight="1" x14ac:dyDescent="0.2">
      <c r="A67" s="128"/>
      <c r="B67" s="133" t="s">
        <v>46</v>
      </c>
      <c r="C67" s="248" t="s">
        <v>75</v>
      </c>
      <c r="D67" s="249"/>
      <c r="E67" s="249"/>
      <c r="F67" s="138" t="s">
        <v>24</v>
      </c>
      <c r="G67" s="139"/>
      <c r="H67" s="139"/>
      <c r="I67" s="139">
        <f>'SO 01 SO 01.1 Pol'!G8+'SO 01 SO 01.2 Pol'!G8+'SO 02 SO 02 Pol'!G8+'SO 02 SO 02 Pol'!G42+'SO 03 SO 03 Pol'!G8+'SO 03 SO 03 Pol'!G37+'SO 04 SO 04 Pol'!G8+'SO 06 SO 06 Pol'!G8+'SO 06 SO 06 Pol'!G24+'SO 06 SO 06 Pol'!G47</f>
        <v>0</v>
      </c>
      <c r="J67" s="136" t="str">
        <f>IF(I90=0,"",I67/I90*100)</f>
        <v/>
      </c>
    </row>
    <row r="68" spans="1:10" ht="25.5" customHeight="1" x14ac:dyDescent="0.2">
      <c r="A68" s="128"/>
      <c r="B68" s="133" t="s">
        <v>76</v>
      </c>
      <c r="C68" s="248" t="s">
        <v>77</v>
      </c>
      <c r="D68" s="249"/>
      <c r="E68" s="249"/>
      <c r="F68" s="138" t="s">
        <v>24</v>
      </c>
      <c r="G68" s="139"/>
      <c r="H68" s="139"/>
      <c r="I68" s="139">
        <f>'SO 05 SO 05 Pol'!G8</f>
        <v>0</v>
      </c>
      <c r="J68" s="136" t="str">
        <f>IF(I90=0,"",I68/I90*100)</f>
        <v/>
      </c>
    </row>
    <row r="69" spans="1:10" ht="25.5" customHeight="1" x14ac:dyDescent="0.2">
      <c r="A69" s="128"/>
      <c r="B69" s="133" t="s">
        <v>78</v>
      </c>
      <c r="C69" s="248" t="s">
        <v>27</v>
      </c>
      <c r="D69" s="249"/>
      <c r="E69" s="249"/>
      <c r="F69" s="138" t="s">
        <v>24</v>
      </c>
      <c r="G69" s="139"/>
      <c r="H69" s="139"/>
      <c r="I69" s="139">
        <f>'SO 01 SO 01.2 Pol'!G71</f>
        <v>0</v>
      </c>
      <c r="J69" s="136" t="str">
        <f>IF(I90=0,"",I69/I90*100)</f>
        <v/>
      </c>
    </row>
    <row r="70" spans="1:10" ht="25.5" customHeight="1" x14ac:dyDescent="0.2">
      <c r="A70" s="128"/>
      <c r="B70" s="133" t="s">
        <v>79</v>
      </c>
      <c r="C70" s="248" t="s">
        <v>80</v>
      </c>
      <c r="D70" s="249"/>
      <c r="E70" s="249"/>
      <c r="F70" s="138" t="s">
        <v>24</v>
      </c>
      <c r="G70" s="139"/>
      <c r="H70" s="139"/>
      <c r="I70" s="139">
        <f>'SO 01 SO 01.1 Pol'!G74+'SO 01 SO 01.2 Pol'!G78+'SO 02 SO 02 Pol'!G15+'SO 02 SO 02 Pol'!G62+'SO 03 SO 03 Pol'!G26+'SO 04 SO 04 Pol'!G14+'SO 06 SO 06 Pol'!G52</f>
        <v>0</v>
      </c>
      <c r="J70" s="136" t="str">
        <f>IF(I90=0,"",I70/I90*100)</f>
        <v/>
      </c>
    </row>
    <row r="71" spans="1:10" ht="25.5" customHeight="1" x14ac:dyDescent="0.2">
      <c r="A71" s="128"/>
      <c r="B71" s="133" t="s">
        <v>81</v>
      </c>
      <c r="C71" s="248" t="s">
        <v>82</v>
      </c>
      <c r="D71" s="249"/>
      <c r="E71" s="249"/>
      <c r="F71" s="138" t="s">
        <v>24</v>
      </c>
      <c r="G71" s="139"/>
      <c r="H71" s="139"/>
      <c r="I71" s="139">
        <f>'SO 02 SO 02 Pol'!G21</f>
        <v>0</v>
      </c>
      <c r="J71" s="136" t="str">
        <f>IF(I90=0,"",I71/I90*100)</f>
        <v/>
      </c>
    </row>
    <row r="72" spans="1:10" ht="25.5" customHeight="1" x14ac:dyDescent="0.2">
      <c r="A72" s="128"/>
      <c r="B72" s="133" t="s">
        <v>83</v>
      </c>
      <c r="C72" s="248" t="s">
        <v>84</v>
      </c>
      <c r="D72" s="249"/>
      <c r="E72" s="249"/>
      <c r="F72" s="138" t="s">
        <v>24</v>
      </c>
      <c r="G72" s="139"/>
      <c r="H72" s="139"/>
      <c r="I72" s="139">
        <f>'SO 07 SO 07 Pol'!G8</f>
        <v>0</v>
      </c>
      <c r="J72" s="136" t="str">
        <f>IF(I90=0,"",I72/I90*100)</f>
        <v/>
      </c>
    </row>
    <row r="73" spans="1:10" ht="25.5" customHeight="1" x14ac:dyDescent="0.2">
      <c r="A73" s="128"/>
      <c r="B73" s="133" t="s">
        <v>85</v>
      </c>
      <c r="C73" s="248" t="s">
        <v>86</v>
      </c>
      <c r="D73" s="249"/>
      <c r="E73" s="249"/>
      <c r="F73" s="138" t="s">
        <v>24</v>
      </c>
      <c r="G73" s="139"/>
      <c r="H73" s="139"/>
      <c r="I73" s="139">
        <f>'SO 02 SO 02 Pol'!G24</f>
        <v>0</v>
      </c>
      <c r="J73" s="136" t="str">
        <f>IF(I90=0,"",I73/I90*100)</f>
        <v/>
      </c>
    </row>
    <row r="74" spans="1:10" ht="25.5" customHeight="1" x14ac:dyDescent="0.2">
      <c r="A74" s="128"/>
      <c r="B74" s="133" t="s">
        <v>87</v>
      </c>
      <c r="C74" s="248" t="s">
        <v>88</v>
      </c>
      <c r="D74" s="249"/>
      <c r="E74" s="249"/>
      <c r="F74" s="138" t="s">
        <v>24</v>
      </c>
      <c r="G74" s="139"/>
      <c r="H74" s="139"/>
      <c r="I74" s="139">
        <f>'SO 01 SO 01.1 Pol'!G80+'SO 01 SO 01.2 Pol'!G84+'SO 04 SO 04 Pol'!G33+'SO 06 SO 06 Pol'!G45+'SO 06 SO 06 Pol'!G64</f>
        <v>0</v>
      </c>
      <c r="J74" s="136" t="str">
        <f>IF(I90=0,"",I74/I90*100)</f>
        <v/>
      </c>
    </row>
    <row r="75" spans="1:10" ht="25.5" customHeight="1" x14ac:dyDescent="0.2">
      <c r="A75" s="128"/>
      <c r="B75" s="133" t="s">
        <v>89</v>
      </c>
      <c r="C75" s="248" t="s">
        <v>90</v>
      </c>
      <c r="D75" s="249"/>
      <c r="E75" s="249"/>
      <c r="F75" s="138" t="s">
        <v>24</v>
      </c>
      <c r="G75" s="139"/>
      <c r="H75" s="139"/>
      <c r="I75" s="139">
        <f>'SO 02 SO 02 Pol'!G71+'SO 04 SO 04 Pol'!G25</f>
        <v>0</v>
      </c>
      <c r="J75" s="136" t="str">
        <f>IF(I90=0,"",I75/I90*100)</f>
        <v/>
      </c>
    </row>
    <row r="76" spans="1:10" ht="25.5" customHeight="1" x14ac:dyDescent="0.2">
      <c r="A76" s="128"/>
      <c r="B76" s="133" t="s">
        <v>91</v>
      </c>
      <c r="C76" s="248" t="s">
        <v>92</v>
      </c>
      <c r="D76" s="249"/>
      <c r="E76" s="249"/>
      <c r="F76" s="138" t="s">
        <v>24</v>
      </c>
      <c r="G76" s="139"/>
      <c r="H76" s="139"/>
      <c r="I76" s="139">
        <f>'SO 01 SO 01.1 Pol'!G124+'SO 01 SO 01.2 Pol'!G156+'SO 06 SO 06 Pol'!G94</f>
        <v>0</v>
      </c>
      <c r="J76" s="136" t="str">
        <f>IF(I90=0,"",I76/I90*100)</f>
        <v/>
      </c>
    </row>
    <row r="77" spans="1:10" ht="25.5" customHeight="1" x14ac:dyDescent="0.2">
      <c r="A77" s="128"/>
      <c r="B77" s="133" t="s">
        <v>93</v>
      </c>
      <c r="C77" s="248" t="s">
        <v>94</v>
      </c>
      <c r="D77" s="249"/>
      <c r="E77" s="249"/>
      <c r="F77" s="138" t="s">
        <v>24</v>
      </c>
      <c r="G77" s="139"/>
      <c r="H77" s="139"/>
      <c r="I77" s="139">
        <f>'SO 01 SO 01.1 Pol'!G141+'SO 01 SO 01.2 Pol'!G160+'SO 06 SO 06 Pol'!G20+'SO 06 SO 06 Pol'!G102</f>
        <v>0</v>
      </c>
      <c r="J77" s="136" t="str">
        <f>IF(I90=0,"",I77/I90*100)</f>
        <v/>
      </c>
    </row>
    <row r="78" spans="1:10" ht="25.5" customHeight="1" x14ac:dyDescent="0.2">
      <c r="A78" s="128"/>
      <c r="B78" s="133" t="s">
        <v>95</v>
      </c>
      <c r="C78" s="248" t="s">
        <v>96</v>
      </c>
      <c r="D78" s="249"/>
      <c r="E78" s="249"/>
      <c r="F78" s="138" t="s">
        <v>24</v>
      </c>
      <c r="G78" s="139"/>
      <c r="H78" s="139"/>
      <c r="I78" s="139">
        <f>'SO 01 SO 01.1 Pol'!G144</f>
        <v>0</v>
      </c>
      <c r="J78" s="136" t="str">
        <f>IF(I90=0,"",I78/I90*100)</f>
        <v/>
      </c>
    </row>
    <row r="79" spans="1:10" ht="25.5" customHeight="1" x14ac:dyDescent="0.2">
      <c r="A79" s="128"/>
      <c r="B79" s="133" t="s">
        <v>97</v>
      </c>
      <c r="C79" s="248" t="s">
        <v>98</v>
      </c>
      <c r="D79" s="249"/>
      <c r="E79" s="249"/>
      <c r="F79" s="138" t="s">
        <v>24</v>
      </c>
      <c r="G79" s="139"/>
      <c r="H79" s="139"/>
      <c r="I79" s="139">
        <f>'SO 04 SO 04 Pol'!G28</f>
        <v>0</v>
      </c>
      <c r="J79" s="136" t="str">
        <f>IF(I90=0,"",I79/I90*100)</f>
        <v/>
      </c>
    </row>
    <row r="80" spans="1:10" ht="25.5" customHeight="1" x14ac:dyDescent="0.2">
      <c r="A80" s="128"/>
      <c r="B80" s="133" t="s">
        <v>99</v>
      </c>
      <c r="C80" s="248" t="s">
        <v>100</v>
      </c>
      <c r="D80" s="249"/>
      <c r="E80" s="249"/>
      <c r="F80" s="138" t="s">
        <v>24</v>
      </c>
      <c r="G80" s="139"/>
      <c r="H80" s="139"/>
      <c r="I80" s="139">
        <f>'SO 01 SO 01.1 Pol'!G148+'SO 01 SO 01.2 Pol'!G166+'SO 02 SO 02 Pol'!G39+'SO 03 SO 03 Pol'!G23+'SO 04 SO 04 Pol'!G30+'SO 06 SO 06 Pol'!G106</f>
        <v>0</v>
      </c>
      <c r="J80" s="136" t="str">
        <f>IF(I90=0,"",I80/I90*100)</f>
        <v/>
      </c>
    </row>
    <row r="81" spans="1:10" ht="25.5" customHeight="1" x14ac:dyDescent="0.2">
      <c r="A81" s="128"/>
      <c r="B81" s="133" t="s">
        <v>101</v>
      </c>
      <c r="C81" s="248" t="s">
        <v>102</v>
      </c>
      <c r="D81" s="249"/>
      <c r="E81" s="249"/>
      <c r="F81" s="138" t="s">
        <v>25</v>
      </c>
      <c r="G81" s="139"/>
      <c r="H81" s="139"/>
      <c r="I81" s="139">
        <f>'SO 02 SO 02 Pol'!G26+'SO 02 SO 02 Pol'!G74+'SO 02 SO 02 Pol'!G100+'SO 03 SO 03 Pol'!G12+'SO 03 SO 03 Pol'!G16+'SO 04 SO 04 Pol'!G54</f>
        <v>0</v>
      </c>
      <c r="J81" s="136" t="str">
        <f>IF(I90=0,"",I81/I90*100)</f>
        <v/>
      </c>
    </row>
    <row r="82" spans="1:10" ht="25.5" customHeight="1" x14ac:dyDescent="0.2">
      <c r="A82" s="128"/>
      <c r="B82" s="133" t="s">
        <v>103</v>
      </c>
      <c r="C82" s="248" t="s">
        <v>104</v>
      </c>
      <c r="D82" s="249"/>
      <c r="E82" s="249"/>
      <c r="F82" s="138" t="s">
        <v>25</v>
      </c>
      <c r="G82" s="139"/>
      <c r="H82" s="139"/>
      <c r="I82" s="139">
        <f>'SO 02 SO 02 Pol'!G30</f>
        <v>0</v>
      </c>
      <c r="J82" s="136" t="str">
        <f>IF(I90=0,"",I82/I90*100)</f>
        <v/>
      </c>
    </row>
    <row r="83" spans="1:10" ht="25.5" customHeight="1" x14ac:dyDescent="0.2">
      <c r="A83" s="128"/>
      <c r="B83" s="133" t="s">
        <v>105</v>
      </c>
      <c r="C83" s="248" t="s">
        <v>106</v>
      </c>
      <c r="D83" s="249"/>
      <c r="E83" s="249"/>
      <c r="F83" s="138" t="s">
        <v>25</v>
      </c>
      <c r="G83" s="139"/>
      <c r="H83" s="139"/>
      <c r="I83" s="139">
        <f>'SO 02 SO 02 Pol'!G96+'SO 04 SO 04 Pol'!G68</f>
        <v>0</v>
      </c>
      <c r="J83" s="136" t="str">
        <f>IF(I90=0,"",I83/I90*100)</f>
        <v/>
      </c>
    </row>
    <row r="84" spans="1:10" ht="25.5" customHeight="1" x14ac:dyDescent="0.2">
      <c r="A84" s="128"/>
      <c r="B84" s="133" t="s">
        <v>107</v>
      </c>
      <c r="C84" s="248" t="s">
        <v>108</v>
      </c>
      <c r="D84" s="249"/>
      <c r="E84" s="249"/>
      <c r="F84" s="138" t="s">
        <v>25</v>
      </c>
      <c r="G84" s="139"/>
      <c r="H84" s="139"/>
      <c r="I84" s="139">
        <f>'SO 02 SO 02 Pol'!G32</f>
        <v>0</v>
      </c>
      <c r="J84" s="136" t="str">
        <f>IF(I90=0,"",I84/I90*100)</f>
        <v/>
      </c>
    </row>
    <row r="85" spans="1:10" ht="25.5" customHeight="1" x14ac:dyDescent="0.2">
      <c r="A85" s="128"/>
      <c r="B85" s="133" t="s">
        <v>109</v>
      </c>
      <c r="C85" s="248" t="s">
        <v>110</v>
      </c>
      <c r="D85" s="249"/>
      <c r="E85" s="249"/>
      <c r="F85" s="138" t="s">
        <v>25</v>
      </c>
      <c r="G85" s="139"/>
      <c r="H85" s="139"/>
      <c r="I85" s="139">
        <f>'SO 01 SO 01.2 Pol'!G169+'SO 02 SO 02 Pol'!G35</f>
        <v>0</v>
      </c>
      <c r="J85" s="136" t="str">
        <f>IF(I90=0,"",I85/I90*100)</f>
        <v/>
      </c>
    </row>
    <row r="86" spans="1:10" ht="25.5" customHeight="1" x14ac:dyDescent="0.2">
      <c r="A86" s="128"/>
      <c r="B86" s="133" t="s">
        <v>111</v>
      </c>
      <c r="C86" s="248" t="s">
        <v>112</v>
      </c>
      <c r="D86" s="249"/>
      <c r="E86" s="249"/>
      <c r="F86" s="138" t="s">
        <v>25</v>
      </c>
      <c r="G86" s="139"/>
      <c r="H86" s="139"/>
      <c r="I86" s="139">
        <f>'SO 03 SO 03 Pol'!G14</f>
        <v>0</v>
      </c>
      <c r="J86" s="136" t="str">
        <f>IF(I90=0,"",I86/I90*100)</f>
        <v/>
      </c>
    </row>
    <row r="87" spans="1:10" ht="25.5" customHeight="1" x14ac:dyDescent="0.2">
      <c r="A87" s="128"/>
      <c r="B87" s="133" t="s">
        <v>113</v>
      </c>
      <c r="C87" s="248" t="s">
        <v>114</v>
      </c>
      <c r="D87" s="249"/>
      <c r="E87" s="249"/>
      <c r="F87" s="138" t="s">
        <v>26</v>
      </c>
      <c r="G87" s="139"/>
      <c r="H87" s="139"/>
      <c r="I87" s="139">
        <f>'SO 08 SO 08 Pol'!G8</f>
        <v>0</v>
      </c>
      <c r="J87" s="136" t="str">
        <f>IF(I90=0,"",I87/I90*100)</f>
        <v/>
      </c>
    </row>
    <row r="88" spans="1:10" ht="25.5" customHeight="1" x14ac:dyDescent="0.2">
      <c r="A88" s="128"/>
      <c r="B88" s="133" t="s">
        <v>115</v>
      </c>
      <c r="C88" s="248" t="s">
        <v>116</v>
      </c>
      <c r="D88" s="249"/>
      <c r="E88" s="249"/>
      <c r="F88" s="138" t="s">
        <v>26</v>
      </c>
      <c r="G88" s="139"/>
      <c r="H88" s="139"/>
      <c r="I88" s="139">
        <f>'SO 02 SO 02 Pol'!G98</f>
        <v>0</v>
      </c>
      <c r="J88" s="136" t="str">
        <f>IF(I90=0,"",I88/I90*100)</f>
        <v/>
      </c>
    </row>
    <row r="89" spans="1:10" ht="25.5" customHeight="1" x14ac:dyDescent="0.2">
      <c r="A89" s="128"/>
      <c r="B89" s="133" t="s">
        <v>117</v>
      </c>
      <c r="C89" s="248" t="s">
        <v>118</v>
      </c>
      <c r="D89" s="249"/>
      <c r="E89" s="249"/>
      <c r="F89" s="138" t="s">
        <v>26</v>
      </c>
      <c r="G89" s="139"/>
      <c r="H89" s="139"/>
      <c r="I89" s="139">
        <f>'SO 03 SO 03 Pol'!G49</f>
        <v>0</v>
      </c>
      <c r="J89" s="136" t="str">
        <f>IF(I90=0,"",I89/I90*100)</f>
        <v/>
      </c>
    </row>
    <row r="90" spans="1:10" ht="25.5" customHeight="1" x14ac:dyDescent="0.2">
      <c r="A90" s="129"/>
      <c r="B90" s="134" t="s">
        <v>1</v>
      </c>
      <c r="C90" s="134"/>
      <c r="D90" s="135"/>
      <c r="E90" s="135"/>
      <c r="F90" s="140"/>
      <c r="G90" s="141"/>
      <c r="H90" s="141"/>
      <c r="I90" s="141">
        <f>SUM(I66:I89)</f>
        <v>0</v>
      </c>
      <c r="J90" s="137">
        <f>SUM(J66:J89)</f>
        <v>0</v>
      </c>
    </row>
    <row r="91" spans="1:10" x14ac:dyDescent="0.2">
      <c r="F91" s="89"/>
      <c r="G91" s="88"/>
      <c r="H91" s="89"/>
      <c r="I91" s="88"/>
      <c r="J91" s="90"/>
    </row>
    <row r="92" spans="1:10" x14ac:dyDescent="0.2">
      <c r="F92" s="89"/>
      <c r="G92" s="88"/>
      <c r="H92" s="89"/>
      <c r="I92" s="88"/>
      <c r="J92" s="90"/>
    </row>
    <row r="93" spans="1:10" x14ac:dyDescent="0.2">
      <c r="F93" s="89"/>
      <c r="G93" s="88"/>
      <c r="H93" s="89"/>
      <c r="I93" s="88"/>
      <c r="J93" s="90"/>
    </row>
  </sheetData>
  <sheetProtection algorithmName="SHA-512" hashValue="tJ+WgMJ7Rqv2siAFmY9nlBVMrNjCKCpfBm31/KGiBmiA7fUS8MUncJ/fpICx/hTwUudYF9aOX4c2bzthV5K9wg==" saltValue="qAJNcCnb6FmkXA0XdPZO9w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83"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B59:E59"/>
    <mergeCell ref="C66:E66"/>
    <mergeCell ref="C67:E67"/>
    <mergeCell ref="C68:E68"/>
    <mergeCell ref="C69:E69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50" t="s">
        <v>6</v>
      </c>
      <c r="B1" s="250"/>
      <c r="C1" s="251"/>
      <c r="D1" s="250"/>
      <c r="E1" s="250"/>
      <c r="F1" s="250"/>
      <c r="G1" s="250"/>
    </row>
    <row r="2" spans="1:7" ht="24.95" customHeight="1" x14ac:dyDescent="0.2">
      <c r="A2" s="76" t="s">
        <v>7</v>
      </c>
      <c r="B2" s="75"/>
      <c r="C2" s="252"/>
      <c r="D2" s="252"/>
      <c r="E2" s="252"/>
      <c r="F2" s="252"/>
      <c r="G2" s="253"/>
    </row>
    <row r="3" spans="1:7" ht="24.95" customHeight="1" x14ac:dyDescent="0.2">
      <c r="A3" s="76" t="s">
        <v>8</v>
      </c>
      <c r="B3" s="75"/>
      <c r="C3" s="252"/>
      <c r="D3" s="252"/>
      <c r="E3" s="252"/>
      <c r="F3" s="252"/>
      <c r="G3" s="253"/>
    </row>
    <row r="4" spans="1:7" ht="24.95" customHeight="1" x14ac:dyDescent="0.2">
      <c r="A4" s="76" t="s">
        <v>9</v>
      </c>
      <c r="B4" s="75"/>
      <c r="C4" s="252"/>
      <c r="D4" s="252"/>
      <c r="E4" s="252"/>
      <c r="F4" s="252"/>
      <c r="G4" s="253"/>
    </row>
    <row r="5" spans="1:7" x14ac:dyDescent="0.2">
      <c r="B5" s="6"/>
      <c r="C5" s="7"/>
      <c r="D5" s="8"/>
    </row>
  </sheetData>
  <sheetProtection algorithmName="SHA-512" hashValue="iPfh4EjWt4Y6Pf0aTLgP/csSH2o7uHVaQESTEW6vB5DLHtL33Im6NNyHPDtly0E0lSnb5eOzmTC77cR7MQ8Ytw==" saltValue="ApGLQTolDmvZ9xbTakewo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C25" sqref="C25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46</v>
      </c>
      <c r="C3" s="257" t="s">
        <v>47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46</v>
      </c>
      <c r="C4" s="260" t="s">
        <v>48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73</v>
      </c>
      <c r="C8" s="178" t="s">
        <v>74</v>
      </c>
      <c r="D8" s="165"/>
      <c r="E8" s="166"/>
      <c r="F8" s="167"/>
      <c r="G8" s="167">
        <f>SUMIF(AG9:AG21,"&lt;&gt;NOR",G9:G21)</f>
        <v>0</v>
      </c>
      <c r="H8" s="167"/>
      <c r="I8" s="167">
        <f>SUM(I9:I21)</f>
        <v>0</v>
      </c>
      <c r="J8" s="167"/>
      <c r="K8" s="167">
        <f>SUM(K9:K21)</f>
        <v>0</v>
      </c>
      <c r="L8" s="167"/>
      <c r="M8" s="167">
        <f>SUM(M9:M21)</f>
        <v>0</v>
      </c>
      <c r="N8" s="167"/>
      <c r="O8" s="167">
        <f>SUM(O9:O21)</f>
        <v>0</v>
      </c>
      <c r="P8" s="167"/>
      <c r="Q8" s="167">
        <f>SUM(Q9:Q21)</f>
        <v>0</v>
      </c>
      <c r="R8" s="167"/>
      <c r="S8" s="167"/>
      <c r="T8" s="168"/>
      <c r="U8" s="162"/>
      <c r="V8" s="162">
        <f>SUM(V9:V21)</f>
        <v>0</v>
      </c>
      <c r="W8" s="162"/>
      <c r="AG8" t="s">
        <v>147</v>
      </c>
    </row>
    <row r="9" spans="1:60" outlineLevel="1" x14ac:dyDescent="0.2">
      <c r="A9" s="169">
        <v>1</v>
      </c>
      <c r="B9" s="170" t="s">
        <v>148</v>
      </c>
      <c r="C9" s="179" t="s">
        <v>149</v>
      </c>
      <c r="D9" s="171" t="s">
        <v>150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273</v>
      </c>
      <c r="T9" s="175" t="s">
        <v>151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152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45" outlineLevel="1" x14ac:dyDescent="0.2">
      <c r="A10" s="159"/>
      <c r="B10" s="160"/>
      <c r="C10" s="254" t="s">
        <v>153</v>
      </c>
      <c r="D10" s="255"/>
      <c r="E10" s="255"/>
      <c r="F10" s="255"/>
      <c r="G10" s="255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154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69">
        <v>2</v>
      </c>
      <c r="B11" s="170" t="s">
        <v>155</v>
      </c>
      <c r="C11" s="179" t="s">
        <v>156</v>
      </c>
      <c r="D11" s="171" t="s">
        <v>150</v>
      </c>
      <c r="E11" s="172">
        <v>1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21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273</v>
      </c>
      <c r="T11" s="175" t="s">
        <v>151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152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54" t="s">
        <v>171</v>
      </c>
      <c r="D12" s="255"/>
      <c r="E12" s="255"/>
      <c r="F12" s="255"/>
      <c r="G12" s="255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154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59"/>
      <c r="B13" s="160"/>
      <c r="C13" s="263" t="s">
        <v>157</v>
      </c>
      <c r="D13" s="264"/>
      <c r="E13" s="264"/>
      <c r="F13" s="264"/>
      <c r="G13" s="264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154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Vyhotovení protokolu o vytyčení stavby se seznamem souřadnic vytyčených bodů a jejich polohopisnými (S-JTSK) a výškopisnými (Bpv) hodnotami.</v>
      </c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69">
        <v>3</v>
      </c>
      <c r="B14" s="170" t="s">
        <v>158</v>
      </c>
      <c r="C14" s="179" t="s">
        <v>159</v>
      </c>
      <c r="D14" s="171" t="s">
        <v>150</v>
      </c>
      <c r="E14" s="172">
        <v>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273</v>
      </c>
      <c r="T14" s="175" t="s">
        <v>151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152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54" t="s">
        <v>160</v>
      </c>
      <c r="D15" s="255"/>
      <c r="E15" s="255"/>
      <c r="F15" s="255"/>
      <c r="G15" s="255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154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Zaměření a vytýčení stávajících inženýrských sítí v místě stavby z hlediska jejich ochrany při provádění stavby.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4</v>
      </c>
      <c r="B16" s="170" t="s">
        <v>161</v>
      </c>
      <c r="C16" s="179" t="s">
        <v>162</v>
      </c>
      <c r="D16" s="171" t="s">
        <v>150</v>
      </c>
      <c r="E16" s="172">
        <v>1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273</v>
      </c>
      <c r="T16" s="175" t="s">
        <v>151</v>
      </c>
      <c r="U16" s="161">
        <v>0</v>
      </c>
      <c r="V16" s="161">
        <f>ROUND(E16*U16,2)</f>
        <v>0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152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33.75" outlineLevel="1" x14ac:dyDescent="0.2">
      <c r="A17" s="159"/>
      <c r="B17" s="160"/>
      <c r="C17" s="254" t="s">
        <v>163</v>
      </c>
      <c r="D17" s="255"/>
      <c r="E17" s="255"/>
      <c r="F17" s="255"/>
      <c r="G17" s="255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154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5</v>
      </c>
      <c r="B18" s="170" t="s">
        <v>164</v>
      </c>
      <c r="C18" s="179" t="s">
        <v>165</v>
      </c>
      <c r="D18" s="171" t="s">
        <v>150</v>
      </c>
      <c r="E18" s="172">
        <v>1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273</v>
      </c>
      <c r="T18" s="175" t="s">
        <v>151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152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54" t="s">
        <v>166</v>
      </c>
      <c r="D19" s="255"/>
      <c r="E19" s="255"/>
      <c r="F19" s="255"/>
      <c r="G19" s="255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154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Náklady na vyhotovení dokumentace skutečného provedení stavby a její předání objednateli v požadované formě a požadovaném počtu.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6</v>
      </c>
      <c r="B20" s="170" t="s">
        <v>167</v>
      </c>
      <c r="C20" s="179" t="s">
        <v>168</v>
      </c>
      <c r="D20" s="171" t="s">
        <v>150</v>
      </c>
      <c r="E20" s="172">
        <v>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273</v>
      </c>
      <c r="T20" s="175" t="s">
        <v>151</v>
      </c>
      <c r="U20" s="161">
        <v>0</v>
      </c>
      <c r="V20" s="161">
        <f>ROUND(E20*U20,2)</f>
        <v>0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152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54" t="s">
        <v>169</v>
      </c>
      <c r="D21" s="255"/>
      <c r="E21" s="255"/>
      <c r="F21" s="255"/>
      <c r="G21" s="255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154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Náklady na provedení skutečného zaměření stavby v rozsahu nezbytném pro zápis změny do katastru nemovitostí.</v>
      </c>
      <c r="BB21" s="152"/>
      <c r="BC21" s="152"/>
      <c r="BD21" s="152"/>
      <c r="BE21" s="152"/>
      <c r="BF21" s="152"/>
      <c r="BG21" s="152"/>
      <c r="BH21" s="152"/>
    </row>
    <row r="22" spans="1:60" x14ac:dyDescent="0.2">
      <c r="A22" s="5"/>
      <c r="B22" s="6"/>
      <c r="C22" s="180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AE22">
        <v>15</v>
      </c>
      <c r="AF22">
        <v>21</v>
      </c>
    </row>
    <row r="23" spans="1:60" x14ac:dyDescent="0.2">
      <c r="A23" s="155"/>
      <c r="B23" s="156" t="s">
        <v>29</v>
      </c>
      <c r="C23" s="181"/>
      <c r="D23" s="157"/>
      <c r="E23" s="158"/>
      <c r="F23" s="158"/>
      <c r="G23" s="177">
        <f>G8</f>
        <v>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AE23">
        <f>SUMIF(L7:L21,AE22,G7:G21)</f>
        <v>0</v>
      </c>
      <c r="AF23">
        <f>SUMIF(L7:L21,AF22,G7:G21)</f>
        <v>0</v>
      </c>
      <c r="AG23" t="s">
        <v>170</v>
      </c>
    </row>
    <row r="24" spans="1:60" x14ac:dyDescent="0.2">
      <c r="C24" s="182"/>
      <c r="D24" s="143"/>
      <c r="AG24" t="s">
        <v>172</v>
      </c>
    </row>
    <row r="25" spans="1:60" x14ac:dyDescent="0.2">
      <c r="D25" s="143"/>
    </row>
    <row r="26" spans="1:60" x14ac:dyDescent="0.2">
      <c r="D26" s="143"/>
    </row>
    <row r="27" spans="1:60" x14ac:dyDescent="0.2">
      <c r="D27" s="143"/>
    </row>
    <row r="28" spans="1:60" x14ac:dyDescent="0.2">
      <c r="D28" s="143"/>
    </row>
    <row r="29" spans="1:60" x14ac:dyDescent="0.2">
      <c r="D29" s="143"/>
    </row>
    <row r="30" spans="1:60" x14ac:dyDescent="0.2">
      <c r="D30" s="143"/>
    </row>
    <row r="31" spans="1:60" x14ac:dyDescent="0.2">
      <c r="D31" s="143"/>
    </row>
    <row r="32" spans="1:60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1">
    <mergeCell ref="C13:G13"/>
    <mergeCell ref="C15:G15"/>
    <mergeCell ref="C17:G17"/>
    <mergeCell ref="C19:G19"/>
    <mergeCell ref="C21:G21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107" activePane="bottomLeft" state="frozen"/>
      <selection pane="bottomLeft" activeCell="C8" sqref="C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49</v>
      </c>
      <c r="C3" s="257" t="s">
        <v>50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51</v>
      </c>
      <c r="C4" s="260" t="s">
        <v>52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SUMIF(AG9:AG73,"&lt;&gt;NOR",G9:G73)</f>
        <v>0</v>
      </c>
      <c r="H8" s="167"/>
      <c r="I8" s="167">
        <f>SUM(I9:I73)</f>
        <v>0</v>
      </c>
      <c r="J8" s="167"/>
      <c r="K8" s="167">
        <f>SUM(K9:K73)</f>
        <v>0</v>
      </c>
      <c r="L8" s="167"/>
      <c r="M8" s="167">
        <f>SUM(M9:M73)</f>
        <v>0</v>
      </c>
      <c r="N8" s="167"/>
      <c r="O8" s="167">
        <f>SUM(O9:O73)</f>
        <v>0</v>
      </c>
      <c r="P8" s="167"/>
      <c r="Q8" s="167">
        <f>SUM(Q9:Q73)</f>
        <v>252.34000000000003</v>
      </c>
      <c r="R8" s="167"/>
      <c r="S8" s="167"/>
      <c r="T8" s="168"/>
      <c r="U8" s="162"/>
      <c r="V8" s="162">
        <f>SUM(V9:V73)</f>
        <v>425.52</v>
      </c>
      <c r="W8" s="162"/>
      <c r="AG8" t="s">
        <v>147</v>
      </c>
    </row>
    <row r="9" spans="1:60" outlineLevel="1" x14ac:dyDescent="0.2">
      <c r="A9" s="187">
        <v>1</v>
      </c>
      <c r="B9" s="188" t="s">
        <v>173</v>
      </c>
      <c r="C9" s="194" t="s">
        <v>174</v>
      </c>
      <c r="D9" s="189" t="s">
        <v>175</v>
      </c>
      <c r="E9" s="190">
        <v>12</v>
      </c>
      <c r="F9" s="191"/>
      <c r="G9" s="192">
        <f>ROUND(E9*F9,2)</f>
        <v>0</v>
      </c>
      <c r="H9" s="191"/>
      <c r="I9" s="192">
        <f>ROUND(E9*H9,2)</f>
        <v>0</v>
      </c>
      <c r="J9" s="191"/>
      <c r="K9" s="192">
        <f>ROUND(E9*J9,2)</f>
        <v>0</v>
      </c>
      <c r="L9" s="192">
        <v>15</v>
      </c>
      <c r="M9" s="192">
        <f>G9*(1+L9/100)</f>
        <v>0</v>
      </c>
      <c r="N9" s="192">
        <v>0</v>
      </c>
      <c r="O9" s="192">
        <f>ROUND(E9*N9,2)</f>
        <v>0</v>
      </c>
      <c r="P9" s="192">
        <v>0</v>
      </c>
      <c r="Q9" s="192">
        <f>ROUND(E9*P9,2)</f>
        <v>0</v>
      </c>
      <c r="R9" s="192"/>
      <c r="S9" s="192" t="s">
        <v>176</v>
      </c>
      <c r="T9" s="193" t="s">
        <v>151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177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69">
        <v>2</v>
      </c>
      <c r="B10" s="170" t="s">
        <v>178</v>
      </c>
      <c r="C10" s="179" t="s">
        <v>179</v>
      </c>
      <c r="D10" s="171" t="s">
        <v>175</v>
      </c>
      <c r="E10" s="172">
        <v>180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0.22</v>
      </c>
      <c r="Q10" s="174">
        <f>ROUND(E10*P10,2)</f>
        <v>39.6</v>
      </c>
      <c r="R10" s="174"/>
      <c r="S10" s="174" t="s">
        <v>273</v>
      </c>
      <c r="T10" s="175" t="s">
        <v>151</v>
      </c>
      <c r="U10" s="161">
        <v>4.9000000000000002E-2</v>
      </c>
      <c r="V10" s="161">
        <f>ROUND(E10*U10,2)</f>
        <v>8.82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177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5" t="s">
        <v>180</v>
      </c>
      <c r="D11" s="183"/>
      <c r="E11" s="184">
        <v>180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181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96" t="s">
        <v>182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181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7" t="s">
        <v>183</v>
      </c>
      <c r="D13" s="185"/>
      <c r="E13" s="186">
        <v>180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181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96" t="s">
        <v>184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181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ht="22.5" outlineLevel="1" x14ac:dyDescent="0.2">
      <c r="A15" s="169">
        <v>3</v>
      </c>
      <c r="B15" s="170" t="s">
        <v>185</v>
      </c>
      <c r="C15" s="179" t="s">
        <v>186</v>
      </c>
      <c r="D15" s="171" t="s">
        <v>175</v>
      </c>
      <c r="E15" s="172">
        <v>180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0.76629000000000003</v>
      </c>
      <c r="Q15" s="174">
        <f>ROUND(E15*P15,2)</f>
        <v>137.93</v>
      </c>
      <c r="R15" s="174"/>
      <c r="S15" s="174" t="s">
        <v>273</v>
      </c>
      <c r="T15" s="175" t="s">
        <v>151</v>
      </c>
      <c r="U15" s="161">
        <v>0.84000000000000008</v>
      </c>
      <c r="V15" s="161">
        <f>ROUND(E15*U15,2)</f>
        <v>151.19999999999999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177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95" t="s">
        <v>180</v>
      </c>
      <c r="D16" s="183"/>
      <c r="E16" s="184">
        <v>180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181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96" t="s">
        <v>182</v>
      </c>
      <c r="D17" s="185"/>
      <c r="E17" s="186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181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97" t="s">
        <v>183</v>
      </c>
      <c r="D18" s="185"/>
      <c r="E18" s="186">
        <v>180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181</v>
      </c>
      <c r="AH18" s="152">
        <v>2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196" t="s">
        <v>184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181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4</v>
      </c>
      <c r="B20" s="170" t="s">
        <v>187</v>
      </c>
      <c r="C20" s="179" t="s">
        <v>188</v>
      </c>
      <c r="D20" s="171" t="s">
        <v>189</v>
      </c>
      <c r="E20" s="172">
        <v>460.01600000000002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273</v>
      </c>
      <c r="T20" s="175" t="s">
        <v>151</v>
      </c>
      <c r="U20" s="161">
        <v>0.223</v>
      </c>
      <c r="V20" s="161">
        <f>ROUND(E20*U20,2)</f>
        <v>102.58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177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65" t="s">
        <v>190</v>
      </c>
      <c r="D21" s="266"/>
      <c r="E21" s="266"/>
      <c r="F21" s="266"/>
      <c r="G21" s="266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191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s přemístěním výkopku v příčných profilech na vzdálenost do 15 m nebo s naložením na dopravní prostředek.</v>
      </c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95" t="s">
        <v>192</v>
      </c>
      <c r="D22" s="183"/>
      <c r="E22" s="184">
        <v>460.02000000000004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181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96" t="s">
        <v>182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181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97" t="s">
        <v>193</v>
      </c>
      <c r="D24" s="185"/>
      <c r="E24" s="186">
        <v>460.02000000000004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181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96" t="s">
        <v>184</v>
      </c>
      <c r="D25" s="185"/>
      <c r="E25" s="186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181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69">
        <v>5</v>
      </c>
      <c r="B26" s="170" t="s">
        <v>194</v>
      </c>
      <c r="C26" s="179" t="s">
        <v>195</v>
      </c>
      <c r="D26" s="171" t="s">
        <v>189</v>
      </c>
      <c r="E26" s="172">
        <v>460.01600000000002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/>
      <c r="S26" s="174" t="s">
        <v>273</v>
      </c>
      <c r="T26" s="175" t="s">
        <v>151</v>
      </c>
      <c r="U26" s="161">
        <v>8.8000000000000009E-2</v>
      </c>
      <c r="V26" s="161">
        <f>ROUND(E26*U26,2)</f>
        <v>40.479999999999997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177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65" t="s">
        <v>190</v>
      </c>
      <c r="D27" s="266"/>
      <c r="E27" s="266"/>
      <c r="F27" s="266"/>
      <c r="G27" s="266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191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76" t="str">
        <f>C27</f>
        <v>s přemístěním výkopku v příčných profilech na vzdálenost do 15 m nebo s naložením na dopravní prostředek.</v>
      </c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195" t="s">
        <v>192</v>
      </c>
      <c r="D28" s="183"/>
      <c r="E28" s="184">
        <v>460.02000000000004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181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96" t="s">
        <v>182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181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197" t="s">
        <v>193</v>
      </c>
      <c r="D30" s="185"/>
      <c r="E30" s="186">
        <v>460.02000000000004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181</v>
      </c>
      <c r="AH30" s="152">
        <v>2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196" t="s">
        <v>184</v>
      </c>
      <c r="D31" s="185"/>
      <c r="E31" s="186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181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69">
        <v>6</v>
      </c>
      <c r="B32" s="170" t="s">
        <v>196</v>
      </c>
      <c r="C32" s="179" t="s">
        <v>197</v>
      </c>
      <c r="D32" s="171" t="s">
        <v>189</v>
      </c>
      <c r="E32" s="172">
        <v>514.01600000000008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273</v>
      </c>
      <c r="T32" s="175" t="s">
        <v>151</v>
      </c>
      <c r="U32" s="161">
        <v>1.1000000000000001E-2</v>
      </c>
      <c r="V32" s="161">
        <f>ROUND(E32*U32,2)</f>
        <v>5.65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177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65" t="s">
        <v>198</v>
      </c>
      <c r="D33" s="266"/>
      <c r="E33" s="266"/>
      <c r="F33" s="266"/>
      <c r="G33" s="2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191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po suchu, bez ohledu na druh dopravního prostředku, bez naložení výkopku, avšak se složením bez rozhrnutí,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195" t="s">
        <v>199</v>
      </c>
      <c r="D34" s="183"/>
      <c r="E34" s="184">
        <v>514.0200000000001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181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196" t="s">
        <v>182</v>
      </c>
      <c r="D35" s="185"/>
      <c r="E35" s="186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97" t="s">
        <v>200</v>
      </c>
      <c r="D36" s="185"/>
      <c r="E36" s="186">
        <v>514.0200000000001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181</v>
      </c>
      <c r="AH36" s="152">
        <v>2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196" t="s">
        <v>184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181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2.5" outlineLevel="1" x14ac:dyDescent="0.2">
      <c r="A38" s="169">
        <v>7</v>
      </c>
      <c r="B38" s="170" t="s">
        <v>201</v>
      </c>
      <c r="C38" s="179" t="s">
        <v>202</v>
      </c>
      <c r="D38" s="171" t="s">
        <v>175</v>
      </c>
      <c r="E38" s="172">
        <v>59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0.13800000000000001</v>
      </c>
      <c r="Q38" s="174">
        <f>ROUND(E38*P38,2)</f>
        <v>8.14</v>
      </c>
      <c r="R38" s="174"/>
      <c r="S38" s="174" t="s">
        <v>273</v>
      </c>
      <c r="T38" s="175" t="s">
        <v>151</v>
      </c>
      <c r="U38" s="161">
        <v>0.16</v>
      </c>
      <c r="V38" s="161">
        <f>ROUND(E38*U38,2)</f>
        <v>9.44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177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65" t="s">
        <v>203</v>
      </c>
      <c r="D39" s="266"/>
      <c r="E39" s="266"/>
      <c r="F39" s="266"/>
      <c r="G39" s="266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ht="56.25" outlineLevel="1" x14ac:dyDescent="0.2">
      <c r="A40" s="169">
        <v>8</v>
      </c>
      <c r="B40" s="170" t="s">
        <v>204</v>
      </c>
      <c r="C40" s="179" t="s">
        <v>205</v>
      </c>
      <c r="D40" s="171" t="s">
        <v>189</v>
      </c>
      <c r="E40" s="172">
        <v>257.00800000000004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273</v>
      </c>
      <c r="T40" s="175" t="s">
        <v>151</v>
      </c>
      <c r="U40" s="161">
        <v>4.3000000000000003E-2</v>
      </c>
      <c r="V40" s="161">
        <f>ROUND(E40*U40,2)</f>
        <v>11.05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177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65" t="s">
        <v>206</v>
      </c>
      <c r="D41" s="266"/>
      <c r="E41" s="266"/>
      <c r="F41" s="266"/>
      <c r="G41" s="266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191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195" t="s">
        <v>207</v>
      </c>
      <c r="D42" s="183"/>
      <c r="E42" s="184">
        <v>257.01000000000005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181</v>
      </c>
      <c r="AH42" s="152">
        <v>0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196" t="s">
        <v>182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197" t="s">
        <v>208</v>
      </c>
      <c r="D44" s="185"/>
      <c r="E44" s="186">
        <v>257.01000000000005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181</v>
      </c>
      <c r="AH44" s="152">
        <v>2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196" t="s">
        <v>184</v>
      </c>
      <c r="D45" s="185"/>
      <c r="E45" s="186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181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ht="22.5" outlineLevel="1" x14ac:dyDescent="0.2">
      <c r="A46" s="169">
        <v>9</v>
      </c>
      <c r="B46" s="170" t="s">
        <v>209</v>
      </c>
      <c r="C46" s="179" t="s">
        <v>210</v>
      </c>
      <c r="D46" s="171" t="s">
        <v>189</v>
      </c>
      <c r="E46" s="172">
        <v>257.00800000000004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</v>
      </c>
      <c r="O46" s="174">
        <f>ROUND(E46*N46,2)</f>
        <v>0</v>
      </c>
      <c r="P46" s="174">
        <v>0</v>
      </c>
      <c r="Q46" s="174">
        <f>ROUND(E46*P46,2)</f>
        <v>0</v>
      </c>
      <c r="R46" s="174"/>
      <c r="S46" s="174" t="s">
        <v>273</v>
      </c>
      <c r="T46" s="175" t="s">
        <v>151</v>
      </c>
      <c r="U46" s="161">
        <v>9.0000000000000011E-3</v>
      </c>
      <c r="V46" s="161">
        <f>ROUND(E46*U46,2)</f>
        <v>2.31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177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195" t="s">
        <v>207</v>
      </c>
      <c r="D47" s="183"/>
      <c r="E47" s="184">
        <v>257.01000000000005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181</v>
      </c>
      <c r="AH47" s="152">
        <v>0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196" t="s">
        <v>182</v>
      </c>
      <c r="D48" s="185"/>
      <c r="E48" s="186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181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197" t="s">
        <v>208</v>
      </c>
      <c r="D49" s="185"/>
      <c r="E49" s="186">
        <v>257.01000000000005</v>
      </c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181</v>
      </c>
      <c r="AH49" s="152">
        <v>2</v>
      </c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196" t="s">
        <v>184</v>
      </c>
      <c r="D50" s="185"/>
      <c r="E50" s="186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181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2.5" outlineLevel="1" x14ac:dyDescent="0.2">
      <c r="A51" s="187">
        <v>10</v>
      </c>
      <c r="B51" s="188" t="s">
        <v>185</v>
      </c>
      <c r="C51" s="194" t="s">
        <v>186</v>
      </c>
      <c r="D51" s="189" t="s">
        <v>175</v>
      </c>
      <c r="E51" s="190">
        <v>87</v>
      </c>
      <c r="F51" s="191"/>
      <c r="G51" s="192">
        <f>ROUND(E51*F51,2)</f>
        <v>0</v>
      </c>
      <c r="H51" s="191"/>
      <c r="I51" s="192">
        <f>ROUND(E51*H51,2)</f>
        <v>0</v>
      </c>
      <c r="J51" s="191"/>
      <c r="K51" s="192">
        <f>ROUND(E51*J51,2)</f>
        <v>0</v>
      </c>
      <c r="L51" s="192">
        <v>15</v>
      </c>
      <c r="M51" s="192">
        <f>G51*(1+L51/100)</f>
        <v>0</v>
      </c>
      <c r="N51" s="192">
        <v>0</v>
      </c>
      <c r="O51" s="192">
        <f>ROUND(E51*N51,2)</f>
        <v>0</v>
      </c>
      <c r="P51" s="192">
        <v>0.76629000000000003</v>
      </c>
      <c r="Q51" s="192">
        <f>ROUND(E51*P51,2)</f>
        <v>66.67</v>
      </c>
      <c r="R51" s="192"/>
      <c r="S51" s="192" t="s">
        <v>273</v>
      </c>
      <c r="T51" s="193" t="s">
        <v>151</v>
      </c>
      <c r="U51" s="161">
        <v>0.84000000000000008</v>
      </c>
      <c r="V51" s="161">
        <f>ROUND(E51*U51,2)</f>
        <v>73.08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177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69">
        <v>11</v>
      </c>
      <c r="B52" s="170" t="s">
        <v>211</v>
      </c>
      <c r="C52" s="179" t="s">
        <v>212</v>
      </c>
      <c r="D52" s="171" t="s">
        <v>175</v>
      </c>
      <c r="E52" s="172">
        <v>1161.4000000000001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15</v>
      </c>
      <c r="M52" s="174">
        <f>G52*(1+L52/100)</f>
        <v>0</v>
      </c>
      <c r="N52" s="174">
        <v>0</v>
      </c>
      <c r="O52" s="174">
        <f>ROUND(E52*N52,2)</f>
        <v>0</v>
      </c>
      <c r="P52" s="174">
        <v>0</v>
      </c>
      <c r="Q52" s="174">
        <f>ROUND(E52*P52,2)</f>
        <v>0</v>
      </c>
      <c r="R52" s="174"/>
      <c r="S52" s="174" t="s">
        <v>273</v>
      </c>
      <c r="T52" s="175" t="s">
        <v>151</v>
      </c>
      <c r="U52" s="161">
        <v>1.8000000000000002E-2</v>
      </c>
      <c r="V52" s="161">
        <f>ROUND(E52*U52,2)</f>
        <v>20.91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177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265" t="s">
        <v>213</v>
      </c>
      <c r="D53" s="266"/>
      <c r="E53" s="266"/>
      <c r="F53" s="266"/>
      <c r="G53" s="266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191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195" t="s">
        <v>214</v>
      </c>
      <c r="D54" s="183"/>
      <c r="E54" s="184">
        <v>1161.4000000000001</v>
      </c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181</v>
      </c>
      <c r="AH54" s="152">
        <v>0</v>
      </c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196" t="s">
        <v>182</v>
      </c>
      <c r="D55" s="185"/>
      <c r="E55" s="186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181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97" t="s">
        <v>215</v>
      </c>
      <c r="D56" s="185"/>
      <c r="E56" s="186">
        <v>1161.4000000000001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181</v>
      </c>
      <c r="AH56" s="152">
        <v>2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196" t="s">
        <v>184</v>
      </c>
      <c r="D57" s="185"/>
      <c r="E57" s="186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181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69">
        <v>12</v>
      </c>
      <c r="B58" s="170" t="s">
        <v>216</v>
      </c>
      <c r="C58" s="179" t="s">
        <v>217</v>
      </c>
      <c r="D58" s="171" t="s">
        <v>218</v>
      </c>
      <c r="E58" s="172">
        <v>257.00800000000004</v>
      </c>
      <c r="F58" s="173"/>
      <c r="G58" s="174">
        <f>ROUND(E58*F58,2)</f>
        <v>0</v>
      </c>
      <c r="H58" s="173"/>
      <c r="I58" s="174">
        <f>ROUND(E58*H58,2)</f>
        <v>0</v>
      </c>
      <c r="J58" s="173"/>
      <c r="K58" s="174">
        <f>ROUND(E58*J58,2)</f>
        <v>0</v>
      </c>
      <c r="L58" s="174">
        <v>15</v>
      </c>
      <c r="M58" s="174">
        <f>G58*(1+L58/100)</f>
        <v>0</v>
      </c>
      <c r="N58" s="174">
        <v>0</v>
      </c>
      <c r="O58" s="174">
        <f>ROUND(E58*N58,2)</f>
        <v>0</v>
      </c>
      <c r="P58" s="174">
        <v>0</v>
      </c>
      <c r="Q58" s="174">
        <f>ROUND(E58*P58,2)</f>
        <v>0</v>
      </c>
      <c r="R58" s="174"/>
      <c r="S58" s="174" t="s">
        <v>176</v>
      </c>
      <c r="T58" s="175" t="s">
        <v>151</v>
      </c>
      <c r="U58" s="161">
        <v>0</v>
      </c>
      <c r="V58" s="161">
        <f>ROUND(E58*U58,2)</f>
        <v>0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177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254" t="s">
        <v>219</v>
      </c>
      <c r="D59" s="255"/>
      <c r="E59" s="255"/>
      <c r="F59" s="255"/>
      <c r="G59" s="255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154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195" t="s">
        <v>207</v>
      </c>
      <c r="D60" s="183"/>
      <c r="E60" s="184">
        <v>257.01000000000005</v>
      </c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181</v>
      </c>
      <c r="AH60" s="152">
        <v>0</v>
      </c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96" t="s">
        <v>182</v>
      </c>
      <c r="D61" s="185"/>
      <c r="E61" s="186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181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97" t="s">
        <v>208</v>
      </c>
      <c r="D62" s="185"/>
      <c r="E62" s="186">
        <v>257.01000000000005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181</v>
      </c>
      <c r="AH62" s="152">
        <v>2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196" t="s">
        <v>184</v>
      </c>
      <c r="D63" s="185"/>
      <c r="E63" s="186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181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69">
        <v>13</v>
      </c>
      <c r="B64" s="170" t="s">
        <v>220</v>
      </c>
      <c r="C64" s="179" t="s">
        <v>221</v>
      </c>
      <c r="D64" s="171" t="s">
        <v>189</v>
      </c>
      <c r="E64" s="172">
        <v>257.00800000000004</v>
      </c>
      <c r="F64" s="173"/>
      <c r="G64" s="174">
        <f>ROUND(E64*F64,2)</f>
        <v>0</v>
      </c>
      <c r="H64" s="173"/>
      <c r="I64" s="174">
        <f>ROUND(E64*H64,2)</f>
        <v>0</v>
      </c>
      <c r="J64" s="173"/>
      <c r="K64" s="174">
        <f>ROUND(E64*J64,2)</f>
        <v>0</v>
      </c>
      <c r="L64" s="174">
        <v>15</v>
      </c>
      <c r="M64" s="174">
        <f>G64*(1+L64/100)</f>
        <v>0</v>
      </c>
      <c r="N64" s="174">
        <v>0</v>
      </c>
      <c r="O64" s="174">
        <f>ROUND(E64*N64,2)</f>
        <v>0</v>
      </c>
      <c r="P64" s="174">
        <v>0</v>
      </c>
      <c r="Q64" s="174">
        <f>ROUND(E64*P64,2)</f>
        <v>0</v>
      </c>
      <c r="R64" s="174"/>
      <c r="S64" s="174" t="s">
        <v>176</v>
      </c>
      <c r="T64" s="175" t="s">
        <v>151</v>
      </c>
      <c r="U64" s="161">
        <v>0</v>
      </c>
      <c r="V64" s="161">
        <f>ROUND(E64*U64,2)</f>
        <v>0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177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195" t="s">
        <v>207</v>
      </c>
      <c r="D65" s="183"/>
      <c r="E65" s="184">
        <v>257.01000000000005</v>
      </c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181</v>
      </c>
      <c r="AH65" s="152">
        <v>0</v>
      </c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59"/>
      <c r="B66" s="160"/>
      <c r="C66" s="196" t="s">
        <v>182</v>
      </c>
      <c r="D66" s="185"/>
      <c r="E66" s="186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181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97" t="s">
        <v>208</v>
      </c>
      <c r="D67" s="185"/>
      <c r="E67" s="186">
        <v>257.01000000000005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181</v>
      </c>
      <c r="AH67" s="152">
        <v>2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96" t="s">
        <v>184</v>
      </c>
      <c r="D68" s="185"/>
      <c r="E68" s="186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181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69">
        <v>14</v>
      </c>
      <c r="B69" s="170" t="s">
        <v>222</v>
      </c>
      <c r="C69" s="179" t="s">
        <v>223</v>
      </c>
      <c r="D69" s="171" t="s">
        <v>189</v>
      </c>
      <c r="E69" s="172">
        <v>257.00800000000004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0</v>
      </c>
      <c r="O69" s="174">
        <f>ROUND(E69*N69,2)</f>
        <v>0</v>
      </c>
      <c r="P69" s="174">
        <v>0</v>
      </c>
      <c r="Q69" s="174">
        <f>ROUND(E69*P69,2)</f>
        <v>0</v>
      </c>
      <c r="R69" s="174"/>
      <c r="S69" s="174" t="s">
        <v>176</v>
      </c>
      <c r="T69" s="175" t="s">
        <v>151</v>
      </c>
      <c r="U69" s="161">
        <v>0</v>
      </c>
      <c r="V69" s="161">
        <f>ROUND(E69*U69,2)</f>
        <v>0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177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95" t="s">
        <v>207</v>
      </c>
      <c r="D70" s="183"/>
      <c r="E70" s="184">
        <v>257.01000000000005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181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196" t="s">
        <v>182</v>
      </c>
      <c r="D71" s="185"/>
      <c r="E71" s="186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181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197" t="s">
        <v>208</v>
      </c>
      <c r="D72" s="185"/>
      <c r="E72" s="186">
        <v>257.01000000000005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181</v>
      </c>
      <c r="AH72" s="152">
        <v>2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196" t="s">
        <v>184</v>
      </c>
      <c r="D73" s="185"/>
      <c r="E73" s="186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181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x14ac:dyDescent="0.2">
      <c r="A74" s="163" t="s">
        <v>146</v>
      </c>
      <c r="B74" s="164" t="s">
        <v>79</v>
      </c>
      <c r="C74" s="178" t="s">
        <v>80</v>
      </c>
      <c r="D74" s="165"/>
      <c r="E74" s="166"/>
      <c r="F74" s="167"/>
      <c r="G74" s="167">
        <f>SUMIF(AG75:AG79,"&lt;&gt;NOR",G75:G79)</f>
        <v>0</v>
      </c>
      <c r="H74" s="167"/>
      <c r="I74" s="167">
        <f>SUM(I75:I79)</f>
        <v>0</v>
      </c>
      <c r="J74" s="167"/>
      <c r="K74" s="167">
        <f>SUM(K75:K79)</f>
        <v>0</v>
      </c>
      <c r="L74" s="167"/>
      <c r="M74" s="167">
        <f>SUM(M75:M79)</f>
        <v>0</v>
      </c>
      <c r="N74" s="167"/>
      <c r="O74" s="167">
        <f>SUM(O75:O79)</f>
        <v>0.68</v>
      </c>
      <c r="P74" s="167"/>
      <c r="Q74" s="167">
        <f>SUM(Q75:Q79)</f>
        <v>0</v>
      </c>
      <c r="R74" s="167"/>
      <c r="S74" s="167"/>
      <c r="T74" s="168"/>
      <c r="U74" s="162"/>
      <c r="V74" s="162">
        <f>SUM(V75:V79)</f>
        <v>128.72</v>
      </c>
      <c r="W74" s="162"/>
      <c r="AG74" t="s">
        <v>147</v>
      </c>
    </row>
    <row r="75" spans="1:60" outlineLevel="1" x14ac:dyDescent="0.2">
      <c r="A75" s="169">
        <v>15</v>
      </c>
      <c r="B75" s="170" t="s">
        <v>224</v>
      </c>
      <c r="C75" s="179" t="s">
        <v>225</v>
      </c>
      <c r="D75" s="171" t="s">
        <v>175</v>
      </c>
      <c r="E75" s="172">
        <v>1369.4010000000001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15</v>
      </c>
      <c r="M75" s="174">
        <f>G75*(1+L75/100)</f>
        <v>0</v>
      </c>
      <c r="N75" s="174">
        <v>5.0000000000000001E-4</v>
      </c>
      <c r="O75" s="174">
        <f>ROUND(E75*N75,2)</f>
        <v>0.68</v>
      </c>
      <c r="P75" s="174">
        <v>0</v>
      </c>
      <c r="Q75" s="174">
        <f>ROUND(E75*P75,2)</f>
        <v>0</v>
      </c>
      <c r="R75" s="174"/>
      <c r="S75" s="174" t="s">
        <v>273</v>
      </c>
      <c r="T75" s="175" t="s">
        <v>151</v>
      </c>
      <c r="U75" s="161">
        <v>9.4E-2</v>
      </c>
      <c r="V75" s="161">
        <f>ROUND(E75*U75,2)</f>
        <v>128.72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177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195" t="s">
        <v>226</v>
      </c>
      <c r="D76" s="183"/>
      <c r="E76" s="184">
        <v>1369.4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181</v>
      </c>
      <c r="AH76" s="152">
        <v>0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196" t="s">
        <v>182</v>
      </c>
      <c r="D77" s="185"/>
      <c r="E77" s="186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181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197" t="s">
        <v>227</v>
      </c>
      <c r="D78" s="185"/>
      <c r="E78" s="186">
        <v>1369.4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181</v>
      </c>
      <c r="AH78" s="152">
        <v>2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196" t="s">
        <v>184</v>
      </c>
      <c r="D79" s="185"/>
      <c r="E79" s="186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181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x14ac:dyDescent="0.2">
      <c r="A80" s="163" t="s">
        <v>146</v>
      </c>
      <c r="B80" s="164" t="s">
        <v>87</v>
      </c>
      <c r="C80" s="178" t="s">
        <v>88</v>
      </c>
      <c r="D80" s="165"/>
      <c r="E80" s="166"/>
      <c r="F80" s="167"/>
      <c r="G80" s="167">
        <f>SUMIF(AG81:AG123,"&lt;&gt;NOR",G81:G123)</f>
        <v>0</v>
      </c>
      <c r="H80" s="167"/>
      <c r="I80" s="167">
        <f>SUM(I81:I123)</f>
        <v>0</v>
      </c>
      <c r="J80" s="167"/>
      <c r="K80" s="167">
        <f>SUM(K81:K123)</f>
        <v>0</v>
      </c>
      <c r="L80" s="167"/>
      <c r="M80" s="167">
        <f>SUM(M81:M123)</f>
        <v>0</v>
      </c>
      <c r="N80" s="167"/>
      <c r="O80" s="167">
        <f>SUM(O81:O123)</f>
        <v>1295.4000000000001</v>
      </c>
      <c r="P80" s="167"/>
      <c r="Q80" s="167">
        <f>SUM(Q81:Q123)</f>
        <v>0</v>
      </c>
      <c r="R80" s="167"/>
      <c r="S80" s="167"/>
      <c r="T80" s="168"/>
      <c r="U80" s="162"/>
      <c r="V80" s="162">
        <f>SUM(V81:V123)</f>
        <v>118.88</v>
      </c>
      <c r="W80" s="162"/>
      <c r="AG80" t="s">
        <v>147</v>
      </c>
    </row>
    <row r="81" spans="1:60" outlineLevel="1" x14ac:dyDescent="0.2">
      <c r="A81" s="169">
        <v>16</v>
      </c>
      <c r="B81" s="170" t="s">
        <v>228</v>
      </c>
      <c r="C81" s="179" t="s">
        <v>229</v>
      </c>
      <c r="D81" s="171" t="s">
        <v>175</v>
      </c>
      <c r="E81" s="172">
        <v>2142.8000000000002</v>
      </c>
      <c r="F81" s="173"/>
      <c r="G81" s="174">
        <f>ROUND(E81*F81,2)</f>
        <v>0</v>
      </c>
      <c r="H81" s="173"/>
      <c r="I81" s="174">
        <f>ROUND(E81*H81,2)</f>
        <v>0</v>
      </c>
      <c r="J81" s="173"/>
      <c r="K81" s="174">
        <f>ROUND(E81*J81,2)</f>
        <v>0</v>
      </c>
      <c r="L81" s="174">
        <v>15</v>
      </c>
      <c r="M81" s="174">
        <f>G81*(1+L81/100)</f>
        <v>0</v>
      </c>
      <c r="N81" s="174">
        <v>0.33075000000000004</v>
      </c>
      <c r="O81" s="174">
        <f>ROUND(E81*N81,2)</f>
        <v>708.73</v>
      </c>
      <c r="P81" s="174">
        <v>0</v>
      </c>
      <c r="Q81" s="174">
        <f>ROUND(E81*P81,2)</f>
        <v>0</v>
      </c>
      <c r="R81" s="174"/>
      <c r="S81" s="174" t="s">
        <v>273</v>
      </c>
      <c r="T81" s="175" t="s">
        <v>151</v>
      </c>
      <c r="U81" s="161">
        <v>2.6000000000000002E-2</v>
      </c>
      <c r="V81" s="161">
        <f>ROUND(E81*U81,2)</f>
        <v>55.71</v>
      </c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177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">
      <c r="A82" s="159"/>
      <c r="B82" s="160"/>
      <c r="C82" s="195" t="s">
        <v>230</v>
      </c>
      <c r="D82" s="183"/>
      <c r="E82" s="184">
        <v>2142.8000000000002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181</v>
      </c>
      <c r="AH82" s="152">
        <v>0</v>
      </c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196" t="s">
        <v>182</v>
      </c>
      <c r="D83" s="185"/>
      <c r="E83" s="186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181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197" t="s">
        <v>231</v>
      </c>
      <c r="D84" s="185"/>
      <c r="E84" s="186">
        <v>2142.8000000000002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181</v>
      </c>
      <c r="AH84" s="152">
        <v>2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59"/>
      <c r="B85" s="160"/>
      <c r="C85" s="196" t="s">
        <v>184</v>
      </c>
      <c r="D85" s="185"/>
      <c r="E85" s="186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181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69">
        <v>17</v>
      </c>
      <c r="B86" s="170" t="s">
        <v>228</v>
      </c>
      <c r="C86" s="179" t="s">
        <v>229</v>
      </c>
      <c r="D86" s="171" t="s">
        <v>175</v>
      </c>
      <c r="E86" s="172">
        <v>390.40000000000003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15</v>
      </c>
      <c r="M86" s="174">
        <f>G86*(1+L86/100)</f>
        <v>0</v>
      </c>
      <c r="N86" s="174">
        <v>0.33075000000000004</v>
      </c>
      <c r="O86" s="174">
        <f>ROUND(E86*N86,2)</f>
        <v>129.12</v>
      </c>
      <c r="P86" s="174">
        <v>0</v>
      </c>
      <c r="Q86" s="174">
        <f>ROUND(E86*P86,2)</f>
        <v>0</v>
      </c>
      <c r="R86" s="174"/>
      <c r="S86" s="174" t="s">
        <v>273</v>
      </c>
      <c r="T86" s="175" t="s">
        <v>151</v>
      </c>
      <c r="U86" s="161">
        <v>2.6000000000000002E-2</v>
      </c>
      <c r="V86" s="161">
        <f>ROUND(E86*U86,2)</f>
        <v>10.15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177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195" t="s">
        <v>232</v>
      </c>
      <c r="D87" s="183"/>
      <c r="E87" s="184">
        <v>390.40000000000003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181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59"/>
      <c r="B88" s="160"/>
      <c r="C88" s="196" t="s">
        <v>182</v>
      </c>
      <c r="D88" s="185"/>
      <c r="E88" s="186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181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">
      <c r="A89" s="159"/>
      <c r="B89" s="160"/>
      <c r="C89" s="197" t="s">
        <v>233</v>
      </c>
      <c r="D89" s="185"/>
      <c r="E89" s="186">
        <v>390.40000000000003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181</v>
      </c>
      <c r="AH89" s="152">
        <v>2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59"/>
      <c r="B90" s="160"/>
      <c r="C90" s="196" t="s">
        <v>184</v>
      </c>
      <c r="D90" s="185"/>
      <c r="E90" s="186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181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ht="22.5" outlineLevel="1" x14ac:dyDescent="0.2">
      <c r="A91" s="169">
        <v>18</v>
      </c>
      <c r="B91" s="170" t="s">
        <v>234</v>
      </c>
      <c r="C91" s="179" t="s">
        <v>235</v>
      </c>
      <c r="D91" s="171" t="s">
        <v>175</v>
      </c>
      <c r="E91" s="172">
        <v>287.5</v>
      </c>
      <c r="F91" s="173"/>
      <c r="G91" s="174">
        <f>ROUND(E91*F91,2)</f>
        <v>0</v>
      </c>
      <c r="H91" s="173"/>
      <c r="I91" s="174">
        <f>ROUND(E91*H91,2)</f>
        <v>0</v>
      </c>
      <c r="J91" s="173"/>
      <c r="K91" s="174">
        <f>ROUND(E91*J91,2)</f>
        <v>0</v>
      </c>
      <c r="L91" s="174">
        <v>15</v>
      </c>
      <c r="M91" s="174">
        <f>G91*(1+L91/100)</f>
        <v>0</v>
      </c>
      <c r="N91" s="174">
        <v>0.48574000000000001</v>
      </c>
      <c r="O91" s="174">
        <f>ROUND(E91*N91,2)</f>
        <v>139.65</v>
      </c>
      <c r="P91" s="174">
        <v>0</v>
      </c>
      <c r="Q91" s="174">
        <f>ROUND(E91*P91,2)</f>
        <v>0</v>
      </c>
      <c r="R91" s="174"/>
      <c r="S91" s="174" t="s">
        <v>273</v>
      </c>
      <c r="T91" s="175" t="s">
        <v>151</v>
      </c>
      <c r="U91" s="161">
        <v>4.2000000000000003E-2</v>
      </c>
      <c r="V91" s="161">
        <f>ROUND(E91*U91,2)</f>
        <v>12.08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177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59"/>
      <c r="B92" s="160"/>
      <c r="C92" s="265" t="s">
        <v>236</v>
      </c>
      <c r="D92" s="266"/>
      <c r="E92" s="266"/>
      <c r="F92" s="266"/>
      <c r="G92" s="266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191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195" t="s">
        <v>237</v>
      </c>
      <c r="D93" s="183"/>
      <c r="E93" s="184">
        <v>287.5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181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59"/>
      <c r="B94" s="160"/>
      <c r="C94" s="196" t="s">
        <v>182</v>
      </c>
      <c r="D94" s="185"/>
      <c r="E94" s="186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181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59"/>
      <c r="B95" s="160"/>
      <c r="C95" s="197" t="s">
        <v>238</v>
      </c>
      <c r="D95" s="185"/>
      <c r="E95" s="186">
        <v>287.5</v>
      </c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181</v>
      </c>
      <c r="AH95" s="152">
        <v>2</v>
      </c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59"/>
      <c r="B96" s="160"/>
      <c r="C96" s="196" t="s">
        <v>184</v>
      </c>
      <c r="D96" s="185"/>
      <c r="E96" s="186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181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69">
        <v>19</v>
      </c>
      <c r="B97" s="170" t="s">
        <v>239</v>
      </c>
      <c r="C97" s="179" t="s">
        <v>240</v>
      </c>
      <c r="D97" s="171" t="s">
        <v>175</v>
      </c>
      <c r="E97" s="172">
        <v>776.80000000000007</v>
      </c>
      <c r="F97" s="173"/>
      <c r="G97" s="174">
        <f>ROUND(E97*F97,2)</f>
        <v>0</v>
      </c>
      <c r="H97" s="173"/>
      <c r="I97" s="174">
        <f>ROUND(E97*H97,2)</f>
        <v>0</v>
      </c>
      <c r="J97" s="173"/>
      <c r="K97" s="174">
        <f>ROUND(E97*J97,2)</f>
        <v>0</v>
      </c>
      <c r="L97" s="174">
        <v>15</v>
      </c>
      <c r="M97" s="174">
        <f>G97*(1+L97/100)</f>
        <v>0</v>
      </c>
      <c r="N97" s="174">
        <v>0.30651</v>
      </c>
      <c r="O97" s="174">
        <f>ROUND(E97*N97,2)</f>
        <v>238.1</v>
      </c>
      <c r="P97" s="174">
        <v>0</v>
      </c>
      <c r="Q97" s="174">
        <f>ROUND(E97*P97,2)</f>
        <v>0</v>
      </c>
      <c r="R97" s="174"/>
      <c r="S97" s="174" t="s">
        <v>273</v>
      </c>
      <c r="T97" s="175" t="s">
        <v>151</v>
      </c>
      <c r="U97" s="161">
        <v>2.5000000000000001E-2</v>
      </c>
      <c r="V97" s="161">
        <f>ROUND(E97*U97,2)</f>
        <v>19.420000000000002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177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59"/>
      <c r="B98" s="160"/>
      <c r="C98" s="265" t="s">
        <v>241</v>
      </c>
      <c r="D98" s="266"/>
      <c r="E98" s="266"/>
      <c r="F98" s="266"/>
      <c r="G98" s="266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191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195" t="s">
        <v>242</v>
      </c>
      <c r="D99" s="183"/>
      <c r="E99" s="184">
        <v>776.80000000000007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181</v>
      </c>
      <c r="AH99" s="152">
        <v>0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">
      <c r="A100" s="159"/>
      <c r="B100" s="160"/>
      <c r="C100" s="196" t="s">
        <v>182</v>
      </c>
      <c r="D100" s="185"/>
      <c r="E100" s="186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181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59"/>
      <c r="B101" s="160"/>
      <c r="C101" s="197" t="s">
        <v>243</v>
      </c>
      <c r="D101" s="185"/>
      <c r="E101" s="186">
        <v>776.80000000000007</v>
      </c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181</v>
      </c>
      <c r="AH101" s="152">
        <v>2</v>
      </c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196" t="s">
        <v>184</v>
      </c>
      <c r="D102" s="185"/>
      <c r="E102" s="186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181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ht="22.5" outlineLevel="1" x14ac:dyDescent="0.2">
      <c r="A103" s="169">
        <v>20</v>
      </c>
      <c r="B103" s="170" t="s">
        <v>244</v>
      </c>
      <c r="C103" s="179" t="s">
        <v>245</v>
      </c>
      <c r="D103" s="171" t="s">
        <v>175</v>
      </c>
      <c r="E103" s="172">
        <v>287.5</v>
      </c>
      <c r="F103" s="173"/>
      <c r="G103" s="174">
        <f>ROUND(E103*F103,2)</f>
        <v>0</v>
      </c>
      <c r="H103" s="173"/>
      <c r="I103" s="174">
        <f>ROUND(E103*H103,2)</f>
        <v>0</v>
      </c>
      <c r="J103" s="173"/>
      <c r="K103" s="174">
        <f>ROUND(E103*J103,2)</f>
        <v>0</v>
      </c>
      <c r="L103" s="174">
        <v>15</v>
      </c>
      <c r="M103" s="174">
        <f>G103*(1+L103/100)</f>
        <v>0</v>
      </c>
      <c r="N103" s="174">
        <v>1.5850000000000003E-2</v>
      </c>
      <c r="O103" s="174">
        <f>ROUND(E103*N103,2)</f>
        <v>4.5599999999999996</v>
      </c>
      <c r="P103" s="174">
        <v>0</v>
      </c>
      <c r="Q103" s="174">
        <f>ROUND(E103*P103,2)</f>
        <v>0</v>
      </c>
      <c r="R103" s="174"/>
      <c r="S103" s="174" t="s">
        <v>273</v>
      </c>
      <c r="T103" s="175" t="s">
        <v>151</v>
      </c>
      <c r="U103" s="161">
        <v>5.0000000000000001E-3</v>
      </c>
      <c r="V103" s="161">
        <f>ROUND(E103*U103,2)</f>
        <v>1.44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177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59"/>
      <c r="B104" s="160"/>
      <c r="C104" s="195" t="s">
        <v>237</v>
      </c>
      <c r="D104" s="183"/>
      <c r="E104" s="184">
        <v>287.5</v>
      </c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181</v>
      </c>
      <c r="AH104" s="152">
        <v>0</v>
      </c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59"/>
      <c r="B105" s="160"/>
      <c r="C105" s="196" t="s">
        <v>182</v>
      </c>
      <c r="D105" s="185"/>
      <c r="E105" s="186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181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59"/>
      <c r="B106" s="160"/>
      <c r="C106" s="197" t="s">
        <v>238</v>
      </c>
      <c r="D106" s="185"/>
      <c r="E106" s="186">
        <v>287.5</v>
      </c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181</v>
      </c>
      <c r="AH106" s="152">
        <v>2</v>
      </c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59"/>
      <c r="B107" s="160"/>
      <c r="C107" s="196" t="s">
        <v>184</v>
      </c>
      <c r="D107" s="185"/>
      <c r="E107" s="186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181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">
      <c r="A108" s="169">
        <v>21</v>
      </c>
      <c r="B108" s="170" t="s">
        <v>246</v>
      </c>
      <c r="C108" s="179" t="s">
        <v>247</v>
      </c>
      <c r="D108" s="171" t="s">
        <v>175</v>
      </c>
      <c r="E108" s="172">
        <v>42</v>
      </c>
      <c r="F108" s="173"/>
      <c r="G108" s="174">
        <f>ROUND(E108*F108,2)</f>
        <v>0</v>
      </c>
      <c r="H108" s="173"/>
      <c r="I108" s="174">
        <f>ROUND(E108*H108,2)</f>
        <v>0</v>
      </c>
      <c r="J108" s="173"/>
      <c r="K108" s="174">
        <f>ROUND(E108*J108,2)</f>
        <v>0</v>
      </c>
      <c r="L108" s="174">
        <v>15</v>
      </c>
      <c r="M108" s="174">
        <f>G108*(1+L108/100)</f>
        <v>0</v>
      </c>
      <c r="N108" s="174">
        <v>9.2800000000000007E-2</v>
      </c>
      <c r="O108" s="174">
        <f>ROUND(E108*N108,2)</f>
        <v>3.9</v>
      </c>
      <c r="P108" s="174">
        <v>0</v>
      </c>
      <c r="Q108" s="174">
        <f>ROUND(E108*P108,2)</f>
        <v>0</v>
      </c>
      <c r="R108" s="174"/>
      <c r="S108" s="174" t="s">
        <v>273</v>
      </c>
      <c r="T108" s="175" t="s">
        <v>151</v>
      </c>
      <c r="U108" s="161">
        <v>0.47800000000000004</v>
      </c>
      <c r="V108" s="161">
        <f>ROUND(E108*U108,2)</f>
        <v>20.079999999999998</v>
      </c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177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ht="22.5" outlineLevel="1" x14ac:dyDescent="0.2">
      <c r="A109" s="159"/>
      <c r="B109" s="160"/>
      <c r="C109" s="265" t="s">
        <v>248</v>
      </c>
      <c r="D109" s="266"/>
      <c r="E109" s="266"/>
      <c r="F109" s="266"/>
      <c r="G109" s="266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191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76" t="str">
        <f>C109</f>
        <v>s provedením lože z kameniva drceného, s vyplněním spár, s dvojitým hutněním a se smetením přebytečného materiálu na krajnici. S dodáním hmot pro lože a výplň spár.</v>
      </c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">
      <c r="A110" s="159"/>
      <c r="B110" s="160"/>
      <c r="C110" s="195" t="s">
        <v>249</v>
      </c>
      <c r="D110" s="183"/>
      <c r="E110" s="184">
        <v>42</v>
      </c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181</v>
      </c>
      <c r="AH110" s="152">
        <v>0</v>
      </c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outlineLevel="1" x14ac:dyDescent="0.2">
      <c r="A111" s="159"/>
      <c r="B111" s="160"/>
      <c r="C111" s="196" t="s">
        <v>182</v>
      </c>
      <c r="D111" s="185"/>
      <c r="E111" s="186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181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outlineLevel="1" x14ac:dyDescent="0.2">
      <c r="A112" s="159"/>
      <c r="B112" s="160"/>
      <c r="C112" s="197" t="s">
        <v>250</v>
      </c>
      <c r="D112" s="185"/>
      <c r="E112" s="186">
        <v>42</v>
      </c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181</v>
      </c>
      <c r="AH112" s="152">
        <v>2</v>
      </c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">
      <c r="A113" s="159"/>
      <c r="B113" s="160"/>
      <c r="C113" s="196" t="s">
        <v>184</v>
      </c>
      <c r="D113" s="185"/>
      <c r="E113" s="186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181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">
      <c r="A114" s="169">
        <v>22</v>
      </c>
      <c r="B114" s="170" t="s">
        <v>251</v>
      </c>
      <c r="C114" s="179" t="s">
        <v>252</v>
      </c>
      <c r="D114" s="171" t="s">
        <v>253</v>
      </c>
      <c r="E114" s="172">
        <v>107</v>
      </c>
      <c r="F114" s="173"/>
      <c r="G114" s="174">
        <f>ROUND(E114*F114,2)</f>
        <v>0</v>
      </c>
      <c r="H114" s="173"/>
      <c r="I114" s="174">
        <f>ROUND(E114*H114,2)</f>
        <v>0</v>
      </c>
      <c r="J114" s="173"/>
      <c r="K114" s="174">
        <f>ROUND(E114*J114,2)</f>
        <v>0</v>
      </c>
      <c r="L114" s="174">
        <v>15</v>
      </c>
      <c r="M114" s="174">
        <f>G114*(1+L114/100)</f>
        <v>0</v>
      </c>
      <c r="N114" s="174">
        <v>0.61608000000000007</v>
      </c>
      <c r="O114" s="174">
        <f>ROUND(E114*N114,2)</f>
        <v>65.92</v>
      </c>
      <c r="P114" s="174">
        <v>0</v>
      </c>
      <c r="Q114" s="174">
        <f>ROUND(E114*P114,2)</f>
        <v>0</v>
      </c>
      <c r="R114" s="174"/>
      <c r="S114" s="174" t="s">
        <v>176</v>
      </c>
      <c r="T114" s="175" t="s">
        <v>151</v>
      </c>
      <c r="U114" s="161">
        <v>0</v>
      </c>
      <c r="V114" s="161">
        <f>ROUND(E114*U114,2)</f>
        <v>0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177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">
      <c r="A115" s="159"/>
      <c r="B115" s="160"/>
      <c r="C115" s="195" t="s">
        <v>254</v>
      </c>
      <c r="D115" s="183"/>
      <c r="E115" s="184">
        <v>107</v>
      </c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181</v>
      </c>
      <c r="AH115" s="152">
        <v>0</v>
      </c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outlineLevel="1" x14ac:dyDescent="0.2">
      <c r="A116" s="159"/>
      <c r="B116" s="160"/>
      <c r="C116" s="196" t="s">
        <v>182</v>
      </c>
      <c r="D116" s="185"/>
      <c r="E116" s="186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181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outlineLevel="1" x14ac:dyDescent="0.2">
      <c r="A117" s="159"/>
      <c r="B117" s="160"/>
      <c r="C117" s="197" t="s">
        <v>255</v>
      </c>
      <c r="D117" s="185"/>
      <c r="E117" s="186">
        <v>107</v>
      </c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181</v>
      </c>
      <c r="AH117" s="152">
        <v>2</v>
      </c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">
      <c r="A118" s="159"/>
      <c r="B118" s="160"/>
      <c r="C118" s="196" t="s">
        <v>184</v>
      </c>
      <c r="D118" s="185"/>
      <c r="E118" s="186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181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ht="22.5" outlineLevel="1" x14ac:dyDescent="0.2">
      <c r="A119" s="169">
        <v>23</v>
      </c>
      <c r="B119" s="170" t="s">
        <v>256</v>
      </c>
      <c r="C119" s="179" t="s">
        <v>257</v>
      </c>
      <c r="D119" s="171" t="s">
        <v>175</v>
      </c>
      <c r="E119" s="172">
        <v>42</v>
      </c>
      <c r="F119" s="173"/>
      <c r="G119" s="174">
        <f>ROUND(E119*F119,2)</f>
        <v>0</v>
      </c>
      <c r="H119" s="173"/>
      <c r="I119" s="174">
        <f>ROUND(E119*H119,2)</f>
        <v>0</v>
      </c>
      <c r="J119" s="173"/>
      <c r="K119" s="174">
        <f>ROUND(E119*J119,2)</f>
        <v>0</v>
      </c>
      <c r="L119" s="174">
        <v>15</v>
      </c>
      <c r="M119" s="174">
        <f>G119*(1+L119/100)</f>
        <v>0</v>
      </c>
      <c r="N119" s="174">
        <v>0.129</v>
      </c>
      <c r="O119" s="174">
        <f>ROUND(E119*N119,2)</f>
        <v>5.42</v>
      </c>
      <c r="P119" s="174">
        <v>0</v>
      </c>
      <c r="Q119" s="174">
        <f>ROUND(E119*P119,2)</f>
        <v>0</v>
      </c>
      <c r="R119" s="174"/>
      <c r="S119" s="174" t="s">
        <v>273</v>
      </c>
      <c r="T119" s="175" t="s">
        <v>151</v>
      </c>
      <c r="U119" s="161">
        <v>0</v>
      </c>
      <c r="V119" s="161">
        <f>ROUND(E119*U119,2)</f>
        <v>0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258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">
      <c r="A120" s="159"/>
      <c r="B120" s="160"/>
      <c r="C120" s="195" t="s">
        <v>249</v>
      </c>
      <c r="D120" s="183"/>
      <c r="E120" s="184">
        <v>42</v>
      </c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181</v>
      </c>
      <c r="AH120" s="152">
        <v>0</v>
      </c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">
      <c r="A121" s="159"/>
      <c r="B121" s="160"/>
      <c r="C121" s="196" t="s">
        <v>182</v>
      </c>
      <c r="D121" s="185"/>
      <c r="E121" s="186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181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">
      <c r="A122" s="159"/>
      <c r="B122" s="160"/>
      <c r="C122" s="197" t="s">
        <v>250</v>
      </c>
      <c r="D122" s="185"/>
      <c r="E122" s="186">
        <v>42</v>
      </c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181</v>
      </c>
      <c r="AH122" s="152">
        <v>2</v>
      </c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">
      <c r="A123" s="159"/>
      <c r="B123" s="160"/>
      <c r="C123" s="196" t="s">
        <v>184</v>
      </c>
      <c r="D123" s="185"/>
      <c r="E123" s="186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181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x14ac:dyDescent="0.2">
      <c r="A124" s="163" t="s">
        <v>146</v>
      </c>
      <c r="B124" s="164" t="s">
        <v>91</v>
      </c>
      <c r="C124" s="178" t="s">
        <v>92</v>
      </c>
      <c r="D124" s="165"/>
      <c r="E124" s="166"/>
      <c r="F124" s="167"/>
      <c r="G124" s="167">
        <f>SUMIF(AG125:AG140,"&lt;&gt;NOR",G125:G140)</f>
        <v>0</v>
      </c>
      <c r="H124" s="167"/>
      <c r="I124" s="167">
        <f>SUM(I125:I140)</f>
        <v>0</v>
      </c>
      <c r="J124" s="167"/>
      <c r="K124" s="167">
        <f>SUM(K125:K140)</f>
        <v>0</v>
      </c>
      <c r="L124" s="167"/>
      <c r="M124" s="167">
        <f>SUM(M125:M140)</f>
        <v>0</v>
      </c>
      <c r="N124" s="167"/>
      <c r="O124" s="167">
        <f>SUM(O125:O140)</f>
        <v>114.42</v>
      </c>
      <c r="P124" s="167"/>
      <c r="Q124" s="167">
        <f>SUM(Q125:Q140)</f>
        <v>0</v>
      </c>
      <c r="R124" s="167"/>
      <c r="S124" s="167"/>
      <c r="T124" s="168"/>
      <c r="U124" s="162"/>
      <c r="V124" s="162">
        <f>SUM(V125:V140)</f>
        <v>14.43</v>
      </c>
      <c r="W124" s="162"/>
      <c r="AG124" t="s">
        <v>147</v>
      </c>
    </row>
    <row r="125" spans="1:60" outlineLevel="1" x14ac:dyDescent="0.2">
      <c r="A125" s="169">
        <v>24</v>
      </c>
      <c r="B125" s="170" t="s">
        <v>259</v>
      </c>
      <c r="C125" s="179" t="s">
        <v>260</v>
      </c>
      <c r="D125" s="171" t="s">
        <v>253</v>
      </c>
      <c r="E125" s="172">
        <v>458</v>
      </c>
      <c r="F125" s="173"/>
      <c r="G125" s="174">
        <f>ROUND(E125*F125,2)</f>
        <v>0</v>
      </c>
      <c r="H125" s="173"/>
      <c r="I125" s="174">
        <f>ROUND(E125*H125,2)</f>
        <v>0</v>
      </c>
      <c r="J125" s="173"/>
      <c r="K125" s="174">
        <f>ROUND(E125*J125,2)</f>
        <v>0</v>
      </c>
      <c r="L125" s="174">
        <v>15</v>
      </c>
      <c r="M125" s="174">
        <f>G125*(1+L125/100)</f>
        <v>0</v>
      </c>
      <c r="N125" s="174">
        <v>0.14067000000000002</v>
      </c>
      <c r="O125" s="174">
        <f>ROUND(E125*N125,2)</f>
        <v>64.430000000000007</v>
      </c>
      <c r="P125" s="174">
        <v>0</v>
      </c>
      <c r="Q125" s="174">
        <f>ROUND(E125*P125,2)</f>
        <v>0</v>
      </c>
      <c r="R125" s="174"/>
      <c r="S125" s="174" t="s">
        <v>176</v>
      </c>
      <c r="T125" s="175" t="s">
        <v>151</v>
      </c>
      <c r="U125" s="161">
        <v>0</v>
      </c>
      <c r="V125" s="161">
        <f>ROUND(E125*U125,2)</f>
        <v>0</v>
      </c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177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outlineLevel="1" x14ac:dyDescent="0.2">
      <c r="A126" s="159"/>
      <c r="B126" s="160"/>
      <c r="C126" s="195" t="s">
        <v>261</v>
      </c>
      <c r="D126" s="183"/>
      <c r="E126" s="184">
        <v>458</v>
      </c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 t="s">
        <v>181</v>
      </c>
      <c r="AH126" s="152">
        <v>0</v>
      </c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</row>
    <row r="127" spans="1:60" outlineLevel="1" x14ac:dyDescent="0.2">
      <c r="A127" s="159"/>
      <c r="B127" s="160"/>
      <c r="C127" s="196" t="s">
        <v>182</v>
      </c>
      <c r="D127" s="185"/>
      <c r="E127" s="186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181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">
      <c r="A128" s="159"/>
      <c r="B128" s="160"/>
      <c r="C128" s="197" t="s">
        <v>262</v>
      </c>
      <c r="D128" s="185"/>
      <c r="E128" s="186">
        <v>458</v>
      </c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181</v>
      </c>
      <c r="AH128" s="152">
        <v>2</v>
      </c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">
      <c r="A129" s="159"/>
      <c r="B129" s="160"/>
      <c r="C129" s="196" t="s">
        <v>184</v>
      </c>
      <c r="D129" s="185"/>
      <c r="E129" s="186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181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">
      <c r="A130" s="169">
        <v>25</v>
      </c>
      <c r="B130" s="170" t="s">
        <v>263</v>
      </c>
      <c r="C130" s="179" t="s">
        <v>264</v>
      </c>
      <c r="D130" s="171" t="s">
        <v>253</v>
      </c>
      <c r="E130" s="172">
        <v>503.8</v>
      </c>
      <c r="F130" s="173"/>
      <c r="G130" s="174">
        <f>ROUND(E130*F130,2)</f>
        <v>0</v>
      </c>
      <c r="H130" s="173"/>
      <c r="I130" s="174">
        <f>ROUND(E130*H130,2)</f>
        <v>0</v>
      </c>
      <c r="J130" s="173"/>
      <c r="K130" s="174">
        <f>ROUND(E130*J130,2)</f>
        <v>0</v>
      </c>
      <c r="L130" s="174">
        <v>15</v>
      </c>
      <c r="M130" s="174">
        <f>G130*(1+L130/100)</f>
        <v>0</v>
      </c>
      <c r="N130" s="174">
        <v>6.5000000000000002E-2</v>
      </c>
      <c r="O130" s="174">
        <f>ROUND(E130*N130,2)</f>
        <v>32.75</v>
      </c>
      <c r="P130" s="174">
        <v>0</v>
      </c>
      <c r="Q130" s="174">
        <f>ROUND(E130*P130,2)</f>
        <v>0</v>
      </c>
      <c r="R130" s="174"/>
      <c r="S130" s="174" t="s">
        <v>176</v>
      </c>
      <c r="T130" s="175" t="s">
        <v>151</v>
      </c>
      <c r="U130" s="161">
        <v>0</v>
      </c>
      <c r="V130" s="161">
        <f>ROUND(E130*U130,2)</f>
        <v>0</v>
      </c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258</v>
      </c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">
      <c r="A131" s="159"/>
      <c r="B131" s="160"/>
      <c r="C131" s="195" t="s">
        <v>265</v>
      </c>
      <c r="D131" s="183"/>
      <c r="E131" s="184">
        <v>503.8</v>
      </c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181</v>
      </c>
      <c r="AH131" s="152">
        <v>0</v>
      </c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">
      <c r="A132" s="159"/>
      <c r="B132" s="160"/>
      <c r="C132" s="196" t="s">
        <v>182</v>
      </c>
      <c r="D132" s="185"/>
      <c r="E132" s="186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181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outlineLevel="1" x14ac:dyDescent="0.2">
      <c r="A133" s="159"/>
      <c r="B133" s="160"/>
      <c r="C133" s="197" t="s">
        <v>266</v>
      </c>
      <c r="D133" s="185"/>
      <c r="E133" s="186">
        <v>503.8</v>
      </c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181</v>
      </c>
      <c r="AH133" s="152">
        <v>2</v>
      </c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outlineLevel="1" x14ac:dyDescent="0.2">
      <c r="A134" s="159"/>
      <c r="B134" s="160"/>
      <c r="C134" s="196" t="s">
        <v>184</v>
      </c>
      <c r="D134" s="185"/>
      <c r="E134" s="186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 t="s">
        <v>181</v>
      </c>
      <c r="AH134" s="152"/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</row>
    <row r="135" spans="1:60" outlineLevel="1" x14ac:dyDescent="0.2">
      <c r="A135" s="169">
        <v>26</v>
      </c>
      <c r="B135" s="170" t="s">
        <v>267</v>
      </c>
      <c r="C135" s="179" t="s">
        <v>268</v>
      </c>
      <c r="D135" s="171" t="s">
        <v>175</v>
      </c>
      <c r="E135" s="172">
        <v>1244.9100000000001</v>
      </c>
      <c r="F135" s="173"/>
      <c r="G135" s="174">
        <f>ROUND(E135*F135,2)</f>
        <v>0</v>
      </c>
      <c r="H135" s="173"/>
      <c r="I135" s="174">
        <f>ROUND(E135*H135,2)</f>
        <v>0</v>
      </c>
      <c r="J135" s="173"/>
      <c r="K135" s="174">
        <f>ROUND(E135*J135,2)</f>
        <v>0</v>
      </c>
      <c r="L135" s="174">
        <v>15</v>
      </c>
      <c r="M135" s="174">
        <f>G135*(1+L135/100)</f>
        <v>0</v>
      </c>
      <c r="N135" s="174">
        <v>6.9000000000000008E-4</v>
      </c>
      <c r="O135" s="174">
        <f>ROUND(E135*N135,2)</f>
        <v>0.86</v>
      </c>
      <c r="P135" s="174">
        <v>0</v>
      </c>
      <c r="Q135" s="174">
        <f>ROUND(E135*P135,2)</f>
        <v>0</v>
      </c>
      <c r="R135" s="174"/>
      <c r="S135" s="174" t="s">
        <v>176</v>
      </c>
      <c r="T135" s="175" t="s">
        <v>151</v>
      </c>
      <c r="U135" s="161">
        <v>0</v>
      </c>
      <c r="V135" s="161">
        <f>ROUND(E135*U135,2)</f>
        <v>0</v>
      </c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177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">
      <c r="A136" s="159"/>
      <c r="B136" s="160"/>
      <c r="C136" s="195" t="s">
        <v>269</v>
      </c>
      <c r="D136" s="183"/>
      <c r="E136" s="184">
        <v>1244.9100000000001</v>
      </c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61"/>
      <c r="R136" s="161"/>
      <c r="S136" s="161"/>
      <c r="T136" s="161"/>
      <c r="U136" s="161"/>
      <c r="V136" s="161"/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181</v>
      </c>
      <c r="AH136" s="152">
        <v>0</v>
      </c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outlineLevel="1" x14ac:dyDescent="0.2">
      <c r="A137" s="159"/>
      <c r="B137" s="160"/>
      <c r="C137" s="196" t="s">
        <v>182</v>
      </c>
      <c r="D137" s="185"/>
      <c r="E137" s="186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61"/>
      <c r="R137" s="161"/>
      <c r="S137" s="161"/>
      <c r="T137" s="161"/>
      <c r="U137" s="161"/>
      <c r="V137" s="161"/>
      <c r="W137" s="161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 t="s">
        <v>181</v>
      </c>
      <c r="AH137" s="152"/>
      <c r="AI137" s="152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152"/>
      <c r="AT137" s="152"/>
      <c r="AU137" s="152"/>
      <c r="AV137" s="152"/>
      <c r="AW137" s="152"/>
      <c r="AX137" s="152"/>
      <c r="AY137" s="152"/>
      <c r="AZ137" s="152"/>
      <c r="BA137" s="152"/>
      <c r="BB137" s="152"/>
      <c r="BC137" s="152"/>
      <c r="BD137" s="152"/>
      <c r="BE137" s="152"/>
      <c r="BF137" s="152"/>
      <c r="BG137" s="152"/>
      <c r="BH137" s="152"/>
    </row>
    <row r="138" spans="1:60" outlineLevel="1" x14ac:dyDescent="0.2">
      <c r="A138" s="159"/>
      <c r="B138" s="160"/>
      <c r="C138" s="197" t="s">
        <v>270</v>
      </c>
      <c r="D138" s="185"/>
      <c r="E138" s="186">
        <v>1244.9100000000001</v>
      </c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 t="s">
        <v>181</v>
      </c>
      <c r="AH138" s="152">
        <v>2</v>
      </c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</row>
    <row r="139" spans="1:60" outlineLevel="1" x14ac:dyDescent="0.2">
      <c r="A139" s="159"/>
      <c r="B139" s="160"/>
      <c r="C139" s="196" t="s">
        <v>184</v>
      </c>
      <c r="D139" s="185"/>
      <c r="E139" s="186"/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 t="s">
        <v>181</v>
      </c>
      <c r="AH139" s="152"/>
      <c r="AI139" s="152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152"/>
      <c r="AT139" s="152"/>
      <c r="AU139" s="152"/>
      <c r="AV139" s="152"/>
      <c r="AW139" s="152"/>
      <c r="AX139" s="152"/>
      <c r="AY139" s="152"/>
      <c r="AZ139" s="152"/>
      <c r="BA139" s="152"/>
      <c r="BB139" s="152"/>
      <c r="BC139" s="152"/>
      <c r="BD139" s="152"/>
      <c r="BE139" s="152"/>
      <c r="BF139" s="152"/>
      <c r="BG139" s="152"/>
      <c r="BH139" s="152"/>
    </row>
    <row r="140" spans="1:60" ht="22.5" outlineLevel="1" x14ac:dyDescent="0.2">
      <c r="A140" s="198">
        <v>27</v>
      </c>
      <c r="B140" s="199" t="s">
        <v>271</v>
      </c>
      <c r="C140" s="200" t="s">
        <v>272</v>
      </c>
      <c r="D140" s="201" t="s">
        <v>253</v>
      </c>
      <c r="E140" s="202">
        <v>39</v>
      </c>
      <c r="F140" s="203"/>
      <c r="G140" s="204">
        <f>ROUND(E140*F140,2)</f>
        <v>0</v>
      </c>
      <c r="H140" s="203"/>
      <c r="I140" s="204">
        <f>ROUND(E140*H140,2)</f>
        <v>0</v>
      </c>
      <c r="J140" s="203"/>
      <c r="K140" s="204">
        <f>ROUND(E140*J140,2)</f>
        <v>0</v>
      </c>
      <c r="L140" s="204">
        <v>15</v>
      </c>
      <c r="M140" s="204">
        <f>G140*(1+L140/100)</f>
        <v>0</v>
      </c>
      <c r="N140" s="204">
        <v>0.42000000000000004</v>
      </c>
      <c r="O140" s="204">
        <f>ROUND(E140*N140,2)</f>
        <v>16.38</v>
      </c>
      <c r="P140" s="204">
        <v>0</v>
      </c>
      <c r="Q140" s="204">
        <f>ROUND(E140*P140,2)</f>
        <v>0</v>
      </c>
      <c r="R140" s="204"/>
      <c r="S140" s="204" t="s">
        <v>273</v>
      </c>
      <c r="T140" s="193" t="s">
        <v>273</v>
      </c>
      <c r="U140" s="161">
        <v>0.37000000000000005</v>
      </c>
      <c r="V140" s="161">
        <f>ROUND(E140*U140,2)</f>
        <v>14.43</v>
      </c>
      <c r="W140" s="161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 t="s">
        <v>274</v>
      </c>
      <c r="AH140" s="152"/>
      <c r="AI140" s="152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152"/>
      <c r="AT140" s="152"/>
      <c r="AU140" s="152"/>
      <c r="AV140" s="152"/>
      <c r="AW140" s="152"/>
      <c r="AX140" s="152"/>
      <c r="AY140" s="152"/>
      <c r="AZ140" s="152"/>
      <c r="BA140" s="152"/>
      <c r="BB140" s="152"/>
      <c r="BC140" s="152"/>
      <c r="BD140" s="152"/>
      <c r="BE140" s="152"/>
      <c r="BF140" s="152"/>
      <c r="BG140" s="152"/>
      <c r="BH140" s="152"/>
    </row>
    <row r="141" spans="1:60" x14ac:dyDescent="0.2">
      <c r="A141" s="163" t="s">
        <v>146</v>
      </c>
      <c r="B141" s="164" t="s">
        <v>93</v>
      </c>
      <c r="C141" s="178" t="s">
        <v>94</v>
      </c>
      <c r="D141" s="165"/>
      <c r="E141" s="166"/>
      <c r="F141" s="167"/>
      <c r="G141" s="167">
        <f>SUMIF(AG142:AG143,"&lt;&gt;NOR",G142:G143)</f>
        <v>0</v>
      </c>
      <c r="H141" s="167"/>
      <c r="I141" s="167">
        <f>SUM(I142:I143)</f>
        <v>0</v>
      </c>
      <c r="J141" s="167"/>
      <c r="K141" s="167">
        <f>SUM(K142:K143)</f>
        <v>0</v>
      </c>
      <c r="L141" s="167"/>
      <c r="M141" s="167">
        <f>SUM(M142:M143)</f>
        <v>0</v>
      </c>
      <c r="N141" s="167"/>
      <c r="O141" s="167">
        <f>SUM(O142:O143)</f>
        <v>7.03</v>
      </c>
      <c r="P141" s="167"/>
      <c r="Q141" s="167">
        <f>SUM(Q142:Q143)</f>
        <v>0</v>
      </c>
      <c r="R141" s="167"/>
      <c r="S141" s="167"/>
      <c r="T141" s="168"/>
      <c r="U141" s="162"/>
      <c r="V141" s="162">
        <f>SUM(V142:V143)</f>
        <v>21.21</v>
      </c>
      <c r="W141" s="162"/>
      <c r="AG141" t="s">
        <v>147</v>
      </c>
    </row>
    <row r="142" spans="1:60" outlineLevel="1" x14ac:dyDescent="0.2">
      <c r="A142" s="169">
        <v>28</v>
      </c>
      <c r="B142" s="170" t="s">
        <v>275</v>
      </c>
      <c r="C142" s="179" t="s">
        <v>276</v>
      </c>
      <c r="D142" s="171" t="s">
        <v>277</v>
      </c>
      <c r="E142" s="172">
        <v>1</v>
      </c>
      <c r="F142" s="173"/>
      <c r="G142" s="174">
        <f>ROUND(E142*F142,2)</f>
        <v>0</v>
      </c>
      <c r="H142" s="173"/>
      <c r="I142" s="174">
        <f>ROUND(E142*H142,2)</f>
        <v>0</v>
      </c>
      <c r="J142" s="173"/>
      <c r="K142" s="174">
        <f>ROUND(E142*J142,2)</f>
        <v>0</v>
      </c>
      <c r="L142" s="174">
        <v>15</v>
      </c>
      <c r="M142" s="174">
        <f>G142*(1+L142/100)</f>
        <v>0</v>
      </c>
      <c r="N142" s="174">
        <v>7.0275000000000007</v>
      </c>
      <c r="O142" s="174">
        <f>ROUND(E142*N142,2)</f>
        <v>7.03</v>
      </c>
      <c r="P142" s="174">
        <v>0</v>
      </c>
      <c r="Q142" s="174">
        <f>ROUND(E142*P142,2)</f>
        <v>0</v>
      </c>
      <c r="R142" s="174"/>
      <c r="S142" s="174" t="s">
        <v>273</v>
      </c>
      <c r="T142" s="175" t="s">
        <v>151</v>
      </c>
      <c r="U142" s="161">
        <v>21.214000000000002</v>
      </c>
      <c r="V142" s="161">
        <f>ROUND(E142*U142,2)</f>
        <v>21.21</v>
      </c>
      <c r="W142" s="161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 t="s">
        <v>177</v>
      </c>
      <c r="AH142" s="152"/>
      <c r="AI142" s="152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152"/>
      <c r="AT142" s="152"/>
      <c r="AU142" s="152"/>
      <c r="AV142" s="152"/>
      <c r="AW142" s="152"/>
      <c r="AX142" s="152"/>
      <c r="AY142" s="152"/>
      <c r="AZ142" s="152"/>
      <c r="BA142" s="152"/>
      <c r="BB142" s="152"/>
      <c r="BC142" s="152"/>
      <c r="BD142" s="152"/>
      <c r="BE142" s="152"/>
      <c r="BF142" s="152"/>
      <c r="BG142" s="152"/>
      <c r="BH142" s="152"/>
    </row>
    <row r="143" spans="1:60" outlineLevel="1" x14ac:dyDescent="0.2">
      <c r="A143" s="159"/>
      <c r="B143" s="160"/>
      <c r="C143" s="265" t="s">
        <v>278</v>
      </c>
      <c r="D143" s="266"/>
      <c r="E143" s="266"/>
      <c r="F143" s="266"/>
      <c r="G143" s="266"/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  <c r="W143" s="161"/>
      <c r="X143" s="152"/>
      <c r="Y143" s="152"/>
      <c r="Z143" s="152"/>
      <c r="AA143" s="152"/>
      <c r="AB143" s="152"/>
      <c r="AC143" s="152"/>
      <c r="AD143" s="152"/>
      <c r="AE143" s="152"/>
      <c r="AF143" s="152"/>
      <c r="AG143" s="152" t="s">
        <v>191</v>
      </c>
      <c r="AH143" s="152"/>
      <c r="AI143" s="152"/>
      <c r="AJ143" s="152"/>
      <c r="AK143" s="152"/>
      <c r="AL143" s="152"/>
      <c r="AM143" s="152"/>
      <c r="AN143" s="152"/>
      <c r="AO143" s="152"/>
      <c r="AP143" s="152"/>
      <c r="AQ143" s="152"/>
      <c r="AR143" s="152"/>
      <c r="AS143" s="152"/>
      <c r="AT143" s="152"/>
      <c r="AU143" s="152"/>
      <c r="AV143" s="152"/>
      <c r="AW143" s="152"/>
      <c r="AX143" s="152"/>
      <c r="AY143" s="152"/>
      <c r="AZ143" s="152"/>
      <c r="BA143" s="176" t="str">
        <f>C143</f>
        <v>do malty cementové, spárování zdiva maltou cementovou, římsy z betonu železového B 12,5, zřízení bednění a jeho odstranění,</v>
      </c>
      <c r="BB143" s="152"/>
      <c r="BC143" s="152"/>
      <c r="BD143" s="152"/>
      <c r="BE143" s="152"/>
      <c r="BF143" s="152"/>
      <c r="BG143" s="152"/>
      <c r="BH143" s="152"/>
    </row>
    <row r="144" spans="1:60" x14ac:dyDescent="0.2">
      <c r="A144" s="163" t="s">
        <v>146</v>
      </c>
      <c r="B144" s="164" t="s">
        <v>95</v>
      </c>
      <c r="C144" s="178" t="s">
        <v>96</v>
      </c>
      <c r="D144" s="165"/>
      <c r="E144" s="166"/>
      <c r="F144" s="167"/>
      <c r="G144" s="167">
        <f>SUMIF(AG145:AG147,"&lt;&gt;NOR",G145:G147)</f>
        <v>0</v>
      </c>
      <c r="H144" s="167"/>
      <c r="I144" s="167">
        <f>SUM(I145:I147)</f>
        <v>0</v>
      </c>
      <c r="J144" s="167"/>
      <c r="K144" s="167">
        <f>SUM(K145:K147)</f>
        <v>0</v>
      </c>
      <c r="L144" s="167"/>
      <c r="M144" s="167">
        <f>SUM(M145:M147)</f>
        <v>0</v>
      </c>
      <c r="N144" s="167"/>
      <c r="O144" s="167">
        <f>SUM(O145:O147)</f>
        <v>80.11</v>
      </c>
      <c r="P144" s="167"/>
      <c r="Q144" s="167">
        <f>SUM(Q145:Q147)</f>
        <v>0</v>
      </c>
      <c r="R144" s="167"/>
      <c r="S144" s="167"/>
      <c r="T144" s="168"/>
      <c r="U144" s="162"/>
      <c r="V144" s="162">
        <f>SUM(V145:V147)</f>
        <v>63.49</v>
      </c>
      <c r="W144" s="162"/>
      <c r="AG144" t="s">
        <v>147</v>
      </c>
    </row>
    <row r="145" spans="1:60" outlineLevel="1" x14ac:dyDescent="0.2">
      <c r="A145" s="187">
        <v>29</v>
      </c>
      <c r="B145" s="188" t="s">
        <v>279</v>
      </c>
      <c r="C145" s="194" t="s">
        <v>280</v>
      </c>
      <c r="D145" s="189" t="s">
        <v>277</v>
      </c>
      <c r="E145" s="190">
        <v>859</v>
      </c>
      <c r="F145" s="191"/>
      <c r="G145" s="192">
        <f>ROUND(E145*F145,2)</f>
        <v>0</v>
      </c>
      <c r="H145" s="191"/>
      <c r="I145" s="192">
        <f>ROUND(E145*H145,2)</f>
        <v>0</v>
      </c>
      <c r="J145" s="191"/>
      <c r="K145" s="192">
        <f>ROUND(E145*J145,2)</f>
        <v>0</v>
      </c>
      <c r="L145" s="192">
        <v>15</v>
      </c>
      <c r="M145" s="192">
        <f>G145*(1+L145/100)</f>
        <v>0</v>
      </c>
      <c r="N145" s="192">
        <v>3.9000000000000007E-2</v>
      </c>
      <c r="O145" s="192">
        <f>ROUND(E145*N145,2)</f>
        <v>33.5</v>
      </c>
      <c r="P145" s="192">
        <v>0</v>
      </c>
      <c r="Q145" s="192">
        <f>ROUND(E145*P145,2)</f>
        <v>0</v>
      </c>
      <c r="R145" s="192"/>
      <c r="S145" s="192" t="s">
        <v>273</v>
      </c>
      <c r="T145" s="193" t="s">
        <v>151</v>
      </c>
      <c r="U145" s="161">
        <v>0</v>
      </c>
      <c r="V145" s="161">
        <f>ROUND(E145*U145,2)</f>
        <v>0</v>
      </c>
      <c r="W145" s="161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 t="s">
        <v>258</v>
      </c>
      <c r="AH145" s="152"/>
      <c r="AI145" s="152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152"/>
      <c r="AT145" s="152"/>
      <c r="AU145" s="152"/>
      <c r="AV145" s="152"/>
      <c r="AW145" s="152"/>
      <c r="AX145" s="152"/>
      <c r="AY145" s="152"/>
      <c r="AZ145" s="152"/>
      <c r="BA145" s="152"/>
      <c r="BB145" s="152"/>
      <c r="BC145" s="152"/>
      <c r="BD145" s="152"/>
      <c r="BE145" s="152"/>
      <c r="BF145" s="152"/>
      <c r="BG145" s="152"/>
      <c r="BH145" s="152"/>
    </row>
    <row r="146" spans="1:60" ht="22.5" outlineLevel="1" x14ac:dyDescent="0.2">
      <c r="A146" s="169">
        <v>30</v>
      </c>
      <c r="B146" s="170" t="s">
        <v>281</v>
      </c>
      <c r="C146" s="179" t="s">
        <v>282</v>
      </c>
      <c r="D146" s="171" t="s">
        <v>253</v>
      </c>
      <c r="E146" s="172">
        <v>256</v>
      </c>
      <c r="F146" s="173"/>
      <c r="G146" s="174">
        <f>ROUND(E146*F146,2)</f>
        <v>0</v>
      </c>
      <c r="H146" s="173"/>
      <c r="I146" s="174">
        <f>ROUND(E146*H146,2)</f>
        <v>0</v>
      </c>
      <c r="J146" s="173"/>
      <c r="K146" s="174">
        <f>ROUND(E146*J146,2)</f>
        <v>0</v>
      </c>
      <c r="L146" s="174">
        <v>15</v>
      </c>
      <c r="M146" s="174">
        <f>G146*(1+L146/100)</f>
        <v>0</v>
      </c>
      <c r="N146" s="174">
        <v>0.18207000000000001</v>
      </c>
      <c r="O146" s="174">
        <f>ROUND(E146*N146,2)</f>
        <v>46.61</v>
      </c>
      <c r="P146" s="174">
        <v>0</v>
      </c>
      <c r="Q146" s="174">
        <f>ROUND(E146*P146,2)</f>
        <v>0</v>
      </c>
      <c r="R146" s="174"/>
      <c r="S146" s="174" t="s">
        <v>273</v>
      </c>
      <c r="T146" s="175" t="s">
        <v>151</v>
      </c>
      <c r="U146" s="161">
        <v>0.24800000000000003</v>
      </c>
      <c r="V146" s="161">
        <f>ROUND(E146*U146,2)</f>
        <v>63.49</v>
      </c>
      <c r="W146" s="161"/>
      <c r="X146" s="152"/>
      <c r="Y146" s="152"/>
      <c r="Z146" s="152"/>
      <c r="AA146" s="152"/>
      <c r="AB146" s="152"/>
      <c r="AC146" s="152"/>
      <c r="AD146" s="152"/>
      <c r="AE146" s="152"/>
      <c r="AF146" s="152"/>
      <c r="AG146" s="152" t="s">
        <v>177</v>
      </c>
      <c r="AH146" s="152"/>
      <c r="AI146" s="152"/>
      <c r="AJ146" s="152"/>
      <c r="AK146" s="152"/>
      <c r="AL146" s="152"/>
      <c r="AM146" s="152"/>
      <c r="AN146" s="152"/>
      <c r="AO146" s="152"/>
      <c r="AP146" s="152"/>
      <c r="AQ146" s="152"/>
      <c r="AR146" s="152"/>
      <c r="AS146" s="152"/>
      <c r="AT146" s="152"/>
      <c r="AU146" s="152"/>
      <c r="AV146" s="152"/>
      <c r="AW146" s="152"/>
      <c r="AX146" s="152"/>
      <c r="AY146" s="152"/>
      <c r="AZ146" s="152"/>
      <c r="BA146" s="152"/>
      <c r="BB146" s="152"/>
      <c r="BC146" s="152"/>
      <c r="BD146" s="152"/>
      <c r="BE146" s="152"/>
      <c r="BF146" s="152"/>
      <c r="BG146" s="152"/>
      <c r="BH146" s="152"/>
    </row>
    <row r="147" spans="1:60" outlineLevel="1" x14ac:dyDescent="0.2">
      <c r="A147" s="159"/>
      <c r="B147" s="160"/>
      <c r="C147" s="265" t="s">
        <v>283</v>
      </c>
      <c r="D147" s="266"/>
      <c r="E147" s="266"/>
      <c r="F147" s="266"/>
      <c r="G147" s="266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 t="s">
        <v>191</v>
      </c>
      <c r="AH147" s="152"/>
      <c r="AI147" s="152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152"/>
      <c r="AT147" s="152"/>
      <c r="AU147" s="152"/>
      <c r="AV147" s="152"/>
      <c r="AW147" s="152"/>
      <c r="AX147" s="152"/>
      <c r="AY147" s="152"/>
      <c r="AZ147" s="152"/>
      <c r="BA147" s="152"/>
      <c r="BB147" s="152"/>
      <c r="BC147" s="152"/>
      <c r="BD147" s="152"/>
      <c r="BE147" s="152"/>
      <c r="BF147" s="152"/>
      <c r="BG147" s="152"/>
      <c r="BH147" s="152"/>
    </row>
    <row r="148" spans="1:60" x14ac:dyDescent="0.2">
      <c r="A148" s="163" t="s">
        <v>146</v>
      </c>
      <c r="B148" s="164" t="s">
        <v>99</v>
      </c>
      <c r="C148" s="178" t="s">
        <v>100</v>
      </c>
      <c r="D148" s="165"/>
      <c r="E148" s="166"/>
      <c r="F148" s="167"/>
      <c r="G148" s="167">
        <f>SUMIF(AG149:AG150,"&lt;&gt;NOR",G149:G150)</f>
        <v>0</v>
      </c>
      <c r="H148" s="167"/>
      <c r="I148" s="167">
        <f>SUM(I149:I150)</f>
        <v>0</v>
      </c>
      <c r="J148" s="167"/>
      <c r="K148" s="167">
        <f>SUM(K149:K150)</f>
        <v>0</v>
      </c>
      <c r="L148" s="167"/>
      <c r="M148" s="167">
        <f>SUM(M149:M150)</f>
        <v>0</v>
      </c>
      <c r="N148" s="167"/>
      <c r="O148" s="167">
        <f>SUM(O149:O150)</f>
        <v>0</v>
      </c>
      <c r="P148" s="167"/>
      <c r="Q148" s="167">
        <f>SUM(Q149:Q150)</f>
        <v>0</v>
      </c>
      <c r="R148" s="167"/>
      <c r="S148" s="167"/>
      <c r="T148" s="168"/>
      <c r="U148" s="162"/>
      <c r="V148" s="162">
        <f>SUM(V149:V150)</f>
        <v>589.28</v>
      </c>
      <c r="W148" s="162"/>
      <c r="AG148" t="s">
        <v>147</v>
      </c>
    </row>
    <row r="149" spans="1:60" outlineLevel="1" x14ac:dyDescent="0.2">
      <c r="A149" s="169">
        <v>31</v>
      </c>
      <c r="B149" s="170" t="s">
        <v>284</v>
      </c>
      <c r="C149" s="179" t="s">
        <v>285</v>
      </c>
      <c r="D149" s="171" t="s">
        <v>218</v>
      </c>
      <c r="E149" s="172">
        <v>1510.9738500000001</v>
      </c>
      <c r="F149" s="173"/>
      <c r="G149" s="174">
        <f>ROUND(E149*F149,2)</f>
        <v>0</v>
      </c>
      <c r="H149" s="173"/>
      <c r="I149" s="174">
        <f>ROUND(E149*H149,2)</f>
        <v>0</v>
      </c>
      <c r="J149" s="173"/>
      <c r="K149" s="174">
        <f>ROUND(E149*J149,2)</f>
        <v>0</v>
      </c>
      <c r="L149" s="174">
        <v>15</v>
      </c>
      <c r="M149" s="174">
        <f>G149*(1+L149/100)</f>
        <v>0</v>
      </c>
      <c r="N149" s="174">
        <v>0</v>
      </c>
      <c r="O149" s="174">
        <f>ROUND(E149*N149,2)</f>
        <v>0</v>
      </c>
      <c r="P149" s="174">
        <v>0</v>
      </c>
      <c r="Q149" s="174">
        <f>ROUND(E149*P149,2)</f>
        <v>0</v>
      </c>
      <c r="R149" s="174"/>
      <c r="S149" s="174" t="s">
        <v>273</v>
      </c>
      <c r="T149" s="175" t="s">
        <v>151</v>
      </c>
      <c r="U149" s="161">
        <v>0.39</v>
      </c>
      <c r="V149" s="161">
        <f>ROUND(E149*U149,2)</f>
        <v>589.28</v>
      </c>
      <c r="W149" s="161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 t="s">
        <v>177</v>
      </c>
      <c r="AH149" s="152"/>
      <c r="AI149" s="152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152"/>
      <c r="AT149" s="152"/>
      <c r="AU149" s="152"/>
      <c r="AV149" s="152"/>
      <c r="AW149" s="152"/>
      <c r="AX149" s="152"/>
      <c r="AY149" s="152"/>
      <c r="AZ149" s="152"/>
      <c r="BA149" s="152"/>
      <c r="BB149" s="152"/>
      <c r="BC149" s="152"/>
      <c r="BD149" s="152"/>
      <c r="BE149" s="152"/>
      <c r="BF149" s="152"/>
      <c r="BG149" s="152"/>
      <c r="BH149" s="152"/>
    </row>
    <row r="150" spans="1:60" outlineLevel="1" x14ac:dyDescent="0.2">
      <c r="A150" s="159"/>
      <c r="B150" s="160"/>
      <c r="C150" s="265" t="s">
        <v>286</v>
      </c>
      <c r="D150" s="266"/>
      <c r="E150" s="266"/>
      <c r="F150" s="266"/>
      <c r="G150" s="266"/>
      <c r="H150" s="161"/>
      <c r="I150" s="161"/>
      <c r="J150" s="161"/>
      <c r="K150" s="161"/>
      <c r="L150" s="161"/>
      <c r="M150" s="161"/>
      <c r="N150" s="161"/>
      <c r="O150" s="161"/>
      <c r="P150" s="161"/>
      <c r="Q150" s="161"/>
      <c r="R150" s="161"/>
      <c r="S150" s="161"/>
      <c r="T150" s="161"/>
      <c r="U150" s="161"/>
      <c r="V150" s="161"/>
      <c r="W150" s="161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 t="s">
        <v>191</v>
      </c>
      <c r="AH150" s="152"/>
      <c r="AI150" s="152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152"/>
      <c r="AT150" s="152"/>
      <c r="AU150" s="152"/>
      <c r="AV150" s="152"/>
      <c r="AW150" s="152"/>
      <c r="AX150" s="152"/>
      <c r="AY150" s="152"/>
      <c r="AZ150" s="152"/>
      <c r="BA150" s="152"/>
      <c r="BB150" s="152"/>
      <c r="BC150" s="152"/>
      <c r="BD150" s="152"/>
      <c r="BE150" s="152"/>
      <c r="BF150" s="152"/>
      <c r="BG150" s="152"/>
      <c r="BH150" s="152"/>
    </row>
    <row r="151" spans="1:60" x14ac:dyDescent="0.2">
      <c r="A151" s="5"/>
      <c r="B151" s="6"/>
      <c r="C151" s="180"/>
      <c r="D151" s="8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AE151">
        <v>15</v>
      </c>
      <c r="AF151">
        <v>21</v>
      </c>
    </row>
    <row r="152" spans="1:60" x14ac:dyDescent="0.2">
      <c r="A152" s="155"/>
      <c r="B152" s="156" t="s">
        <v>29</v>
      </c>
      <c r="C152" s="181"/>
      <c r="D152" s="157"/>
      <c r="E152" s="158"/>
      <c r="F152" s="158"/>
      <c r="G152" s="177">
        <f>G8+G74+G80+G124+G141+G144+G148</f>
        <v>0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AE152">
        <f>SUMIF(L7:L150,AE151,G7:G150)</f>
        <v>0</v>
      </c>
      <c r="AF152">
        <f>SUMIF(L7:L150,AF151,G7:G150)</f>
        <v>0</v>
      </c>
      <c r="AG152" t="s">
        <v>170</v>
      </c>
    </row>
    <row r="153" spans="1:60" x14ac:dyDescent="0.2">
      <c r="C153" s="182"/>
      <c r="D153" s="143"/>
      <c r="AG153" t="s">
        <v>172</v>
      </c>
    </row>
    <row r="154" spans="1:60" x14ac:dyDescent="0.2">
      <c r="D154" s="143"/>
    </row>
    <row r="155" spans="1:60" x14ac:dyDescent="0.2">
      <c r="D155" s="143"/>
    </row>
    <row r="156" spans="1:60" x14ac:dyDescent="0.2">
      <c r="D156" s="143"/>
    </row>
    <row r="157" spans="1:60" x14ac:dyDescent="0.2">
      <c r="D157" s="143"/>
    </row>
    <row r="158" spans="1:60" x14ac:dyDescent="0.2">
      <c r="D158" s="143"/>
    </row>
    <row r="159" spans="1:60" x14ac:dyDescent="0.2">
      <c r="D159" s="143"/>
    </row>
    <row r="160" spans="1:60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7">
    <mergeCell ref="C98:G98"/>
    <mergeCell ref="C109:G109"/>
    <mergeCell ref="C143:G143"/>
    <mergeCell ref="C147:G147"/>
    <mergeCell ref="C150:G150"/>
    <mergeCell ref="C92:G92"/>
    <mergeCell ref="A1:G1"/>
    <mergeCell ref="C2:G2"/>
    <mergeCell ref="C3:G3"/>
    <mergeCell ref="C4:G4"/>
    <mergeCell ref="C21:G21"/>
    <mergeCell ref="C27:G27"/>
    <mergeCell ref="C33:G33"/>
    <mergeCell ref="C39:G39"/>
    <mergeCell ref="C41:G41"/>
    <mergeCell ref="C53:G53"/>
    <mergeCell ref="C59:G59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C83" sqref="C83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49</v>
      </c>
      <c r="C3" s="257" t="s">
        <v>50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53</v>
      </c>
      <c r="C4" s="260" t="s">
        <v>54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SUMIF(AG9:AG70,"&lt;&gt;NOR",G9:G70)</f>
        <v>0</v>
      </c>
      <c r="H8" s="167"/>
      <c r="I8" s="167">
        <f>SUM(I9:I70)</f>
        <v>0</v>
      </c>
      <c r="J8" s="167"/>
      <c r="K8" s="167">
        <f>SUM(K9:K70)</f>
        <v>0</v>
      </c>
      <c r="L8" s="167"/>
      <c r="M8" s="167">
        <f>SUM(M9:M70)</f>
        <v>0</v>
      </c>
      <c r="N8" s="167"/>
      <c r="O8" s="167">
        <f>SUM(O9:O70)</f>
        <v>0</v>
      </c>
      <c r="P8" s="167"/>
      <c r="Q8" s="167">
        <f>SUM(Q9:Q70)</f>
        <v>490.78</v>
      </c>
      <c r="R8" s="167"/>
      <c r="S8" s="167"/>
      <c r="T8" s="168"/>
      <c r="U8" s="162"/>
      <c r="V8" s="162">
        <f>SUM(V9:V70)</f>
        <v>598.63</v>
      </c>
      <c r="W8" s="162"/>
      <c r="AG8" t="s">
        <v>147</v>
      </c>
    </row>
    <row r="9" spans="1:60" outlineLevel="1" x14ac:dyDescent="0.2">
      <c r="A9" s="187">
        <v>1</v>
      </c>
      <c r="B9" s="188" t="s">
        <v>287</v>
      </c>
      <c r="C9" s="194" t="s">
        <v>288</v>
      </c>
      <c r="D9" s="189" t="s">
        <v>175</v>
      </c>
      <c r="E9" s="190">
        <v>12</v>
      </c>
      <c r="F9" s="191"/>
      <c r="G9" s="192">
        <f>ROUND(E9*F9,2)</f>
        <v>0</v>
      </c>
      <c r="H9" s="191"/>
      <c r="I9" s="192">
        <f>ROUND(E9*H9,2)</f>
        <v>0</v>
      </c>
      <c r="J9" s="191"/>
      <c r="K9" s="192">
        <f>ROUND(E9*J9,2)</f>
        <v>0</v>
      </c>
      <c r="L9" s="192">
        <v>15</v>
      </c>
      <c r="M9" s="192">
        <f>G9*(1+L9/100)</f>
        <v>0</v>
      </c>
      <c r="N9" s="192">
        <v>0</v>
      </c>
      <c r="O9" s="192">
        <f>ROUND(E9*N9,2)</f>
        <v>0</v>
      </c>
      <c r="P9" s="192">
        <v>0</v>
      </c>
      <c r="Q9" s="192">
        <f>ROUND(E9*P9,2)</f>
        <v>0</v>
      </c>
      <c r="R9" s="192"/>
      <c r="S9" s="192" t="s">
        <v>273</v>
      </c>
      <c r="T9" s="193" t="s">
        <v>151</v>
      </c>
      <c r="U9" s="161">
        <v>2.9130000000000003</v>
      </c>
      <c r="V9" s="161">
        <f>ROUND(E9*U9,2)</f>
        <v>34.96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177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69">
        <v>2</v>
      </c>
      <c r="B10" s="170" t="s">
        <v>178</v>
      </c>
      <c r="C10" s="179" t="s">
        <v>179</v>
      </c>
      <c r="D10" s="171" t="s">
        <v>175</v>
      </c>
      <c r="E10" s="172">
        <v>497.61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0.22</v>
      </c>
      <c r="Q10" s="174">
        <f>ROUND(E10*P10,2)</f>
        <v>109.47</v>
      </c>
      <c r="R10" s="174"/>
      <c r="S10" s="174" t="s">
        <v>273</v>
      </c>
      <c r="T10" s="175" t="s">
        <v>151</v>
      </c>
      <c r="U10" s="161">
        <v>4.9000000000000002E-2</v>
      </c>
      <c r="V10" s="161">
        <f>ROUND(E10*U10,2)</f>
        <v>24.38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177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5" t="s">
        <v>289</v>
      </c>
      <c r="D11" s="183"/>
      <c r="E11" s="184">
        <v>497.61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181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96" t="s">
        <v>182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181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7" t="s">
        <v>290</v>
      </c>
      <c r="D13" s="185"/>
      <c r="E13" s="186">
        <v>497.61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181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96" t="s">
        <v>184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181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ht="22.5" outlineLevel="1" x14ac:dyDescent="0.2">
      <c r="A15" s="169">
        <v>3</v>
      </c>
      <c r="B15" s="170" t="s">
        <v>185</v>
      </c>
      <c r="C15" s="179" t="s">
        <v>186</v>
      </c>
      <c r="D15" s="171" t="s">
        <v>175</v>
      </c>
      <c r="E15" s="172">
        <v>497.61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0.76629000000000003</v>
      </c>
      <c r="Q15" s="174">
        <f>ROUND(E15*P15,2)</f>
        <v>381.31</v>
      </c>
      <c r="R15" s="174"/>
      <c r="S15" s="174" t="s">
        <v>273</v>
      </c>
      <c r="T15" s="175" t="s">
        <v>151</v>
      </c>
      <c r="U15" s="161">
        <v>0.84000000000000008</v>
      </c>
      <c r="V15" s="161">
        <f>ROUND(E15*U15,2)</f>
        <v>417.99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177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95" t="s">
        <v>289</v>
      </c>
      <c r="D16" s="183"/>
      <c r="E16" s="184">
        <v>497.61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181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96" t="s">
        <v>182</v>
      </c>
      <c r="D17" s="185"/>
      <c r="E17" s="186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181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97" t="s">
        <v>290</v>
      </c>
      <c r="D18" s="185"/>
      <c r="E18" s="186">
        <v>497.61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181</v>
      </c>
      <c r="AH18" s="152">
        <v>2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196" t="s">
        <v>184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181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4</v>
      </c>
      <c r="B20" s="170" t="s">
        <v>187</v>
      </c>
      <c r="C20" s="179" t="s">
        <v>188</v>
      </c>
      <c r="D20" s="171" t="s">
        <v>189</v>
      </c>
      <c r="E20" s="172">
        <v>235.4016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273</v>
      </c>
      <c r="T20" s="175" t="s">
        <v>151</v>
      </c>
      <c r="U20" s="161">
        <v>0.223</v>
      </c>
      <c r="V20" s="161">
        <f>ROUND(E20*U20,2)</f>
        <v>52.49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177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65" t="s">
        <v>190</v>
      </c>
      <c r="D21" s="266"/>
      <c r="E21" s="266"/>
      <c r="F21" s="266"/>
      <c r="G21" s="266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191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s přemístěním výkopku v příčných profilech na vzdálenost do 15 m nebo s naložením na dopravní prostředek.</v>
      </c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95" t="s">
        <v>291</v>
      </c>
      <c r="D22" s="183"/>
      <c r="E22" s="184">
        <v>235.4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181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96" t="s">
        <v>182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181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97" t="s">
        <v>292</v>
      </c>
      <c r="D24" s="185"/>
      <c r="E24" s="186">
        <v>235.4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181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96" t="s">
        <v>184</v>
      </c>
      <c r="D25" s="185"/>
      <c r="E25" s="186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181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69">
        <v>5</v>
      </c>
      <c r="B26" s="170" t="s">
        <v>194</v>
      </c>
      <c r="C26" s="179" t="s">
        <v>195</v>
      </c>
      <c r="D26" s="171" t="s">
        <v>189</v>
      </c>
      <c r="E26" s="172">
        <v>235.4016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/>
      <c r="S26" s="174" t="s">
        <v>273</v>
      </c>
      <c r="T26" s="175" t="s">
        <v>151</v>
      </c>
      <c r="U26" s="161">
        <v>8.8000000000000009E-2</v>
      </c>
      <c r="V26" s="161">
        <f>ROUND(E26*U26,2)</f>
        <v>20.72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177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65" t="s">
        <v>190</v>
      </c>
      <c r="D27" s="266"/>
      <c r="E27" s="266"/>
      <c r="F27" s="266"/>
      <c r="G27" s="266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191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76" t="str">
        <f>C27</f>
        <v>s přemístěním výkopku v příčných profilech na vzdálenost do 15 m nebo s naložením na dopravní prostředek.</v>
      </c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195" t="s">
        <v>291</v>
      </c>
      <c r="D28" s="183"/>
      <c r="E28" s="184">
        <v>235.4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181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96" t="s">
        <v>182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181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197" t="s">
        <v>292</v>
      </c>
      <c r="D30" s="185"/>
      <c r="E30" s="186">
        <v>235.4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181</v>
      </c>
      <c r="AH30" s="152">
        <v>2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196" t="s">
        <v>184</v>
      </c>
      <c r="D31" s="185"/>
      <c r="E31" s="186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181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69">
        <v>6</v>
      </c>
      <c r="B32" s="170" t="s">
        <v>196</v>
      </c>
      <c r="C32" s="179" t="s">
        <v>197</v>
      </c>
      <c r="D32" s="171" t="s">
        <v>189</v>
      </c>
      <c r="E32" s="172">
        <v>503.83560000000006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273</v>
      </c>
      <c r="T32" s="175" t="s">
        <v>151</v>
      </c>
      <c r="U32" s="161">
        <v>1.1000000000000001E-2</v>
      </c>
      <c r="V32" s="161">
        <f>ROUND(E32*U32,2)</f>
        <v>5.54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177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65" t="s">
        <v>198</v>
      </c>
      <c r="D33" s="266"/>
      <c r="E33" s="266"/>
      <c r="F33" s="266"/>
      <c r="G33" s="2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191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po suchu, bez ohledu na druh dopravního prostředku, bez naložení výkopku, avšak se složením bez rozhrnutí,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195" t="s">
        <v>293</v>
      </c>
      <c r="D34" s="183"/>
      <c r="E34" s="184">
        <v>503.84000000000003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181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196" t="s">
        <v>182</v>
      </c>
      <c r="D35" s="185"/>
      <c r="E35" s="186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97" t="s">
        <v>294</v>
      </c>
      <c r="D36" s="185"/>
      <c r="E36" s="186">
        <v>503.84000000000003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181</v>
      </c>
      <c r="AH36" s="152">
        <v>2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196" t="s">
        <v>184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181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56.25" outlineLevel="1" x14ac:dyDescent="0.2">
      <c r="A38" s="169">
        <v>7</v>
      </c>
      <c r="B38" s="170" t="s">
        <v>204</v>
      </c>
      <c r="C38" s="179" t="s">
        <v>205</v>
      </c>
      <c r="D38" s="171" t="s">
        <v>189</v>
      </c>
      <c r="E38" s="172">
        <v>503.83560000000006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273</v>
      </c>
      <c r="T38" s="175" t="s">
        <v>151</v>
      </c>
      <c r="U38" s="161">
        <v>4.3000000000000003E-2</v>
      </c>
      <c r="V38" s="161">
        <f>ROUND(E38*U38,2)</f>
        <v>21.66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177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65" t="s">
        <v>206</v>
      </c>
      <c r="D39" s="266"/>
      <c r="E39" s="266"/>
      <c r="F39" s="266"/>
      <c r="G39" s="266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95" t="s">
        <v>293</v>
      </c>
      <c r="D40" s="183"/>
      <c r="E40" s="184">
        <v>503.84000000000003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181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96" t="s">
        <v>182</v>
      </c>
      <c r="D41" s="185"/>
      <c r="E41" s="186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181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197" t="s">
        <v>294</v>
      </c>
      <c r="D42" s="185"/>
      <c r="E42" s="186">
        <v>503.84000000000003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181</v>
      </c>
      <c r="AH42" s="152">
        <v>2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196" t="s">
        <v>184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ht="22.5" outlineLevel="1" x14ac:dyDescent="0.2">
      <c r="A44" s="169">
        <v>8</v>
      </c>
      <c r="B44" s="170" t="s">
        <v>209</v>
      </c>
      <c r="C44" s="179" t="s">
        <v>210</v>
      </c>
      <c r="D44" s="171" t="s">
        <v>189</v>
      </c>
      <c r="E44" s="172">
        <v>503.83560000000006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273</v>
      </c>
      <c r="T44" s="175" t="s">
        <v>151</v>
      </c>
      <c r="U44" s="161">
        <v>9.0000000000000011E-3</v>
      </c>
      <c r="V44" s="161">
        <f>ROUND(E44*U44,2)</f>
        <v>4.53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177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195" t="s">
        <v>293</v>
      </c>
      <c r="D45" s="183"/>
      <c r="E45" s="184">
        <v>503.84000000000003</v>
      </c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181</v>
      </c>
      <c r="AH45" s="152">
        <v>0</v>
      </c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96" t="s">
        <v>182</v>
      </c>
      <c r="D46" s="185"/>
      <c r="E46" s="186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181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197" t="s">
        <v>294</v>
      </c>
      <c r="D47" s="185"/>
      <c r="E47" s="186">
        <v>503.84000000000003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181</v>
      </c>
      <c r="AH47" s="152">
        <v>2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196" t="s">
        <v>184</v>
      </c>
      <c r="D48" s="185"/>
      <c r="E48" s="186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181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69">
        <v>9</v>
      </c>
      <c r="B49" s="170" t="s">
        <v>295</v>
      </c>
      <c r="C49" s="179" t="s">
        <v>296</v>
      </c>
      <c r="D49" s="171" t="s">
        <v>175</v>
      </c>
      <c r="E49" s="172">
        <v>1258.0900000000001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273</v>
      </c>
      <c r="T49" s="175" t="s">
        <v>151</v>
      </c>
      <c r="U49" s="161">
        <v>1.3000000000000001E-2</v>
      </c>
      <c r="V49" s="161">
        <f>ROUND(E49*U49,2)</f>
        <v>16.36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177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65" t="s">
        <v>213</v>
      </c>
      <c r="D50" s="266"/>
      <c r="E50" s="266"/>
      <c r="F50" s="266"/>
      <c r="G50" s="266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191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95" t="s">
        <v>297</v>
      </c>
      <c r="D51" s="183"/>
      <c r="E51" s="184">
        <v>1258.0900000000001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181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196" t="s">
        <v>182</v>
      </c>
      <c r="D52" s="185"/>
      <c r="E52" s="186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181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197" t="s">
        <v>298</v>
      </c>
      <c r="D53" s="185"/>
      <c r="E53" s="186">
        <v>1258.0900000000001</v>
      </c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181</v>
      </c>
      <c r="AH53" s="152">
        <v>2</v>
      </c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196" t="s">
        <v>184</v>
      </c>
      <c r="D54" s="185"/>
      <c r="E54" s="186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181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69">
        <v>10</v>
      </c>
      <c r="B55" s="170" t="s">
        <v>216</v>
      </c>
      <c r="C55" s="179" t="s">
        <v>217</v>
      </c>
      <c r="D55" s="171" t="s">
        <v>218</v>
      </c>
      <c r="E55" s="172">
        <v>403.06848000000002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15</v>
      </c>
      <c r="M55" s="174">
        <f>G55*(1+L55/100)</f>
        <v>0</v>
      </c>
      <c r="N55" s="174">
        <v>0</v>
      </c>
      <c r="O55" s="174">
        <f>ROUND(E55*N55,2)</f>
        <v>0</v>
      </c>
      <c r="P55" s="174">
        <v>0</v>
      </c>
      <c r="Q55" s="174">
        <f>ROUND(E55*P55,2)</f>
        <v>0</v>
      </c>
      <c r="R55" s="174"/>
      <c r="S55" s="174" t="s">
        <v>176</v>
      </c>
      <c r="T55" s="175" t="s">
        <v>151</v>
      </c>
      <c r="U55" s="161">
        <v>0</v>
      </c>
      <c r="V55" s="161">
        <f>ROUND(E55*U55,2)</f>
        <v>0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177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254" t="s">
        <v>219</v>
      </c>
      <c r="D56" s="255"/>
      <c r="E56" s="255"/>
      <c r="F56" s="255"/>
      <c r="G56" s="255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154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195" t="s">
        <v>299</v>
      </c>
      <c r="D57" s="183"/>
      <c r="E57" s="184">
        <v>403.07000000000005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181</v>
      </c>
      <c r="AH57" s="152">
        <v>0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196" t="s">
        <v>182</v>
      </c>
      <c r="D58" s="185"/>
      <c r="E58" s="186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181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197" t="s">
        <v>300</v>
      </c>
      <c r="D59" s="185"/>
      <c r="E59" s="186">
        <v>403.07000000000005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181</v>
      </c>
      <c r="AH59" s="152">
        <v>2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196" t="s">
        <v>184</v>
      </c>
      <c r="D60" s="185"/>
      <c r="E60" s="186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181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69">
        <v>11</v>
      </c>
      <c r="B61" s="170" t="s">
        <v>220</v>
      </c>
      <c r="C61" s="179" t="s">
        <v>221</v>
      </c>
      <c r="D61" s="171" t="s">
        <v>189</v>
      </c>
      <c r="E61" s="172">
        <v>503.83560000000006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15</v>
      </c>
      <c r="M61" s="174">
        <f>G61*(1+L61/100)</f>
        <v>0</v>
      </c>
      <c r="N61" s="174">
        <v>0</v>
      </c>
      <c r="O61" s="174">
        <f>ROUND(E61*N61,2)</f>
        <v>0</v>
      </c>
      <c r="P61" s="174">
        <v>0</v>
      </c>
      <c r="Q61" s="174">
        <f>ROUND(E61*P61,2)</f>
        <v>0</v>
      </c>
      <c r="R61" s="174"/>
      <c r="S61" s="174" t="s">
        <v>176</v>
      </c>
      <c r="T61" s="175" t="s">
        <v>151</v>
      </c>
      <c r="U61" s="161">
        <v>0</v>
      </c>
      <c r="V61" s="161">
        <f>ROUND(E61*U61,2)</f>
        <v>0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177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95" t="s">
        <v>293</v>
      </c>
      <c r="D62" s="183"/>
      <c r="E62" s="184">
        <v>503.84000000000003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181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196" t="s">
        <v>182</v>
      </c>
      <c r="D63" s="185"/>
      <c r="E63" s="186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181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197" t="s">
        <v>294</v>
      </c>
      <c r="D64" s="185"/>
      <c r="E64" s="186">
        <v>503.84000000000003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181</v>
      </c>
      <c r="AH64" s="152">
        <v>2</v>
      </c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196" t="s">
        <v>184</v>
      </c>
      <c r="D65" s="185"/>
      <c r="E65" s="186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181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69">
        <v>12</v>
      </c>
      <c r="B66" s="170" t="s">
        <v>222</v>
      </c>
      <c r="C66" s="179" t="s">
        <v>223</v>
      </c>
      <c r="D66" s="171" t="s">
        <v>189</v>
      </c>
      <c r="E66" s="172">
        <v>503.83560000000006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15</v>
      </c>
      <c r="M66" s="174">
        <f>G66*(1+L66/100)</f>
        <v>0</v>
      </c>
      <c r="N66" s="174">
        <v>0</v>
      </c>
      <c r="O66" s="174">
        <f>ROUND(E66*N66,2)</f>
        <v>0</v>
      </c>
      <c r="P66" s="174">
        <v>0</v>
      </c>
      <c r="Q66" s="174">
        <f>ROUND(E66*P66,2)</f>
        <v>0</v>
      </c>
      <c r="R66" s="174"/>
      <c r="S66" s="174" t="s">
        <v>176</v>
      </c>
      <c r="T66" s="175" t="s">
        <v>151</v>
      </c>
      <c r="U66" s="161">
        <v>0</v>
      </c>
      <c r="V66" s="161">
        <f>ROUND(E66*U66,2)</f>
        <v>0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177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95" t="s">
        <v>293</v>
      </c>
      <c r="D67" s="183"/>
      <c r="E67" s="184">
        <v>503.84000000000003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181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96" t="s">
        <v>182</v>
      </c>
      <c r="D68" s="185"/>
      <c r="E68" s="186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181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97" t="s">
        <v>294</v>
      </c>
      <c r="D69" s="185"/>
      <c r="E69" s="186">
        <v>503.84000000000003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181</v>
      </c>
      <c r="AH69" s="152">
        <v>2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96" t="s">
        <v>184</v>
      </c>
      <c r="D70" s="185"/>
      <c r="E70" s="186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181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x14ac:dyDescent="0.2">
      <c r="A71" s="163" t="s">
        <v>146</v>
      </c>
      <c r="B71" s="164" t="s">
        <v>78</v>
      </c>
      <c r="C71" s="178" t="s">
        <v>27</v>
      </c>
      <c r="D71" s="165"/>
      <c r="E71" s="166"/>
      <c r="F71" s="167"/>
      <c r="G71" s="167">
        <f>SUMIF(AG72:AG77,"&lt;&gt;NOR",G72:G77)</f>
        <v>0</v>
      </c>
      <c r="H71" s="167"/>
      <c r="I71" s="167">
        <f>SUM(I72:I77)</f>
        <v>0</v>
      </c>
      <c r="J71" s="167"/>
      <c r="K71" s="167">
        <f>SUM(K72:K77)</f>
        <v>0</v>
      </c>
      <c r="L71" s="167"/>
      <c r="M71" s="167">
        <f>SUM(M72:M77)</f>
        <v>0</v>
      </c>
      <c r="N71" s="167"/>
      <c r="O71" s="167">
        <f>SUM(O72:O77)</f>
        <v>0</v>
      </c>
      <c r="P71" s="167"/>
      <c r="Q71" s="167">
        <f>SUM(Q72:Q77)</f>
        <v>15.95</v>
      </c>
      <c r="R71" s="167"/>
      <c r="S71" s="167"/>
      <c r="T71" s="168"/>
      <c r="U71" s="162"/>
      <c r="V71" s="162">
        <f>SUM(V72:V77)</f>
        <v>15.31</v>
      </c>
      <c r="W71" s="162"/>
      <c r="AG71" t="s">
        <v>147</v>
      </c>
    </row>
    <row r="72" spans="1:60" outlineLevel="1" x14ac:dyDescent="0.2">
      <c r="A72" s="169">
        <v>13</v>
      </c>
      <c r="B72" s="170" t="s">
        <v>301</v>
      </c>
      <c r="C72" s="179" t="s">
        <v>302</v>
      </c>
      <c r="D72" s="171" t="s">
        <v>253</v>
      </c>
      <c r="E72" s="172">
        <v>21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15</v>
      </c>
      <c r="M72" s="174">
        <f>G72*(1+L72/100)</f>
        <v>0</v>
      </c>
      <c r="N72" s="174">
        <v>0</v>
      </c>
      <c r="O72" s="174">
        <f>ROUND(E72*N72,2)</f>
        <v>0</v>
      </c>
      <c r="P72" s="174">
        <v>0.27</v>
      </c>
      <c r="Q72" s="174">
        <f>ROUND(E72*P72,2)</f>
        <v>5.67</v>
      </c>
      <c r="R72" s="174"/>
      <c r="S72" s="174" t="s">
        <v>273</v>
      </c>
      <c r="T72" s="175" t="s">
        <v>151</v>
      </c>
      <c r="U72" s="161">
        <v>0.12300000000000001</v>
      </c>
      <c r="V72" s="161">
        <f>ROUND(E72*U72,2)</f>
        <v>2.58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177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265" t="s">
        <v>303</v>
      </c>
      <c r="D73" s="266"/>
      <c r="E73" s="266"/>
      <c r="F73" s="266"/>
      <c r="G73" s="266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191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76" t="str">
        <f>C73</f>
        <v>s vybouráním lože, s přemístěním hmot na skládku na vzdálenost do 3 m nebo naložením na dopravní prostředek</v>
      </c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69">
        <v>14</v>
      </c>
      <c r="B74" s="170" t="s">
        <v>304</v>
      </c>
      <c r="C74" s="179" t="s">
        <v>305</v>
      </c>
      <c r="D74" s="171" t="s">
        <v>253</v>
      </c>
      <c r="E74" s="172">
        <v>89.4</v>
      </c>
      <c r="F74" s="173"/>
      <c r="G74" s="174">
        <f>ROUND(E74*F74,2)</f>
        <v>0</v>
      </c>
      <c r="H74" s="173"/>
      <c r="I74" s="174">
        <f>ROUND(E74*H74,2)</f>
        <v>0</v>
      </c>
      <c r="J74" s="173"/>
      <c r="K74" s="174">
        <f>ROUND(E74*J74,2)</f>
        <v>0</v>
      </c>
      <c r="L74" s="174">
        <v>15</v>
      </c>
      <c r="M74" s="174">
        <f>G74*(1+L74/100)</f>
        <v>0</v>
      </c>
      <c r="N74" s="174">
        <v>0</v>
      </c>
      <c r="O74" s="174">
        <f>ROUND(E74*N74,2)</f>
        <v>0</v>
      </c>
      <c r="P74" s="174">
        <v>0.115</v>
      </c>
      <c r="Q74" s="174">
        <f>ROUND(E74*P74,2)</f>
        <v>10.28</v>
      </c>
      <c r="R74" s="174"/>
      <c r="S74" s="174" t="s">
        <v>273</v>
      </c>
      <c r="T74" s="175" t="s">
        <v>151</v>
      </c>
      <c r="U74" s="161">
        <v>0.13700000000000001</v>
      </c>
      <c r="V74" s="161">
        <f>ROUND(E74*U74,2)</f>
        <v>12.25</v>
      </c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177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265" t="s">
        <v>303</v>
      </c>
      <c r="D75" s="266"/>
      <c r="E75" s="266"/>
      <c r="F75" s="266"/>
      <c r="G75" s="266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191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76" t="str">
        <f>C75</f>
        <v>s vybouráním lože, s přemístěním hmot na skládku na vzdálenost do 3 m nebo naložením na dopravní prostředek</v>
      </c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69">
        <v>15</v>
      </c>
      <c r="B76" s="170" t="s">
        <v>306</v>
      </c>
      <c r="C76" s="179" t="s">
        <v>307</v>
      </c>
      <c r="D76" s="171" t="s">
        <v>253</v>
      </c>
      <c r="E76" s="172">
        <v>15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15</v>
      </c>
      <c r="M76" s="174">
        <f>G76*(1+L76/100)</f>
        <v>0</v>
      </c>
      <c r="N76" s="174">
        <v>0</v>
      </c>
      <c r="O76" s="174">
        <f>ROUND(E76*N76,2)</f>
        <v>0</v>
      </c>
      <c r="P76" s="174">
        <v>0</v>
      </c>
      <c r="Q76" s="174">
        <f>ROUND(E76*P76,2)</f>
        <v>0</v>
      </c>
      <c r="R76" s="174"/>
      <c r="S76" s="174" t="s">
        <v>273</v>
      </c>
      <c r="T76" s="175" t="s">
        <v>151</v>
      </c>
      <c r="U76" s="161">
        <v>3.2000000000000001E-2</v>
      </c>
      <c r="V76" s="161">
        <f>ROUND(E76*U76,2)</f>
        <v>0.48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177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265" t="s">
        <v>308</v>
      </c>
      <c r="D77" s="266"/>
      <c r="E77" s="266"/>
      <c r="F77" s="266"/>
      <c r="G77" s="266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191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x14ac:dyDescent="0.2">
      <c r="A78" s="163" t="s">
        <v>146</v>
      </c>
      <c r="B78" s="164" t="s">
        <v>79</v>
      </c>
      <c r="C78" s="178" t="s">
        <v>80</v>
      </c>
      <c r="D78" s="165"/>
      <c r="E78" s="166"/>
      <c r="F78" s="167"/>
      <c r="G78" s="167">
        <f>SUMIF(AG79:AG83,"&lt;&gt;NOR",G79:G83)</f>
        <v>0</v>
      </c>
      <c r="H78" s="167"/>
      <c r="I78" s="167">
        <f>SUM(I79:I83)</f>
        <v>0</v>
      </c>
      <c r="J78" s="167"/>
      <c r="K78" s="167">
        <f>SUM(K79:K83)</f>
        <v>0</v>
      </c>
      <c r="L78" s="167"/>
      <c r="M78" s="167">
        <f>SUM(M79:M83)</f>
        <v>0</v>
      </c>
      <c r="N78" s="167"/>
      <c r="O78" s="167">
        <f>SUM(O79:O83)</f>
        <v>0.63</v>
      </c>
      <c r="P78" s="167"/>
      <c r="Q78" s="167">
        <f>SUM(Q79:Q83)</f>
        <v>0</v>
      </c>
      <c r="R78" s="167"/>
      <c r="S78" s="167"/>
      <c r="T78" s="168"/>
      <c r="U78" s="162"/>
      <c r="V78" s="162">
        <f>SUM(V79:V83)</f>
        <v>118.26</v>
      </c>
      <c r="W78" s="162"/>
      <c r="AG78" t="s">
        <v>147</v>
      </c>
    </row>
    <row r="79" spans="1:60" outlineLevel="1" x14ac:dyDescent="0.2">
      <c r="A79" s="169">
        <v>16</v>
      </c>
      <c r="B79" s="170" t="s">
        <v>224</v>
      </c>
      <c r="C79" s="179" t="s">
        <v>655</v>
      </c>
      <c r="D79" s="171" t="s">
        <v>175</v>
      </c>
      <c r="E79" s="172">
        <v>1258.0900000000001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15</v>
      </c>
      <c r="M79" s="174">
        <f>G79*(1+L79/100)</f>
        <v>0</v>
      </c>
      <c r="N79" s="174">
        <v>5.0000000000000001E-4</v>
      </c>
      <c r="O79" s="174">
        <f>ROUND(E79*N79,2)</f>
        <v>0.63</v>
      </c>
      <c r="P79" s="174">
        <v>0</v>
      </c>
      <c r="Q79" s="174">
        <f>ROUND(E79*P79,2)</f>
        <v>0</v>
      </c>
      <c r="R79" s="174"/>
      <c r="S79" s="174" t="s">
        <v>273</v>
      </c>
      <c r="T79" s="175" t="s">
        <v>151</v>
      </c>
      <c r="U79" s="161">
        <v>9.4E-2</v>
      </c>
      <c r="V79" s="161">
        <f>ROUND(E79*U79,2)</f>
        <v>118.26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177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195" t="s">
        <v>297</v>
      </c>
      <c r="D80" s="183"/>
      <c r="E80" s="184">
        <v>1258.0900000000001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181</v>
      </c>
      <c r="AH80" s="152">
        <v>0</v>
      </c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59"/>
      <c r="B81" s="160"/>
      <c r="C81" s="196" t="s">
        <v>182</v>
      </c>
      <c r="D81" s="185"/>
      <c r="E81" s="186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181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">
      <c r="A82" s="159"/>
      <c r="B82" s="160"/>
      <c r="C82" s="197" t="s">
        <v>298</v>
      </c>
      <c r="D82" s="185"/>
      <c r="E82" s="186">
        <v>1258.0900000000001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181</v>
      </c>
      <c r="AH82" s="152">
        <v>2</v>
      </c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196" t="s">
        <v>184</v>
      </c>
      <c r="D83" s="185"/>
      <c r="E83" s="186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181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x14ac:dyDescent="0.2">
      <c r="A84" s="163" t="s">
        <v>146</v>
      </c>
      <c r="B84" s="164" t="s">
        <v>87</v>
      </c>
      <c r="C84" s="178" t="s">
        <v>88</v>
      </c>
      <c r="D84" s="165"/>
      <c r="E84" s="166"/>
      <c r="F84" s="167"/>
      <c r="G84" s="167">
        <f>SUMIF(AG85:AG155,"&lt;&gt;NOR",G85:G155)</f>
        <v>0</v>
      </c>
      <c r="H84" s="167"/>
      <c r="I84" s="167">
        <f>SUM(I85:I155)</f>
        <v>0</v>
      </c>
      <c r="J84" s="167"/>
      <c r="K84" s="167">
        <f>SUM(K85:K155)</f>
        <v>0</v>
      </c>
      <c r="L84" s="167"/>
      <c r="M84" s="167">
        <f>SUM(M85:M155)</f>
        <v>0</v>
      </c>
      <c r="N84" s="167"/>
      <c r="O84" s="167">
        <f>SUM(O85:O155)</f>
        <v>1490.04</v>
      </c>
      <c r="P84" s="167"/>
      <c r="Q84" s="167">
        <f>SUM(Q85:Q155)</f>
        <v>0</v>
      </c>
      <c r="R84" s="167"/>
      <c r="S84" s="167"/>
      <c r="T84" s="168"/>
      <c r="U84" s="162"/>
      <c r="V84" s="162">
        <f>SUM(V85:V155)</f>
        <v>117.03</v>
      </c>
      <c r="W84" s="162"/>
      <c r="AG84" t="s">
        <v>147</v>
      </c>
    </row>
    <row r="85" spans="1:60" outlineLevel="1" x14ac:dyDescent="0.2">
      <c r="A85" s="169">
        <v>17</v>
      </c>
      <c r="B85" s="170" t="s">
        <v>228</v>
      </c>
      <c r="C85" s="179" t="s">
        <v>229</v>
      </c>
      <c r="D85" s="171" t="s">
        <v>175</v>
      </c>
      <c r="E85" s="172">
        <v>2.5750000000000002</v>
      </c>
      <c r="F85" s="173"/>
      <c r="G85" s="174">
        <f>ROUND(E85*F85,2)</f>
        <v>0</v>
      </c>
      <c r="H85" s="173"/>
      <c r="I85" s="174">
        <f>ROUND(E85*H85,2)</f>
        <v>0</v>
      </c>
      <c r="J85" s="173"/>
      <c r="K85" s="174">
        <f>ROUND(E85*J85,2)</f>
        <v>0</v>
      </c>
      <c r="L85" s="174">
        <v>15</v>
      </c>
      <c r="M85" s="174">
        <f>G85*(1+L85/100)</f>
        <v>0</v>
      </c>
      <c r="N85" s="174">
        <v>0.33075000000000004</v>
      </c>
      <c r="O85" s="174">
        <f>ROUND(E85*N85,2)</f>
        <v>0.85</v>
      </c>
      <c r="P85" s="174">
        <v>0</v>
      </c>
      <c r="Q85" s="174">
        <f>ROUND(E85*P85,2)</f>
        <v>0</v>
      </c>
      <c r="R85" s="174"/>
      <c r="S85" s="174" t="s">
        <v>273</v>
      </c>
      <c r="T85" s="175" t="s">
        <v>151</v>
      </c>
      <c r="U85" s="161">
        <v>2.6000000000000002E-2</v>
      </c>
      <c r="V85" s="161">
        <f>ROUND(E85*U85,2)</f>
        <v>7.0000000000000007E-2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177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59"/>
      <c r="B86" s="160"/>
      <c r="C86" s="195" t="s">
        <v>309</v>
      </c>
      <c r="D86" s="183"/>
      <c r="E86" s="184">
        <v>2.58</v>
      </c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181</v>
      </c>
      <c r="AH86" s="152">
        <v>0</v>
      </c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196" t="s">
        <v>182</v>
      </c>
      <c r="D87" s="185"/>
      <c r="E87" s="186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181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59"/>
      <c r="B88" s="160"/>
      <c r="C88" s="197" t="s">
        <v>310</v>
      </c>
      <c r="D88" s="185"/>
      <c r="E88" s="186">
        <v>2.58</v>
      </c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181</v>
      </c>
      <c r="AH88" s="152">
        <v>2</v>
      </c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">
      <c r="A89" s="159"/>
      <c r="B89" s="160"/>
      <c r="C89" s="196" t="s">
        <v>184</v>
      </c>
      <c r="D89" s="185"/>
      <c r="E89" s="186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181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69">
        <v>18</v>
      </c>
      <c r="B90" s="170" t="s">
        <v>311</v>
      </c>
      <c r="C90" s="179" t="s">
        <v>312</v>
      </c>
      <c r="D90" s="171" t="s">
        <v>175</v>
      </c>
      <c r="E90" s="172">
        <v>339.84000000000003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15</v>
      </c>
      <c r="M90" s="174">
        <f>G90*(1+L90/100)</f>
        <v>0</v>
      </c>
      <c r="N90" s="174">
        <v>0.39690000000000003</v>
      </c>
      <c r="O90" s="174">
        <f>ROUND(E90*N90,2)</f>
        <v>134.88</v>
      </c>
      <c r="P90" s="174">
        <v>0</v>
      </c>
      <c r="Q90" s="174">
        <f>ROUND(E90*P90,2)</f>
        <v>0</v>
      </c>
      <c r="R90" s="174"/>
      <c r="S90" s="174" t="s">
        <v>273</v>
      </c>
      <c r="T90" s="175" t="s">
        <v>151</v>
      </c>
      <c r="U90" s="161">
        <v>2.6000000000000002E-2</v>
      </c>
      <c r="V90" s="161">
        <f>ROUND(E90*U90,2)</f>
        <v>8.84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177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">
      <c r="A91" s="159"/>
      <c r="B91" s="160"/>
      <c r="C91" s="195" t="s">
        <v>313</v>
      </c>
      <c r="D91" s="183"/>
      <c r="E91" s="184">
        <v>339.84000000000003</v>
      </c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181</v>
      </c>
      <c r="AH91" s="152">
        <v>0</v>
      </c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59"/>
      <c r="B92" s="160"/>
      <c r="C92" s="196" t="s">
        <v>182</v>
      </c>
      <c r="D92" s="185"/>
      <c r="E92" s="186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181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197" t="s">
        <v>314</v>
      </c>
      <c r="D93" s="185"/>
      <c r="E93" s="186">
        <v>339.84000000000003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181</v>
      </c>
      <c r="AH93" s="152">
        <v>2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59"/>
      <c r="B94" s="160"/>
      <c r="C94" s="196" t="s">
        <v>184</v>
      </c>
      <c r="D94" s="185"/>
      <c r="E94" s="186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181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69">
        <v>19</v>
      </c>
      <c r="B95" s="170" t="s">
        <v>315</v>
      </c>
      <c r="C95" s="179" t="s">
        <v>316</v>
      </c>
      <c r="D95" s="171" t="s">
        <v>175</v>
      </c>
      <c r="E95" s="172">
        <v>1258.0900000000001</v>
      </c>
      <c r="F95" s="173"/>
      <c r="G95" s="174">
        <f>ROUND(E95*F95,2)</f>
        <v>0</v>
      </c>
      <c r="H95" s="173"/>
      <c r="I95" s="174">
        <f>ROUND(E95*H95,2)</f>
        <v>0</v>
      </c>
      <c r="J95" s="173"/>
      <c r="K95" s="174">
        <f>ROUND(E95*J95,2)</f>
        <v>0</v>
      </c>
      <c r="L95" s="174">
        <v>15</v>
      </c>
      <c r="M95" s="174">
        <f>G95*(1+L95/100)</f>
        <v>0</v>
      </c>
      <c r="N95" s="174">
        <v>0.5071500000000001</v>
      </c>
      <c r="O95" s="174">
        <f>ROUND(E95*N95,2)</f>
        <v>638.04</v>
      </c>
      <c r="P95" s="174">
        <v>0</v>
      </c>
      <c r="Q95" s="174">
        <f>ROUND(E95*P95,2)</f>
        <v>0</v>
      </c>
      <c r="R95" s="174"/>
      <c r="S95" s="174" t="s">
        <v>273</v>
      </c>
      <c r="T95" s="175" t="s">
        <v>151</v>
      </c>
      <c r="U95" s="161">
        <v>3.1000000000000003E-2</v>
      </c>
      <c r="V95" s="161">
        <f>ROUND(E95*U95,2)</f>
        <v>39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177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59"/>
      <c r="B96" s="160"/>
      <c r="C96" s="195" t="s">
        <v>297</v>
      </c>
      <c r="D96" s="183"/>
      <c r="E96" s="184">
        <v>1258.0900000000001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181</v>
      </c>
      <c r="AH96" s="152">
        <v>0</v>
      </c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59"/>
      <c r="B97" s="160"/>
      <c r="C97" s="196" t="s">
        <v>182</v>
      </c>
      <c r="D97" s="185"/>
      <c r="E97" s="186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181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59"/>
      <c r="B98" s="160"/>
      <c r="C98" s="197" t="s">
        <v>298</v>
      </c>
      <c r="D98" s="185"/>
      <c r="E98" s="186">
        <v>1258.0900000000001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181</v>
      </c>
      <c r="AH98" s="152">
        <v>2</v>
      </c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196" t="s">
        <v>184</v>
      </c>
      <c r="D99" s="185"/>
      <c r="E99" s="186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181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ht="22.5" outlineLevel="1" x14ac:dyDescent="0.2">
      <c r="A100" s="169">
        <v>20</v>
      </c>
      <c r="B100" s="170" t="s">
        <v>234</v>
      </c>
      <c r="C100" s="179" t="s">
        <v>235</v>
      </c>
      <c r="D100" s="171" t="s">
        <v>175</v>
      </c>
      <c r="E100" s="172">
        <v>712.95</v>
      </c>
      <c r="F100" s="173"/>
      <c r="G100" s="174">
        <f>ROUND(E100*F100,2)</f>
        <v>0</v>
      </c>
      <c r="H100" s="173"/>
      <c r="I100" s="174">
        <f>ROUND(E100*H100,2)</f>
        <v>0</v>
      </c>
      <c r="J100" s="173"/>
      <c r="K100" s="174">
        <f>ROUND(E100*J100,2)</f>
        <v>0</v>
      </c>
      <c r="L100" s="174">
        <v>15</v>
      </c>
      <c r="M100" s="174">
        <f>G100*(1+L100/100)</f>
        <v>0</v>
      </c>
      <c r="N100" s="174">
        <v>0.48574000000000001</v>
      </c>
      <c r="O100" s="174">
        <f>ROUND(E100*N100,2)</f>
        <v>346.31</v>
      </c>
      <c r="P100" s="174">
        <v>0</v>
      </c>
      <c r="Q100" s="174">
        <f>ROUND(E100*P100,2)</f>
        <v>0</v>
      </c>
      <c r="R100" s="174"/>
      <c r="S100" s="174" t="s">
        <v>273</v>
      </c>
      <c r="T100" s="175" t="s">
        <v>151</v>
      </c>
      <c r="U100" s="161">
        <v>4.2000000000000003E-2</v>
      </c>
      <c r="V100" s="161">
        <f>ROUND(E100*U100,2)</f>
        <v>29.94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177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59"/>
      <c r="B101" s="160"/>
      <c r="C101" s="265" t="s">
        <v>236</v>
      </c>
      <c r="D101" s="266"/>
      <c r="E101" s="266"/>
      <c r="F101" s="266"/>
      <c r="G101" s="266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191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195" t="s">
        <v>317</v>
      </c>
      <c r="D102" s="183"/>
      <c r="E102" s="184">
        <v>712.95</v>
      </c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181</v>
      </c>
      <c r="AH102" s="152">
        <v>0</v>
      </c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">
      <c r="A103" s="159"/>
      <c r="B103" s="160"/>
      <c r="C103" s="196" t="s">
        <v>182</v>
      </c>
      <c r="D103" s="185"/>
      <c r="E103" s="186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181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59"/>
      <c r="B104" s="160"/>
      <c r="C104" s="197" t="s">
        <v>318</v>
      </c>
      <c r="D104" s="185"/>
      <c r="E104" s="186">
        <v>712.95</v>
      </c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181</v>
      </c>
      <c r="AH104" s="152">
        <v>2</v>
      </c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59"/>
      <c r="B105" s="160"/>
      <c r="C105" s="196" t="s">
        <v>184</v>
      </c>
      <c r="D105" s="185"/>
      <c r="E105" s="186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181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69">
        <v>21</v>
      </c>
      <c r="B106" s="170" t="s">
        <v>239</v>
      </c>
      <c r="C106" s="179" t="s">
        <v>240</v>
      </c>
      <c r="D106" s="171" t="s">
        <v>175</v>
      </c>
      <c r="E106" s="172">
        <v>712.95</v>
      </c>
      <c r="F106" s="173"/>
      <c r="G106" s="174">
        <f>ROUND(E106*F106,2)</f>
        <v>0</v>
      </c>
      <c r="H106" s="173"/>
      <c r="I106" s="174">
        <f>ROUND(E106*H106,2)</f>
        <v>0</v>
      </c>
      <c r="J106" s="173"/>
      <c r="K106" s="174">
        <f>ROUND(E106*J106,2)</f>
        <v>0</v>
      </c>
      <c r="L106" s="174">
        <v>15</v>
      </c>
      <c r="M106" s="174">
        <f>G106*(1+L106/100)</f>
        <v>0</v>
      </c>
      <c r="N106" s="174">
        <v>0.30651</v>
      </c>
      <c r="O106" s="174">
        <f>ROUND(E106*N106,2)</f>
        <v>218.53</v>
      </c>
      <c r="P106" s="174">
        <v>0</v>
      </c>
      <c r="Q106" s="174">
        <f>ROUND(E106*P106,2)</f>
        <v>0</v>
      </c>
      <c r="R106" s="174"/>
      <c r="S106" s="174" t="s">
        <v>273</v>
      </c>
      <c r="T106" s="175" t="s">
        <v>151</v>
      </c>
      <c r="U106" s="161">
        <v>2.5000000000000001E-2</v>
      </c>
      <c r="V106" s="161">
        <f>ROUND(E106*U106,2)</f>
        <v>17.82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177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59"/>
      <c r="B107" s="160"/>
      <c r="C107" s="265" t="s">
        <v>241</v>
      </c>
      <c r="D107" s="266"/>
      <c r="E107" s="266"/>
      <c r="F107" s="266"/>
      <c r="G107" s="266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191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">
      <c r="A108" s="159"/>
      <c r="B108" s="160"/>
      <c r="C108" s="195" t="s">
        <v>317</v>
      </c>
      <c r="D108" s="183"/>
      <c r="E108" s="184">
        <v>712.95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181</v>
      </c>
      <c r="AH108" s="152">
        <v>0</v>
      </c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outlineLevel="1" x14ac:dyDescent="0.2">
      <c r="A109" s="159"/>
      <c r="B109" s="160"/>
      <c r="C109" s="196" t="s">
        <v>182</v>
      </c>
      <c r="D109" s="185"/>
      <c r="E109" s="186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181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">
      <c r="A110" s="159"/>
      <c r="B110" s="160"/>
      <c r="C110" s="197" t="s">
        <v>318</v>
      </c>
      <c r="D110" s="185"/>
      <c r="E110" s="186">
        <v>712.95</v>
      </c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181</v>
      </c>
      <c r="AH110" s="152">
        <v>2</v>
      </c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outlineLevel="1" x14ac:dyDescent="0.2">
      <c r="A111" s="159"/>
      <c r="B111" s="160"/>
      <c r="C111" s="196" t="s">
        <v>184</v>
      </c>
      <c r="D111" s="185"/>
      <c r="E111" s="186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181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ht="22.5" outlineLevel="1" x14ac:dyDescent="0.2">
      <c r="A112" s="169">
        <v>22</v>
      </c>
      <c r="B112" s="170" t="s">
        <v>244</v>
      </c>
      <c r="C112" s="179" t="s">
        <v>245</v>
      </c>
      <c r="D112" s="171" t="s">
        <v>175</v>
      </c>
      <c r="E112" s="172">
        <v>712.95</v>
      </c>
      <c r="F112" s="173"/>
      <c r="G112" s="174">
        <f>ROUND(E112*F112,2)</f>
        <v>0</v>
      </c>
      <c r="H112" s="173"/>
      <c r="I112" s="174">
        <f>ROUND(E112*H112,2)</f>
        <v>0</v>
      </c>
      <c r="J112" s="173"/>
      <c r="K112" s="174">
        <f>ROUND(E112*J112,2)</f>
        <v>0</v>
      </c>
      <c r="L112" s="174">
        <v>15</v>
      </c>
      <c r="M112" s="174">
        <f>G112*(1+L112/100)</f>
        <v>0</v>
      </c>
      <c r="N112" s="174">
        <v>1.5850000000000003E-2</v>
      </c>
      <c r="O112" s="174">
        <f>ROUND(E112*N112,2)</f>
        <v>11.3</v>
      </c>
      <c r="P112" s="174">
        <v>0</v>
      </c>
      <c r="Q112" s="174">
        <f>ROUND(E112*P112,2)</f>
        <v>0</v>
      </c>
      <c r="R112" s="174"/>
      <c r="S112" s="174" t="s">
        <v>273</v>
      </c>
      <c r="T112" s="175" t="s">
        <v>151</v>
      </c>
      <c r="U112" s="161">
        <v>5.0000000000000001E-3</v>
      </c>
      <c r="V112" s="161">
        <f>ROUND(E112*U112,2)</f>
        <v>3.56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177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">
      <c r="A113" s="159"/>
      <c r="B113" s="160"/>
      <c r="C113" s="195" t="s">
        <v>317</v>
      </c>
      <c r="D113" s="183"/>
      <c r="E113" s="184">
        <v>712.95</v>
      </c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181</v>
      </c>
      <c r="AH113" s="152">
        <v>0</v>
      </c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">
      <c r="A114" s="159"/>
      <c r="B114" s="160"/>
      <c r="C114" s="196" t="s">
        <v>182</v>
      </c>
      <c r="D114" s="185"/>
      <c r="E114" s="186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181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">
      <c r="A115" s="159"/>
      <c r="B115" s="160"/>
      <c r="C115" s="197" t="s">
        <v>318</v>
      </c>
      <c r="D115" s="185"/>
      <c r="E115" s="186">
        <v>712.95</v>
      </c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181</v>
      </c>
      <c r="AH115" s="152">
        <v>2</v>
      </c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outlineLevel="1" x14ac:dyDescent="0.2">
      <c r="A116" s="159"/>
      <c r="B116" s="160"/>
      <c r="C116" s="196" t="s">
        <v>184</v>
      </c>
      <c r="D116" s="185"/>
      <c r="E116" s="186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181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outlineLevel="1" x14ac:dyDescent="0.2">
      <c r="A117" s="169">
        <v>23</v>
      </c>
      <c r="B117" s="170" t="s">
        <v>319</v>
      </c>
      <c r="C117" s="179" t="s">
        <v>320</v>
      </c>
      <c r="D117" s="171" t="s">
        <v>175</v>
      </c>
      <c r="E117" s="172">
        <v>169.92000000000002</v>
      </c>
      <c r="F117" s="173"/>
      <c r="G117" s="174">
        <f>ROUND(E117*F117,2)</f>
        <v>0</v>
      </c>
      <c r="H117" s="173"/>
      <c r="I117" s="174">
        <f>ROUND(E117*H117,2)</f>
        <v>0</v>
      </c>
      <c r="J117" s="173"/>
      <c r="K117" s="174">
        <f>ROUND(E117*J117,2)</f>
        <v>0</v>
      </c>
      <c r="L117" s="174">
        <v>15</v>
      </c>
      <c r="M117" s="174">
        <f>G117*(1+L117/100)</f>
        <v>0</v>
      </c>
      <c r="N117" s="174">
        <v>6.0100000000000006E-3</v>
      </c>
      <c r="O117" s="174">
        <f>ROUND(E117*N117,2)</f>
        <v>1.02</v>
      </c>
      <c r="P117" s="174">
        <v>0</v>
      </c>
      <c r="Q117" s="174">
        <f>ROUND(E117*P117,2)</f>
        <v>0</v>
      </c>
      <c r="R117" s="174"/>
      <c r="S117" s="174" t="s">
        <v>273</v>
      </c>
      <c r="T117" s="175" t="s">
        <v>151</v>
      </c>
      <c r="U117" s="161">
        <v>4.0000000000000001E-3</v>
      </c>
      <c r="V117" s="161">
        <f>ROUND(E117*U117,2)</f>
        <v>0.68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177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">
      <c r="A118" s="159"/>
      <c r="B118" s="160"/>
      <c r="C118" s="265" t="s">
        <v>321</v>
      </c>
      <c r="D118" s="266"/>
      <c r="E118" s="266"/>
      <c r="F118" s="266"/>
      <c r="G118" s="266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191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">
      <c r="A119" s="159"/>
      <c r="B119" s="160"/>
      <c r="C119" s="195" t="s">
        <v>322</v>
      </c>
      <c r="D119" s="183"/>
      <c r="E119" s="184">
        <v>169.92000000000002</v>
      </c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181</v>
      </c>
      <c r="AH119" s="152">
        <v>0</v>
      </c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">
      <c r="A120" s="159"/>
      <c r="B120" s="160"/>
      <c r="C120" s="196" t="s">
        <v>182</v>
      </c>
      <c r="D120" s="185"/>
      <c r="E120" s="186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181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">
      <c r="A121" s="159"/>
      <c r="B121" s="160"/>
      <c r="C121" s="197" t="s">
        <v>323</v>
      </c>
      <c r="D121" s="185"/>
      <c r="E121" s="186">
        <v>169.92000000000002</v>
      </c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181</v>
      </c>
      <c r="AH121" s="152">
        <v>2</v>
      </c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">
      <c r="A122" s="159"/>
      <c r="B122" s="160"/>
      <c r="C122" s="196" t="s">
        <v>184</v>
      </c>
      <c r="D122" s="185"/>
      <c r="E122" s="186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181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">
      <c r="A123" s="169">
        <v>24</v>
      </c>
      <c r="B123" s="170" t="s">
        <v>324</v>
      </c>
      <c r="C123" s="179" t="s">
        <v>325</v>
      </c>
      <c r="D123" s="171" t="s">
        <v>175</v>
      </c>
      <c r="E123" s="172">
        <v>139.92000000000002</v>
      </c>
      <c r="F123" s="173"/>
      <c r="G123" s="174">
        <f>ROUND(E123*F123,2)</f>
        <v>0</v>
      </c>
      <c r="H123" s="173"/>
      <c r="I123" s="174">
        <f>ROUND(E123*H123,2)</f>
        <v>0</v>
      </c>
      <c r="J123" s="173"/>
      <c r="K123" s="174">
        <f>ROUND(E123*J123,2)</f>
        <v>0</v>
      </c>
      <c r="L123" s="174">
        <v>15</v>
      </c>
      <c r="M123" s="174">
        <f>G123*(1+L123/100)</f>
        <v>0</v>
      </c>
      <c r="N123" s="174">
        <v>3.4000000000000002E-4</v>
      </c>
      <c r="O123" s="174">
        <f>ROUND(E123*N123,2)</f>
        <v>0.05</v>
      </c>
      <c r="P123" s="174">
        <v>0</v>
      </c>
      <c r="Q123" s="174">
        <f>ROUND(E123*P123,2)</f>
        <v>0</v>
      </c>
      <c r="R123" s="174"/>
      <c r="S123" s="174" t="s">
        <v>273</v>
      </c>
      <c r="T123" s="175" t="s">
        <v>151</v>
      </c>
      <c r="U123" s="161">
        <v>8.0000000000000002E-3</v>
      </c>
      <c r="V123" s="161">
        <f>ROUND(E123*U123,2)</f>
        <v>1.1200000000000001</v>
      </c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177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outlineLevel="1" x14ac:dyDescent="0.2">
      <c r="A124" s="159"/>
      <c r="B124" s="160"/>
      <c r="C124" s="195" t="s">
        <v>326</v>
      </c>
      <c r="D124" s="183"/>
      <c r="E124" s="184">
        <v>139.92000000000002</v>
      </c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181</v>
      </c>
      <c r="AH124" s="152">
        <v>0</v>
      </c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">
      <c r="A125" s="159"/>
      <c r="B125" s="160"/>
      <c r="C125" s="196" t="s">
        <v>182</v>
      </c>
      <c r="D125" s="185"/>
      <c r="E125" s="186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181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outlineLevel="1" x14ac:dyDescent="0.2">
      <c r="A126" s="159"/>
      <c r="B126" s="160"/>
      <c r="C126" s="197" t="s">
        <v>327</v>
      </c>
      <c r="D126" s="185"/>
      <c r="E126" s="186">
        <v>139.92000000000002</v>
      </c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 t="s">
        <v>181</v>
      </c>
      <c r="AH126" s="152">
        <v>2</v>
      </c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</row>
    <row r="127" spans="1:60" outlineLevel="1" x14ac:dyDescent="0.2">
      <c r="A127" s="159"/>
      <c r="B127" s="160"/>
      <c r="C127" s="196" t="s">
        <v>184</v>
      </c>
      <c r="D127" s="185"/>
      <c r="E127" s="186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181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ht="22.5" outlineLevel="1" x14ac:dyDescent="0.2">
      <c r="A128" s="169">
        <v>25</v>
      </c>
      <c r="B128" s="170" t="s">
        <v>328</v>
      </c>
      <c r="C128" s="179" t="s">
        <v>329</v>
      </c>
      <c r="D128" s="171" t="s">
        <v>175</v>
      </c>
      <c r="E128" s="172">
        <v>139.92000000000002</v>
      </c>
      <c r="F128" s="173"/>
      <c r="G128" s="174">
        <f>ROUND(E128*F128,2)</f>
        <v>0</v>
      </c>
      <c r="H128" s="173"/>
      <c r="I128" s="174">
        <f>ROUND(E128*H128,2)</f>
        <v>0</v>
      </c>
      <c r="J128" s="173"/>
      <c r="K128" s="174">
        <f>ROUND(E128*J128,2)</f>
        <v>0</v>
      </c>
      <c r="L128" s="174">
        <v>15</v>
      </c>
      <c r="M128" s="174">
        <f>G128*(1+L128/100)</f>
        <v>0</v>
      </c>
      <c r="N128" s="174">
        <v>0.10373</v>
      </c>
      <c r="O128" s="174">
        <f>ROUND(E128*N128,2)</f>
        <v>14.51</v>
      </c>
      <c r="P128" s="174">
        <v>0</v>
      </c>
      <c r="Q128" s="174">
        <f>ROUND(E128*P128,2)</f>
        <v>0</v>
      </c>
      <c r="R128" s="174"/>
      <c r="S128" s="174" t="s">
        <v>273</v>
      </c>
      <c r="T128" s="175" t="s">
        <v>151</v>
      </c>
      <c r="U128" s="161">
        <v>1.5000000000000001E-2</v>
      </c>
      <c r="V128" s="161">
        <f>ROUND(E128*U128,2)</f>
        <v>2.1</v>
      </c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177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">
      <c r="A129" s="159"/>
      <c r="B129" s="160"/>
      <c r="C129" s="195" t="s">
        <v>326</v>
      </c>
      <c r="D129" s="183"/>
      <c r="E129" s="184">
        <v>139.92000000000002</v>
      </c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181</v>
      </c>
      <c r="AH129" s="152">
        <v>0</v>
      </c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">
      <c r="A130" s="159"/>
      <c r="B130" s="160"/>
      <c r="C130" s="196" t="s">
        <v>182</v>
      </c>
      <c r="D130" s="185"/>
      <c r="E130" s="186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181</v>
      </c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">
      <c r="A131" s="159"/>
      <c r="B131" s="160"/>
      <c r="C131" s="197" t="s">
        <v>327</v>
      </c>
      <c r="D131" s="185"/>
      <c r="E131" s="186">
        <v>139.92000000000002</v>
      </c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181</v>
      </c>
      <c r="AH131" s="152">
        <v>2</v>
      </c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">
      <c r="A132" s="159"/>
      <c r="B132" s="160"/>
      <c r="C132" s="196" t="s">
        <v>184</v>
      </c>
      <c r="D132" s="185"/>
      <c r="E132" s="186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181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ht="22.5" outlineLevel="1" x14ac:dyDescent="0.2">
      <c r="A133" s="169">
        <v>26</v>
      </c>
      <c r="B133" s="170" t="s">
        <v>330</v>
      </c>
      <c r="C133" s="179" t="s">
        <v>331</v>
      </c>
      <c r="D133" s="171" t="s">
        <v>175</v>
      </c>
      <c r="E133" s="172">
        <v>139.92000000000002</v>
      </c>
      <c r="F133" s="173"/>
      <c r="G133" s="174">
        <f>ROUND(E133*F133,2)</f>
        <v>0</v>
      </c>
      <c r="H133" s="173"/>
      <c r="I133" s="174">
        <f>ROUND(E133*H133,2)</f>
        <v>0</v>
      </c>
      <c r="J133" s="173"/>
      <c r="K133" s="174">
        <f>ROUND(E133*J133,2)</f>
        <v>0</v>
      </c>
      <c r="L133" s="174">
        <v>15</v>
      </c>
      <c r="M133" s="174">
        <f>G133*(1+L133/100)</f>
        <v>0</v>
      </c>
      <c r="N133" s="174">
        <v>0.18152000000000001</v>
      </c>
      <c r="O133" s="174">
        <f>ROUND(E133*N133,2)</f>
        <v>25.4</v>
      </c>
      <c r="P133" s="174">
        <v>0</v>
      </c>
      <c r="Q133" s="174">
        <f>ROUND(E133*P133,2)</f>
        <v>0</v>
      </c>
      <c r="R133" s="174"/>
      <c r="S133" s="174" t="s">
        <v>273</v>
      </c>
      <c r="T133" s="175" t="s">
        <v>151</v>
      </c>
      <c r="U133" s="161">
        <v>8.8000000000000009E-2</v>
      </c>
      <c r="V133" s="161">
        <f>ROUND(E133*U133,2)</f>
        <v>12.31</v>
      </c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177</v>
      </c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outlineLevel="1" x14ac:dyDescent="0.2">
      <c r="A134" s="159"/>
      <c r="B134" s="160"/>
      <c r="C134" s="195" t="s">
        <v>326</v>
      </c>
      <c r="D134" s="183"/>
      <c r="E134" s="184">
        <v>139.92000000000002</v>
      </c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 t="s">
        <v>181</v>
      </c>
      <c r="AH134" s="152">
        <v>0</v>
      </c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</row>
    <row r="135" spans="1:60" outlineLevel="1" x14ac:dyDescent="0.2">
      <c r="A135" s="159"/>
      <c r="B135" s="160"/>
      <c r="C135" s="196" t="s">
        <v>182</v>
      </c>
      <c r="D135" s="185"/>
      <c r="E135" s="186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181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">
      <c r="A136" s="159"/>
      <c r="B136" s="160"/>
      <c r="C136" s="197" t="s">
        <v>327</v>
      </c>
      <c r="D136" s="185"/>
      <c r="E136" s="186">
        <v>139.92000000000002</v>
      </c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61"/>
      <c r="R136" s="161"/>
      <c r="S136" s="161"/>
      <c r="T136" s="161"/>
      <c r="U136" s="161"/>
      <c r="V136" s="161"/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181</v>
      </c>
      <c r="AH136" s="152">
        <v>2</v>
      </c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outlineLevel="1" x14ac:dyDescent="0.2">
      <c r="A137" s="159"/>
      <c r="B137" s="160"/>
      <c r="C137" s="196" t="s">
        <v>184</v>
      </c>
      <c r="D137" s="185"/>
      <c r="E137" s="186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61"/>
      <c r="R137" s="161"/>
      <c r="S137" s="161"/>
      <c r="T137" s="161"/>
      <c r="U137" s="161"/>
      <c r="V137" s="161"/>
      <c r="W137" s="161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 t="s">
        <v>181</v>
      </c>
      <c r="AH137" s="152"/>
      <c r="AI137" s="152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152"/>
      <c r="AT137" s="152"/>
      <c r="AU137" s="152"/>
      <c r="AV137" s="152"/>
      <c r="AW137" s="152"/>
      <c r="AX137" s="152"/>
      <c r="AY137" s="152"/>
      <c r="AZ137" s="152"/>
      <c r="BA137" s="152"/>
      <c r="BB137" s="152"/>
      <c r="BC137" s="152"/>
      <c r="BD137" s="152"/>
      <c r="BE137" s="152"/>
      <c r="BF137" s="152"/>
      <c r="BG137" s="152"/>
      <c r="BH137" s="152"/>
    </row>
    <row r="138" spans="1:60" outlineLevel="1" x14ac:dyDescent="0.2">
      <c r="A138" s="169">
        <v>27</v>
      </c>
      <c r="B138" s="170" t="s">
        <v>332</v>
      </c>
      <c r="C138" s="179" t="s">
        <v>333</v>
      </c>
      <c r="D138" s="171" t="s">
        <v>175</v>
      </c>
      <c r="E138" s="172">
        <v>3.0900000000000003</v>
      </c>
      <c r="F138" s="173"/>
      <c r="G138" s="174">
        <f>ROUND(E138*F138,2)</f>
        <v>0</v>
      </c>
      <c r="H138" s="173"/>
      <c r="I138" s="174">
        <f>ROUND(E138*H138,2)</f>
        <v>0</v>
      </c>
      <c r="J138" s="173"/>
      <c r="K138" s="174">
        <f>ROUND(E138*J138,2)</f>
        <v>0</v>
      </c>
      <c r="L138" s="174">
        <v>15</v>
      </c>
      <c r="M138" s="174">
        <f>G138*(1+L138/100)</f>
        <v>0</v>
      </c>
      <c r="N138" s="174">
        <v>5.5450000000000006E-2</v>
      </c>
      <c r="O138" s="174">
        <f>ROUND(E138*N138,2)</f>
        <v>0.17</v>
      </c>
      <c r="P138" s="174">
        <v>0</v>
      </c>
      <c r="Q138" s="174">
        <f>ROUND(E138*P138,2)</f>
        <v>0</v>
      </c>
      <c r="R138" s="174"/>
      <c r="S138" s="174" t="s">
        <v>273</v>
      </c>
      <c r="T138" s="175" t="s">
        <v>151</v>
      </c>
      <c r="U138" s="161">
        <v>0.442</v>
      </c>
      <c r="V138" s="161">
        <f>ROUND(E138*U138,2)</f>
        <v>1.37</v>
      </c>
      <c r="W138" s="161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 t="s">
        <v>177</v>
      </c>
      <c r="AH138" s="152"/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</row>
    <row r="139" spans="1:60" ht="22.5" outlineLevel="1" x14ac:dyDescent="0.2">
      <c r="A139" s="159"/>
      <c r="B139" s="160"/>
      <c r="C139" s="265" t="s">
        <v>248</v>
      </c>
      <c r="D139" s="266"/>
      <c r="E139" s="266"/>
      <c r="F139" s="266"/>
      <c r="G139" s="266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 t="s">
        <v>191</v>
      </c>
      <c r="AH139" s="152"/>
      <c r="AI139" s="152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152"/>
      <c r="AT139" s="152"/>
      <c r="AU139" s="152"/>
      <c r="AV139" s="152"/>
      <c r="AW139" s="152"/>
      <c r="AX139" s="152"/>
      <c r="AY139" s="152"/>
      <c r="AZ139" s="152"/>
      <c r="BA139" s="176" t="str">
        <f>C139</f>
        <v>s provedením lože z kameniva drceného, s vyplněním spár, s dvojitým hutněním a se smetením přebytečného materiálu na krajnici. S dodáním hmot pro lože a výplň spár.</v>
      </c>
      <c r="BB139" s="152"/>
      <c r="BC139" s="152"/>
      <c r="BD139" s="152"/>
      <c r="BE139" s="152"/>
      <c r="BF139" s="152"/>
      <c r="BG139" s="152"/>
      <c r="BH139" s="152"/>
    </row>
    <row r="140" spans="1:60" outlineLevel="1" x14ac:dyDescent="0.2">
      <c r="A140" s="159"/>
      <c r="B140" s="160"/>
      <c r="C140" s="195" t="s">
        <v>334</v>
      </c>
      <c r="D140" s="183"/>
      <c r="E140" s="184">
        <v>3.0900000000000003</v>
      </c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 t="s">
        <v>181</v>
      </c>
      <c r="AH140" s="152">
        <v>0</v>
      </c>
      <c r="AI140" s="152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152"/>
      <c r="AT140" s="152"/>
      <c r="AU140" s="152"/>
      <c r="AV140" s="152"/>
      <c r="AW140" s="152"/>
      <c r="AX140" s="152"/>
      <c r="AY140" s="152"/>
      <c r="AZ140" s="152"/>
      <c r="BA140" s="152"/>
      <c r="BB140" s="152"/>
      <c r="BC140" s="152"/>
      <c r="BD140" s="152"/>
      <c r="BE140" s="152"/>
      <c r="BF140" s="152"/>
      <c r="BG140" s="152"/>
      <c r="BH140" s="152"/>
    </row>
    <row r="141" spans="1:60" outlineLevel="1" x14ac:dyDescent="0.2">
      <c r="A141" s="159"/>
      <c r="B141" s="160"/>
      <c r="C141" s="196" t="s">
        <v>182</v>
      </c>
      <c r="D141" s="185"/>
      <c r="E141" s="186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1"/>
      <c r="S141" s="161"/>
      <c r="T141" s="161"/>
      <c r="U141" s="161"/>
      <c r="V141" s="161"/>
      <c r="W141" s="161"/>
      <c r="X141" s="152"/>
      <c r="Y141" s="152"/>
      <c r="Z141" s="152"/>
      <c r="AA141" s="152"/>
      <c r="AB141" s="152"/>
      <c r="AC141" s="152"/>
      <c r="AD141" s="152"/>
      <c r="AE141" s="152"/>
      <c r="AF141" s="152"/>
      <c r="AG141" s="152" t="s">
        <v>181</v>
      </c>
      <c r="AH141" s="152"/>
      <c r="AI141" s="152"/>
      <c r="AJ141" s="152"/>
      <c r="AK141" s="152"/>
      <c r="AL141" s="152"/>
      <c r="AM141" s="152"/>
      <c r="AN141" s="152"/>
      <c r="AO141" s="152"/>
      <c r="AP141" s="152"/>
      <c r="AQ141" s="152"/>
      <c r="AR141" s="152"/>
      <c r="AS141" s="152"/>
      <c r="AT141" s="152"/>
      <c r="AU141" s="152"/>
      <c r="AV141" s="152"/>
      <c r="AW141" s="152"/>
      <c r="AX141" s="152"/>
      <c r="AY141" s="152"/>
      <c r="AZ141" s="152"/>
      <c r="BA141" s="152"/>
      <c r="BB141" s="152"/>
      <c r="BC141" s="152"/>
      <c r="BD141" s="152"/>
      <c r="BE141" s="152"/>
      <c r="BF141" s="152"/>
      <c r="BG141" s="152"/>
      <c r="BH141" s="152"/>
    </row>
    <row r="142" spans="1:60" outlineLevel="1" x14ac:dyDescent="0.2">
      <c r="A142" s="159"/>
      <c r="B142" s="160"/>
      <c r="C142" s="197" t="s">
        <v>335</v>
      </c>
      <c r="D142" s="185"/>
      <c r="E142" s="186">
        <v>3.0900000000000003</v>
      </c>
      <c r="F142" s="161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 t="s">
        <v>181</v>
      </c>
      <c r="AH142" s="152">
        <v>2</v>
      </c>
      <c r="AI142" s="152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152"/>
      <c r="AT142" s="152"/>
      <c r="AU142" s="152"/>
      <c r="AV142" s="152"/>
      <c r="AW142" s="152"/>
      <c r="AX142" s="152"/>
      <c r="AY142" s="152"/>
      <c r="AZ142" s="152"/>
      <c r="BA142" s="152"/>
      <c r="BB142" s="152"/>
      <c r="BC142" s="152"/>
      <c r="BD142" s="152"/>
      <c r="BE142" s="152"/>
      <c r="BF142" s="152"/>
      <c r="BG142" s="152"/>
      <c r="BH142" s="152"/>
    </row>
    <row r="143" spans="1:60" outlineLevel="1" x14ac:dyDescent="0.2">
      <c r="A143" s="159"/>
      <c r="B143" s="160"/>
      <c r="C143" s="196" t="s">
        <v>184</v>
      </c>
      <c r="D143" s="185"/>
      <c r="E143" s="186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  <c r="W143" s="161"/>
      <c r="X143" s="152"/>
      <c r="Y143" s="152"/>
      <c r="Z143" s="152"/>
      <c r="AA143" s="152"/>
      <c r="AB143" s="152"/>
      <c r="AC143" s="152"/>
      <c r="AD143" s="152"/>
      <c r="AE143" s="152"/>
      <c r="AF143" s="152"/>
      <c r="AG143" s="152" t="s">
        <v>181</v>
      </c>
      <c r="AH143" s="152"/>
      <c r="AI143" s="152"/>
      <c r="AJ143" s="152"/>
      <c r="AK143" s="152"/>
      <c r="AL143" s="152"/>
      <c r="AM143" s="152"/>
      <c r="AN143" s="152"/>
      <c r="AO143" s="152"/>
      <c r="AP143" s="152"/>
      <c r="AQ143" s="152"/>
      <c r="AR143" s="152"/>
      <c r="AS143" s="152"/>
      <c r="AT143" s="152"/>
      <c r="AU143" s="152"/>
      <c r="AV143" s="152"/>
      <c r="AW143" s="152"/>
      <c r="AX143" s="152"/>
      <c r="AY143" s="152"/>
      <c r="AZ143" s="152"/>
      <c r="BA143" s="152"/>
      <c r="BB143" s="152"/>
      <c r="BC143" s="152"/>
      <c r="BD143" s="152"/>
      <c r="BE143" s="152"/>
      <c r="BF143" s="152"/>
      <c r="BG143" s="152"/>
      <c r="BH143" s="152"/>
    </row>
    <row r="144" spans="1:60" outlineLevel="1" x14ac:dyDescent="0.2">
      <c r="A144" s="169">
        <v>28</v>
      </c>
      <c r="B144" s="170" t="s">
        <v>336</v>
      </c>
      <c r="C144" s="179" t="s">
        <v>337</v>
      </c>
      <c r="D144" s="171" t="s">
        <v>175</v>
      </c>
      <c r="E144" s="172">
        <v>0.75</v>
      </c>
      <c r="F144" s="173"/>
      <c r="G144" s="174">
        <f>ROUND(E144*F144,2)</f>
        <v>0</v>
      </c>
      <c r="H144" s="173"/>
      <c r="I144" s="174">
        <f>ROUND(E144*H144,2)</f>
        <v>0</v>
      </c>
      <c r="J144" s="173"/>
      <c r="K144" s="174">
        <f>ROUND(E144*J144,2)</f>
        <v>0</v>
      </c>
      <c r="L144" s="174">
        <v>15</v>
      </c>
      <c r="M144" s="174">
        <f>G144*(1+L144/100)</f>
        <v>0</v>
      </c>
      <c r="N144" s="174">
        <v>1.2E-2</v>
      </c>
      <c r="O144" s="174">
        <f>ROUND(E144*N144,2)</f>
        <v>0.01</v>
      </c>
      <c r="P144" s="174">
        <v>0</v>
      </c>
      <c r="Q144" s="174">
        <f>ROUND(E144*P144,2)</f>
        <v>0</v>
      </c>
      <c r="R144" s="174"/>
      <c r="S144" s="174" t="s">
        <v>273</v>
      </c>
      <c r="T144" s="175" t="s">
        <v>151</v>
      </c>
      <c r="U144" s="161">
        <v>0.29900000000000004</v>
      </c>
      <c r="V144" s="161">
        <f>ROUND(E144*U144,2)</f>
        <v>0.22</v>
      </c>
      <c r="W144" s="161"/>
      <c r="X144" s="152"/>
      <c r="Y144" s="152"/>
      <c r="Z144" s="152"/>
      <c r="AA144" s="152"/>
      <c r="AB144" s="152"/>
      <c r="AC144" s="152"/>
      <c r="AD144" s="152"/>
      <c r="AE144" s="152"/>
      <c r="AF144" s="152"/>
      <c r="AG144" s="152" t="s">
        <v>177</v>
      </c>
      <c r="AH144" s="152"/>
      <c r="AI144" s="152"/>
      <c r="AJ144" s="152"/>
      <c r="AK144" s="152"/>
      <c r="AL144" s="152"/>
      <c r="AM144" s="152"/>
      <c r="AN144" s="152"/>
      <c r="AO144" s="152"/>
      <c r="AP144" s="152"/>
      <c r="AQ144" s="152"/>
      <c r="AR144" s="152"/>
      <c r="AS144" s="152"/>
      <c r="AT144" s="152"/>
      <c r="AU144" s="152"/>
      <c r="AV144" s="152"/>
      <c r="AW144" s="152"/>
      <c r="AX144" s="152"/>
      <c r="AY144" s="152"/>
      <c r="AZ144" s="152"/>
      <c r="BA144" s="152"/>
      <c r="BB144" s="152"/>
      <c r="BC144" s="152"/>
      <c r="BD144" s="152"/>
      <c r="BE144" s="152"/>
      <c r="BF144" s="152"/>
      <c r="BG144" s="152"/>
      <c r="BH144" s="152"/>
    </row>
    <row r="145" spans="1:60" outlineLevel="1" x14ac:dyDescent="0.2">
      <c r="A145" s="159"/>
      <c r="B145" s="160"/>
      <c r="C145" s="265" t="s">
        <v>338</v>
      </c>
      <c r="D145" s="266"/>
      <c r="E145" s="266"/>
      <c r="F145" s="266"/>
      <c r="G145" s="266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 t="s">
        <v>191</v>
      </c>
      <c r="AH145" s="152"/>
      <c r="AI145" s="152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152"/>
      <c r="AT145" s="152"/>
      <c r="AU145" s="152"/>
      <c r="AV145" s="152"/>
      <c r="AW145" s="152"/>
      <c r="AX145" s="152"/>
      <c r="AY145" s="152"/>
      <c r="AZ145" s="152"/>
      <c r="BA145" s="152"/>
      <c r="BB145" s="152"/>
      <c r="BC145" s="152"/>
      <c r="BD145" s="152"/>
      <c r="BE145" s="152"/>
      <c r="BF145" s="152"/>
      <c r="BG145" s="152"/>
      <c r="BH145" s="152"/>
    </row>
    <row r="146" spans="1:60" outlineLevel="1" x14ac:dyDescent="0.2">
      <c r="A146" s="159"/>
      <c r="B146" s="160"/>
      <c r="C146" s="195" t="s">
        <v>339</v>
      </c>
      <c r="D146" s="183"/>
      <c r="E146" s="184">
        <v>0.75</v>
      </c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52"/>
      <c r="Y146" s="152"/>
      <c r="Z146" s="152"/>
      <c r="AA146" s="152"/>
      <c r="AB146" s="152"/>
      <c r="AC146" s="152"/>
      <c r="AD146" s="152"/>
      <c r="AE146" s="152"/>
      <c r="AF146" s="152"/>
      <c r="AG146" s="152" t="s">
        <v>181</v>
      </c>
      <c r="AH146" s="152">
        <v>0</v>
      </c>
      <c r="AI146" s="152"/>
      <c r="AJ146" s="152"/>
      <c r="AK146" s="152"/>
      <c r="AL146" s="152"/>
      <c r="AM146" s="152"/>
      <c r="AN146" s="152"/>
      <c r="AO146" s="152"/>
      <c r="AP146" s="152"/>
      <c r="AQ146" s="152"/>
      <c r="AR146" s="152"/>
      <c r="AS146" s="152"/>
      <c r="AT146" s="152"/>
      <c r="AU146" s="152"/>
      <c r="AV146" s="152"/>
      <c r="AW146" s="152"/>
      <c r="AX146" s="152"/>
      <c r="AY146" s="152"/>
      <c r="AZ146" s="152"/>
      <c r="BA146" s="152"/>
      <c r="BB146" s="152"/>
      <c r="BC146" s="152"/>
      <c r="BD146" s="152"/>
      <c r="BE146" s="152"/>
      <c r="BF146" s="152"/>
      <c r="BG146" s="152"/>
      <c r="BH146" s="152"/>
    </row>
    <row r="147" spans="1:60" outlineLevel="1" x14ac:dyDescent="0.2">
      <c r="A147" s="159"/>
      <c r="B147" s="160"/>
      <c r="C147" s="196" t="s">
        <v>182</v>
      </c>
      <c r="D147" s="185"/>
      <c r="E147" s="186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 t="s">
        <v>181</v>
      </c>
      <c r="AH147" s="152"/>
      <c r="AI147" s="152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152"/>
      <c r="AT147" s="152"/>
      <c r="AU147" s="152"/>
      <c r="AV147" s="152"/>
      <c r="AW147" s="152"/>
      <c r="AX147" s="152"/>
      <c r="AY147" s="152"/>
      <c r="AZ147" s="152"/>
      <c r="BA147" s="152"/>
      <c r="BB147" s="152"/>
      <c r="BC147" s="152"/>
      <c r="BD147" s="152"/>
      <c r="BE147" s="152"/>
      <c r="BF147" s="152"/>
      <c r="BG147" s="152"/>
      <c r="BH147" s="152"/>
    </row>
    <row r="148" spans="1:60" outlineLevel="1" x14ac:dyDescent="0.2">
      <c r="A148" s="159"/>
      <c r="B148" s="160"/>
      <c r="C148" s="197" t="s">
        <v>340</v>
      </c>
      <c r="D148" s="185"/>
      <c r="E148" s="186">
        <v>0.75</v>
      </c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  <c r="W148" s="161"/>
      <c r="X148" s="152"/>
      <c r="Y148" s="152"/>
      <c r="Z148" s="152"/>
      <c r="AA148" s="152"/>
      <c r="AB148" s="152"/>
      <c r="AC148" s="152"/>
      <c r="AD148" s="152"/>
      <c r="AE148" s="152"/>
      <c r="AF148" s="152"/>
      <c r="AG148" s="152" t="s">
        <v>181</v>
      </c>
      <c r="AH148" s="152">
        <v>2</v>
      </c>
      <c r="AI148" s="152"/>
      <c r="AJ148" s="152"/>
      <c r="AK148" s="152"/>
      <c r="AL148" s="152"/>
      <c r="AM148" s="152"/>
      <c r="AN148" s="152"/>
      <c r="AO148" s="152"/>
      <c r="AP148" s="152"/>
      <c r="AQ148" s="152"/>
      <c r="AR148" s="152"/>
      <c r="AS148" s="152"/>
      <c r="AT148" s="152"/>
      <c r="AU148" s="152"/>
      <c r="AV148" s="152"/>
      <c r="AW148" s="152"/>
      <c r="AX148" s="152"/>
      <c r="AY148" s="152"/>
      <c r="AZ148" s="152"/>
      <c r="BA148" s="152"/>
      <c r="BB148" s="152"/>
      <c r="BC148" s="152"/>
      <c r="BD148" s="152"/>
      <c r="BE148" s="152"/>
      <c r="BF148" s="152"/>
      <c r="BG148" s="152"/>
      <c r="BH148" s="152"/>
    </row>
    <row r="149" spans="1:60" outlineLevel="1" x14ac:dyDescent="0.2">
      <c r="A149" s="159"/>
      <c r="B149" s="160"/>
      <c r="C149" s="196" t="s">
        <v>184</v>
      </c>
      <c r="D149" s="185"/>
      <c r="E149" s="186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1"/>
      <c r="S149" s="161"/>
      <c r="T149" s="161"/>
      <c r="U149" s="161"/>
      <c r="V149" s="161"/>
      <c r="W149" s="161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 t="s">
        <v>181</v>
      </c>
      <c r="AH149" s="152"/>
      <c r="AI149" s="152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152"/>
      <c r="AT149" s="152"/>
      <c r="AU149" s="152"/>
      <c r="AV149" s="152"/>
      <c r="AW149" s="152"/>
      <c r="AX149" s="152"/>
      <c r="AY149" s="152"/>
      <c r="AZ149" s="152"/>
      <c r="BA149" s="152"/>
      <c r="BB149" s="152"/>
      <c r="BC149" s="152"/>
      <c r="BD149" s="152"/>
      <c r="BE149" s="152"/>
      <c r="BF149" s="152"/>
      <c r="BG149" s="152"/>
      <c r="BH149" s="152"/>
    </row>
    <row r="150" spans="1:60" outlineLevel="1" x14ac:dyDescent="0.2">
      <c r="A150" s="169">
        <v>29</v>
      </c>
      <c r="B150" s="170" t="s">
        <v>251</v>
      </c>
      <c r="C150" s="179" t="s">
        <v>252</v>
      </c>
      <c r="D150" s="171" t="s">
        <v>253</v>
      </c>
      <c r="E150" s="172">
        <v>160</v>
      </c>
      <c r="F150" s="173"/>
      <c r="G150" s="174">
        <f>ROUND(E150*F150,2)</f>
        <v>0</v>
      </c>
      <c r="H150" s="173"/>
      <c r="I150" s="174">
        <f>ROUND(E150*H150,2)</f>
        <v>0</v>
      </c>
      <c r="J150" s="173"/>
      <c r="K150" s="174">
        <f>ROUND(E150*J150,2)</f>
        <v>0</v>
      </c>
      <c r="L150" s="174">
        <v>15</v>
      </c>
      <c r="M150" s="174">
        <f>G150*(1+L150/100)</f>
        <v>0</v>
      </c>
      <c r="N150" s="174">
        <v>0.61608000000000007</v>
      </c>
      <c r="O150" s="174">
        <f>ROUND(E150*N150,2)</f>
        <v>98.57</v>
      </c>
      <c r="P150" s="174">
        <v>0</v>
      </c>
      <c r="Q150" s="174">
        <f>ROUND(E150*P150,2)</f>
        <v>0</v>
      </c>
      <c r="R150" s="174"/>
      <c r="S150" s="174" t="s">
        <v>176</v>
      </c>
      <c r="T150" s="175" t="s">
        <v>151</v>
      </c>
      <c r="U150" s="161">
        <v>0</v>
      </c>
      <c r="V150" s="161">
        <f>ROUND(E150*U150,2)</f>
        <v>0</v>
      </c>
      <c r="W150" s="161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 t="s">
        <v>177</v>
      </c>
      <c r="AH150" s="152"/>
      <c r="AI150" s="152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152"/>
      <c r="AT150" s="152"/>
      <c r="AU150" s="152"/>
      <c r="AV150" s="152"/>
      <c r="AW150" s="152"/>
      <c r="AX150" s="152"/>
      <c r="AY150" s="152"/>
      <c r="AZ150" s="152"/>
      <c r="BA150" s="152"/>
      <c r="BB150" s="152"/>
      <c r="BC150" s="152"/>
      <c r="BD150" s="152"/>
      <c r="BE150" s="152"/>
      <c r="BF150" s="152"/>
      <c r="BG150" s="152"/>
      <c r="BH150" s="152"/>
    </row>
    <row r="151" spans="1:60" outlineLevel="1" x14ac:dyDescent="0.2">
      <c r="A151" s="159"/>
      <c r="B151" s="160"/>
      <c r="C151" s="195" t="s">
        <v>341</v>
      </c>
      <c r="D151" s="183"/>
      <c r="E151" s="184">
        <v>160</v>
      </c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61"/>
      <c r="R151" s="161"/>
      <c r="S151" s="161"/>
      <c r="T151" s="161"/>
      <c r="U151" s="161"/>
      <c r="V151" s="161"/>
      <c r="W151" s="161"/>
      <c r="X151" s="152"/>
      <c r="Y151" s="152"/>
      <c r="Z151" s="152"/>
      <c r="AA151" s="152"/>
      <c r="AB151" s="152"/>
      <c r="AC151" s="152"/>
      <c r="AD151" s="152"/>
      <c r="AE151" s="152"/>
      <c r="AF151" s="152"/>
      <c r="AG151" s="152" t="s">
        <v>181</v>
      </c>
      <c r="AH151" s="152">
        <v>0</v>
      </c>
      <c r="AI151" s="152"/>
      <c r="AJ151" s="152"/>
      <c r="AK151" s="152"/>
      <c r="AL151" s="152"/>
      <c r="AM151" s="152"/>
      <c r="AN151" s="152"/>
      <c r="AO151" s="152"/>
      <c r="AP151" s="152"/>
      <c r="AQ151" s="152"/>
      <c r="AR151" s="152"/>
      <c r="AS151" s="152"/>
      <c r="AT151" s="152"/>
      <c r="AU151" s="152"/>
      <c r="AV151" s="152"/>
      <c r="AW151" s="152"/>
      <c r="AX151" s="152"/>
      <c r="AY151" s="152"/>
      <c r="AZ151" s="152"/>
      <c r="BA151" s="152"/>
      <c r="BB151" s="152"/>
      <c r="BC151" s="152"/>
      <c r="BD151" s="152"/>
      <c r="BE151" s="152"/>
      <c r="BF151" s="152"/>
      <c r="BG151" s="152"/>
      <c r="BH151" s="152"/>
    </row>
    <row r="152" spans="1:60" outlineLevel="1" x14ac:dyDescent="0.2">
      <c r="A152" s="159"/>
      <c r="B152" s="160"/>
      <c r="C152" s="196" t="s">
        <v>182</v>
      </c>
      <c r="D152" s="185"/>
      <c r="E152" s="186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61"/>
      <c r="R152" s="161"/>
      <c r="S152" s="161"/>
      <c r="T152" s="161"/>
      <c r="U152" s="161"/>
      <c r="V152" s="161"/>
      <c r="W152" s="161"/>
      <c r="X152" s="152"/>
      <c r="Y152" s="152"/>
      <c r="Z152" s="152"/>
      <c r="AA152" s="152"/>
      <c r="AB152" s="152"/>
      <c r="AC152" s="152"/>
      <c r="AD152" s="152"/>
      <c r="AE152" s="152"/>
      <c r="AF152" s="152"/>
      <c r="AG152" s="152" t="s">
        <v>181</v>
      </c>
      <c r="AH152" s="152"/>
      <c r="AI152" s="152"/>
      <c r="AJ152" s="152"/>
      <c r="AK152" s="152"/>
      <c r="AL152" s="152"/>
      <c r="AM152" s="152"/>
      <c r="AN152" s="152"/>
      <c r="AO152" s="152"/>
      <c r="AP152" s="152"/>
      <c r="AQ152" s="152"/>
      <c r="AR152" s="152"/>
      <c r="AS152" s="152"/>
      <c r="AT152" s="152"/>
      <c r="AU152" s="152"/>
      <c r="AV152" s="152"/>
      <c r="AW152" s="152"/>
      <c r="AX152" s="152"/>
      <c r="AY152" s="152"/>
      <c r="AZ152" s="152"/>
      <c r="BA152" s="152"/>
      <c r="BB152" s="152"/>
      <c r="BC152" s="152"/>
      <c r="BD152" s="152"/>
      <c r="BE152" s="152"/>
      <c r="BF152" s="152"/>
      <c r="BG152" s="152"/>
      <c r="BH152" s="152"/>
    </row>
    <row r="153" spans="1:60" outlineLevel="1" x14ac:dyDescent="0.2">
      <c r="A153" s="159"/>
      <c r="B153" s="160"/>
      <c r="C153" s="197" t="s">
        <v>342</v>
      </c>
      <c r="D153" s="185"/>
      <c r="E153" s="186">
        <v>160</v>
      </c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61"/>
      <c r="R153" s="161"/>
      <c r="S153" s="161"/>
      <c r="T153" s="161"/>
      <c r="U153" s="161"/>
      <c r="V153" s="161"/>
      <c r="W153" s="161"/>
      <c r="X153" s="152"/>
      <c r="Y153" s="152"/>
      <c r="Z153" s="152"/>
      <c r="AA153" s="152"/>
      <c r="AB153" s="152"/>
      <c r="AC153" s="152"/>
      <c r="AD153" s="152"/>
      <c r="AE153" s="152"/>
      <c r="AF153" s="152"/>
      <c r="AG153" s="152" t="s">
        <v>181</v>
      </c>
      <c r="AH153" s="152">
        <v>2</v>
      </c>
      <c r="AI153" s="152"/>
      <c r="AJ153" s="152"/>
      <c r="AK153" s="152"/>
      <c r="AL153" s="152"/>
      <c r="AM153" s="152"/>
      <c r="AN153" s="152"/>
      <c r="AO153" s="152"/>
      <c r="AP153" s="152"/>
      <c r="AQ153" s="152"/>
      <c r="AR153" s="152"/>
      <c r="AS153" s="152"/>
      <c r="AT153" s="152"/>
      <c r="AU153" s="152"/>
      <c r="AV153" s="152"/>
      <c r="AW153" s="152"/>
      <c r="AX153" s="152"/>
      <c r="AY153" s="152"/>
      <c r="AZ153" s="152"/>
      <c r="BA153" s="152"/>
      <c r="BB153" s="152"/>
      <c r="BC153" s="152"/>
      <c r="BD153" s="152"/>
      <c r="BE153" s="152"/>
      <c r="BF153" s="152"/>
      <c r="BG153" s="152"/>
      <c r="BH153" s="152"/>
    </row>
    <row r="154" spans="1:60" outlineLevel="1" x14ac:dyDescent="0.2">
      <c r="A154" s="159"/>
      <c r="B154" s="160"/>
      <c r="C154" s="196" t="s">
        <v>184</v>
      </c>
      <c r="D154" s="185"/>
      <c r="E154" s="186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61"/>
      <c r="R154" s="161"/>
      <c r="S154" s="161"/>
      <c r="T154" s="161"/>
      <c r="U154" s="161"/>
      <c r="V154" s="161"/>
      <c r="W154" s="161"/>
      <c r="X154" s="152"/>
      <c r="Y154" s="152"/>
      <c r="Z154" s="152"/>
      <c r="AA154" s="152"/>
      <c r="AB154" s="152"/>
      <c r="AC154" s="152"/>
      <c r="AD154" s="152"/>
      <c r="AE154" s="152"/>
      <c r="AF154" s="152"/>
      <c r="AG154" s="152" t="s">
        <v>181</v>
      </c>
      <c r="AH154" s="152"/>
      <c r="AI154" s="152"/>
      <c r="AJ154" s="152"/>
      <c r="AK154" s="152"/>
      <c r="AL154" s="152"/>
      <c r="AM154" s="152"/>
      <c r="AN154" s="152"/>
      <c r="AO154" s="152"/>
      <c r="AP154" s="152"/>
      <c r="AQ154" s="152"/>
      <c r="AR154" s="152"/>
      <c r="AS154" s="152"/>
      <c r="AT154" s="152"/>
      <c r="AU154" s="152"/>
      <c r="AV154" s="152"/>
      <c r="AW154" s="152"/>
      <c r="AX154" s="152"/>
      <c r="AY154" s="152"/>
      <c r="AZ154" s="152"/>
      <c r="BA154" s="152"/>
      <c r="BB154" s="152"/>
      <c r="BC154" s="152"/>
      <c r="BD154" s="152"/>
      <c r="BE154" s="152"/>
      <c r="BF154" s="152"/>
      <c r="BG154" s="152"/>
      <c r="BH154" s="152"/>
    </row>
    <row r="155" spans="1:60" ht="22.5" outlineLevel="1" x14ac:dyDescent="0.2">
      <c r="A155" s="187">
        <v>30</v>
      </c>
      <c r="B155" s="188" t="s">
        <v>256</v>
      </c>
      <c r="C155" s="194" t="s">
        <v>257</v>
      </c>
      <c r="D155" s="189" t="s">
        <v>175</v>
      </c>
      <c r="E155" s="190">
        <v>3.0900000000000003</v>
      </c>
      <c r="F155" s="191"/>
      <c r="G155" s="192">
        <f>ROUND(E155*F155,2)</f>
        <v>0</v>
      </c>
      <c r="H155" s="191"/>
      <c r="I155" s="192">
        <f>ROUND(E155*H155,2)</f>
        <v>0</v>
      </c>
      <c r="J155" s="191"/>
      <c r="K155" s="192">
        <f>ROUND(E155*J155,2)</f>
        <v>0</v>
      </c>
      <c r="L155" s="192">
        <v>15</v>
      </c>
      <c r="M155" s="192">
        <f>G155*(1+L155/100)</f>
        <v>0</v>
      </c>
      <c r="N155" s="192">
        <v>0.129</v>
      </c>
      <c r="O155" s="192">
        <f>ROUND(E155*N155,2)</f>
        <v>0.4</v>
      </c>
      <c r="P155" s="192">
        <v>0</v>
      </c>
      <c r="Q155" s="192">
        <f>ROUND(E155*P155,2)</f>
        <v>0</v>
      </c>
      <c r="R155" s="192"/>
      <c r="S155" s="192" t="s">
        <v>273</v>
      </c>
      <c r="T155" s="193" t="s">
        <v>151</v>
      </c>
      <c r="U155" s="161">
        <v>0</v>
      </c>
      <c r="V155" s="161">
        <f>ROUND(E155*U155,2)</f>
        <v>0</v>
      </c>
      <c r="W155" s="161"/>
      <c r="X155" s="152"/>
      <c r="Y155" s="152"/>
      <c r="Z155" s="152"/>
      <c r="AA155" s="152"/>
      <c r="AB155" s="152"/>
      <c r="AC155" s="152"/>
      <c r="AD155" s="152"/>
      <c r="AE155" s="152"/>
      <c r="AF155" s="152"/>
      <c r="AG155" s="152" t="s">
        <v>258</v>
      </c>
      <c r="AH155" s="152"/>
      <c r="AI155" s="152"/>
      <c r="AJ155" s="152"/>
      <c r="AK155" s="152"/>
      <c r="AL155" s="152"/>
      <c r="AM155" s="152"/>
      <c r="AN155" s="152"/>
      <c r="AO155" s="152"/>
      <c r="AP155" s="152"/>
      <c r="AQ155" s="152"/>
      <c r="AR155" s="152"/>
      <c r="AS155" s="152"/>
      <c r="AT155" s="152"/>
      <c r="AU155" s="152"/>
      <c r="AV155" s="152"/>
      <c r="AW155" s="152"/>
      <c r="AX155" s="152"/>
      <c r="AY155" s="152"/>
      <c r="AZ155" s="152"/>
      <c r="BA155" s="152"/>
      <c r="BB155" s="152"/>
      <c r="BC155" s="152"/>
      <c r="BD155" s="152"/>
      <c r="BE155" s="152"/>
      <c r="BF155" s="152"/>
      <c r="BG155" s="152"/>
      <c r="BH155" s="152"/>
    </row>
    <row r="156" spans="1:60" x14ac:dyDescent="0.2">
      <c r="A156" s="163" t="s">
        <v>146</v>
      </c>
      <c r="B156" s="164" t="s">
        <v>91</v>
      </c>
      <c r="C156" s="178" t="s">
        <v>92</v>
      </c>
      <c r="D156" s="165"/>
      <c r="E156" s="166"/>
      <c r="F156" s="167"/>
      <c r="G156" s="167">
        <f>SUMIF(AG157:AG159,"&lt;&gt;NOR",G157:G159)</f>
        <v>0</v>
      </c>
      <c r="H156" s="167"/>
      <c r="I156" s="167">
        <f>SUM(I157:I159)</f>
        <v>0</v>
      </c>
      <c r="J156" s="167"/>
      <c r="K156" s="167">
        <f>SUM(K157:K159)</f>
        <v>0</v>
      </c>
      <c r="L156" s="167"/>
      <c r="M156" s="167">
        <f>SUM(M157:M159)</f>
        <v>0</v>
      </c>
      <c r="N156" s="167"/>
      <c r="O156" s="167">
        <f>SUM(O157:O159)</f>
        <v>103.21</v>
      </c>
      <c r="P156" s="167"/>
      <c r="Q156" s="167">
        <f>SUM(Q157:Q159)</f>
        <v>0</v>
      </c>
      <c r="R156" s="167"/>
      <c r="S156" s="167"/>
      <c r="T156" s="168"/>
      <c r="U156" s="162"/>
      <c r="V156" s="162">
        <f>SUM(V157:V159)</f>
        <v>24.05</v>
      </c>
      <c r="W156" s="162"/>
      <c r="AG156" t="s">
        <v>147</v>
      </c>
    </row>
    <row r="157" spans="1:60" outlineLevel="1" x14ac:dyDescent="0.2">
      <c r="A157" s="187">
        <v>31</v>
      </c>
      <c r="B157" s="188" t="s">
        <v>259</v>
      </c>
      <c r="C157" s="194" t="s">
        <v>260</v>
      </c>
      <c r="D157" s="189" t="s">
        <v>253</v>
      </c>
      <c r="E157" s="190">
        <v>358</v>
      </c>
      <c r="F157" s="191"/>
      <c r="G157" s="192">
        <f>ROUND(E157*F157,2)</f>
        <v>0</v>
      </c>
      <c r="H157" s="191"/>
      <c r="I157" s="192">
        <f>ROUND(E157*H157,2)</f>
        <v>0</v>
      </c>
      <c r="J157" s="191"/>
      <c r="K157" s="192">
        <f>ROUND(E157*J157,2)</f>
        <v>0</v>
      </c>
      <c r="L157" s="192">
        <v>15</v>
      </c>
      <c r="M157" s="192">
        <f>G157*(1+L157/100)</f>
        <v>0</v>
      </c>
      <c r="N157" s="192">
        <v>0.14067000000000002</v>
      </c>
      <c r="O157" s="192">
        <f>ROUND(E157*N157,2)</f>
        <v>50.36</v>
      </c>
      <c r="P157" s="192">
        <v>0</v>
      </c>
      <c r="Q157" s="192">
        <f>ROUND(E157*P157,2)</f>
        <v>0</v>
      </c>
      <c r="R157" s="192"/>
      <c r="S157" s="192" t="s">
        <v>176</v>
      </c>
      <c r="T157" s="193" t="s">
        <v>151</v>
      </c>
      <c r="U157" s="161">
        <v>0</v>
      </c>
      <c r="V157" s="161">
        <f>ROUND(E157*U157,2)</f>
        <v>0</v>
      </c>
      <c r="W157" s="161"/>
      <c r="X157" s="152"/>
      <c r="Y157" s="152"/>
      <c r="Z157" s="152"/>
      <c r="AA157" s="152"/>
      <c r="AB157" s="152"/>
      <c r="AC157" s="152"/>
      <c r="AD157" s="152"/>
      <c r="AE157" s="152"/>
      <c r="AF157" s="152"/>
      <c r="AG157" s="152" t="s">
        <v>177</v>
      </c>
      <c r="AH157" s="152"/>
      <c r="AI157" s="152"/>
      <c r="AJ157" s="152"/>
      <c r="AK157" s="152"/>
      <c r="AL157" s="152"/>
      <c r="AM157" s="152"/>
      <c r="AN157" s="152"/>
      <c r="AO157" s="152"/>
      <c r="AP157" s="152"/>
      <c r="AQ157" s="152"/>
      <c r="AR157" s="152"/>
      <c r="AS157" s="152"/>
      <c r="AT157" s="152"/>
      <c r="AU157" s="152"/>
      <c r="AV157" s="152"/>
      <c r="AW157" s="152"/>
      <c r="AX157" s="152"/>
      <c r="AY157" s="152"/>
      <c r="AZ157" s="152"/>
      <c r="BA157" s="152"/>
      <c r="BB157" s="152"/>
      <c r="BC157" s="152"/>
      <c r="BD157" s="152"/>
      <c r="BE157" s="152"/>
      <c r="BF157" s="152"/>
      <c r="BG157" s="152"/>
      <c r="BH157" s="152"/>
    </row>
    <row r="158" spans="1:60" outlineLevel="1" x14ac:dyDescent="0.2">
      <c r="A158" s="187">
        <v>32</v>
      </c>
      <c r="B158" s="188" t="s">
        <v>263</v>
      </c>
      <c r="C158" s="194" t="s">
        <v>343</v>
      </c>
      <c r="D158" s="189" t="s">
        <v>253</v>
      </c>
      <c r="E158" s="190">
        <v>393</v>
      </c>
      <c r="F158" s="191"/>
      <c r="G158" s="192">
        <f>ROUND(E158*F158,2)</f>
        <v>0</v>
      </c>
      <c r="H158" s="191"/>
      <c r="I158" s="192">
        <f>ROUND(E158*H158,2)</f>
        <v>0</v>
      </c>
      <c r="J158" s="191"/>
      <c r="K158" s="192">
        <f>ROUND(E158*J158,2)</f>
        <v>0</v>
      </c>
      <c r="L158" s="192">
        <v>15</v>
      </c>
      <c r="M158" s="192">
        <f>G158*(1+L158/100)</f>
        <v>0</v>
      </c>
      <c r="N158" s="192">
        <v>6.5000000000000002E-2</v>
      </c>
      <c r="O158" s="192">
        <f>ROUND(E158*N158,2)</f>
        <v>25.55</v>
      </c>
      <c r="P158" s="192">
        <v>0</v>
      </c>
      <c r="Q158" s="192">
        <f>ROUND(E158*P158,2)</f>
        <v>0</v>
      </c>
      <c r="R158" s="192"/>
      <c r="S158" s="192" t="s">
        <v>176</v>
      </c>
      <c r="T158" s="193" t="s">
        <v>151</v>
      </c>
      <c r="U158" s="161">
        <v>0</v>
      </c>
      <c r="V158" s="161">
        <f>ROUND(E158*U158,2)</f>
        <v>0</v>
      </c>
      <c r="W158" s="161"/>
      <c r="X158" s="152"/>
      <c r="Y158" s="152"/>
      <c r="Z158" s="152"/>
      <c r="AA158" s="152"/>
      <c r="AB158" s="152"/>
      <c r="AC158" s="152"/>
      <c r="AD158" s="152"/>
      <c r="AE158" s="152"/>
      <c r="AF158" s="152"/>
      <c r="AG158" s="152" t="s">
        <v>258</v>
      </c>
      <c r="AH158" s="152"/>
      <c r="AI158" s="152"/>
      <c r="AJ158" s="152"/>
      <c r="AK158" s="152"/>
      <c r="AL158" s="152"/>
      <c r="AM158" s="152"/>
      <c r="AN158" s="152"/>
      <c r="AO158" s="152"/>
      <c r="AP158" s="152"/>
      <c r="AQ158" s="152"/>
      <c r="AR158" s="152"/>
      <c r="AS158" s="152"/>
      <c r="AT158" s="152"/>
      <c r="AU158" s="152"/>
      <c r="AV158" s="152"/>
      <c r="AW158" s="152"/>
      <c r="AX158" s="152"/>
      <c r="AY158" s="152"/>
      <c r="AZ158" s="152"/>
      <c r="BA158" s="152"/>
      <c r="BB158" s="152"/>
      <c r="BC158" s="152"/>
      <c r="BD158" s="152"/>
      <c r="BE158" s="152"/>
      <c r="BF158" s="152"/>
      <c r="BG158" s="152"/>
      <c r="BH158" s="152"/>
    </row>
    <row r="159" spans="1:60" ht="22.5" outlineLevel="1" x14ac:dyDescent="0.2">
      <c r="A159" s="198">
        <v>33</v>
      </c>
      <c r="B159" s="199" t="s">
        <v>271</v>
      </c>
      <c r="C159" s="200" t="s">
        <v>272</v>
      </c>
      <c r="D159" s="201" t="s">
        <v>253</v>
      </c>
      <c r="E159" s="202">
        <v>65</v>
      </c>
      <c r="F159" s="203"/>
      <c r="G159" s="204">
        <f>ROUND(E159*F159,2)</f>
        <v>0</v>
      </c>
      <c r="H159" s="203"/>
      <c r="I159" s="204">
        <f>ROUND(E159*H159,2)</f>
        <v>0</v>
      </c>
      <c r="J159" s="203"/>
      <c r="K159" s="204">
        <f>ROUND(E159*J159,2)</f>
        <v>0</v>
      </c>
      <c r="L159" s="204">
        <v>15</v>
      </c>
      <c r="M159" s="204">
        <f>G159*(1+L159/100)</f>
        <v>0</v>
      </c>
      <c r="N159" s="204">
        <v>0.42000000000000004</v>
      </c>
      <c r="O159" s="204">
        <f>ROUND(E159*N159,2)</f>
        <v>27.3</v>
      </c>
      <c r="P159" s="204">
        <v>0</v>
      </c>
      <c r="Q159" s="204">
        <f>ROUND(E159*P159,2)</f>
        <v>0</v>
      </c>
      <c r="R159" s="204"/>
      <c r="S159" s="204" t="s">
        <v>273</v>
      </c>
      <c r="T159" s="193" t="s">
        <v>273</v>
      </c>
      <c r="U159" s="161">
        <v>0.37000000000000005</v>
      </c>
      <c r="V159" s="161">
        <f>ROUND(E159*U159,2)</f>
        <v>24.05</v>
      </c>
      <c r="W159" s="161"/>
      <c r="X159" s="152"/>
      <c r="Y159" s="152"/>
      <c r="Z159" s="152"/>
      <c r="AA159" s="152"/>
      <c r="AB159" s="152"/>
      <c r="AC159" s="152"/>
      <c r="AD159" s="152"/>
      <c r="AE159" s="152"/>
      <c r="AF159" s="152"/>
      <c r="AG159" s="152" t="s">
        <v>274</v>
      </c>
      <c r="AH159" s="152"/>
      <c r="AI159" s="152"/>
      <c r="AJ159" s="152"/>
      <c r="AK159" s="152"/>
      <c r="AL159" s="152"/>
      <c r="AM159" s="152"/>
      <c r="AN159" s="152"/>
      <c r="AO159" s="152"/>
      <c r="AP159" s="152"/>
      <c r="AQ159" s="152"/>
      <c r="AR159" s="152"/>
      <c r="AS159" s="152"/>
      <c r="AT159" s="152"/>
      <c r="AU159" s="152"/>
      <c r="AV159" s="152"/>
      <c r="AW159" s="152"/>
      <c r="AX159" s="152"/>
      <c r="AY159" s="152"/>
      <c r="AZ159" s="152"/>
      <c r="BA159" s="152"/>
      <c r="BB159" s="152"/>
      <c r="BC159" s="152"/>
      <c r="BD159" s="152"/>
      <c r="BE159" s="152"/>
      <c r="BF159" s="152"/>
      <c r="BG159" s="152"/>
      <c r="BH159" s="152"/>
    </row>
    <row r="160" spans="1:60" x14ac:dyDescent="0.2">
      <c r="A160" s="163" t="s">
        <v>146</v>
      </c>
      <c r="B160" s="164" t="s">
        <v>93</v>
      </c>
      <c r="C160" s="178" t="s">
        <v>94</v>
      </c>
      <c r="D160" s="165"/>
      <c r="E160" s="166"/>
      <c r="F160" s="167"/>
      <c r="G160" s="167">
        <f>SUMIF(AG161:AG165,"&lt;&gt;NOR",G161:G165)</f>
        <v>0</v>
      </c>
      <c r="H160" s="167"/>
      <c r="I160" s="167">
        <f>SUM(I161:I165)</f>
        <v>0</v>
      </c>
      <c r="J160" s="167"/>
      <c r="K160" s="167">
        <f>SUM(K161:K165)</f>
        <v>0</v>
      </c>
      <c r="L160" s="167"/>
      <c r="M160" s="167">
        <f>SUM(M161:M165)</f>
        <v>0</v>
      </c>
      <c r="N160" s="167"/>
      <c r="O160" s="167">
        <f>SUM(O161:O165)</f>
        <v>0</v>
      </c>
      <c r="P160" s="167"/>
      <c r="Q160" s="167">
        <f>SUM(Q161:Q165)</f>
        <v>0</v>
      </c>
      <c r="R160" s="167"/>
      <c r="S160" s="167"/>
      <c r="T160" s="168"/>
      <c r="U160" s="162"/>
      <c r="V160" s="162">
        <f>SUM(V161:V165)</f>
        <v>0.7</v>
      </c>
      <c r="W160" s="162"/>
      <c r="AG160" t="s">
        <v>147</v>
      </c>
    </row>
    <row r="161" spans="1:60" outlineLevel="1" x14ac:dyDescent="0.2">
      <c r="A161" s="169">
        <v>34</v>
      </c>
      <c r="B161" s="170" t="s">
        <v>344</v>
      </c>
      <c r="C161" s="179" t="s">
        <v>345</v>
      </c>
      <c r="D161" s="171" t="s">
        <v>253</v>
      </c>
      <c r="E161" s="172">
        <v>8</v>
      </c>
      <c r="F161" s="173"/>
      <c r="G161" s="174">
        <f>ROUND(E161*F161,2)</f>
        <v>0</v>
      </c>
      <c r="H161" s="173"/>
      <c r="I161" s="174">
        <f>ROUND(E161*H161,2)</f>
        <v>0</v>
      </c>
      <c r="J161" s="173"/>
      <c r="K161" s="174">
        <f>ROUND(E161*J161,2)</f>
        <v>0</v>
      </c>
      <c r="L161" s="174">
        <v>15</v>
      </c>
      <c r="M161" s="174">
        <f>G161*(1+L161/100)</f>
        <v>0</v>
      </c>
      <c r="N161" s="174">
        <v>3.5000000000000005E-4</v>
      </c>
      <c r="O161" s="174">
        <f>ROUND(E161*N161,2)</f>
        <v>0</v>
      </c>
      <c r="P161" s="174">
        <v>0</v>
      </c>
      <c r="Q161" s="174">
        <f>ROUND(E161*P161,2)</f>
        <v>0</v>
      </c>
      <c r="R161" s="174"/>
      <c r="S161" s="174" t="s">
        <v>273</v>
      </c>
      <c r="T161" s="175" t="s">
        <v>151</v>
      </c>
      <c r="U161" s="161">
        <v>8.7000000000000008E-2</v>
      </c>
      <c r="V161" s="161">
        <f>ROUND(E161*U161,2)</f>
        <v>0.7</v>
      </c>
      <c r="W161" s="161"/>
      <c r="X161" s="152"/>
      <c r="Y161" s="152"/>
      <c r="Z161" s="152"/>
      <c r="AA161" s="152"/>
      <c r="AB161" s="152"/>
      <c r="AC161" s="152"/>
      <c r="AD161" s="152"/>
      <c r="AE161" s="152"/>
      <c r="AF161" s="152"/>
      <c r="AG161" s="152" t="s">
        <v>177</v>
      </c>
      <c r="AH161" s="152"/>
      <c r="AI161" s="152"/>
      <c r="AJ161" s="152"/>
      <c r="AK161" s="152"/>
      <c r="AL161" s="152"/>
      <c r="AM161" s="152"/>
      <c r="AN161" s="152"/>
      <c r="AO161" s="152"/>
      <c r="AP161" s="152"/>
      <c r="AQ161" s="152"/>
      <c r="AR161" s="152"/>
      <c r="AS161" s="152"/>
      <c r="AT161" s="152"/>
      <c r="AU161" s="152"/>
      <c r="AV161" s="152"/>
      <c r="AW161" s="152"/>
      <c r="AX161" s="152"/>
      <c r="AY161" s="152"/>
      <c r="AZ161" s="152"/>
      <c r="BA161" s="152"/>
      <c r="BB161" s="152"/>
      <c r="BC161" s="152"/>
      <c r="BD161" s="152"/>
      <c r="BE161" s="152"/>
      <c r="BF161" s="152"/>
      <c r="BG161" s="152"/>
      <c r="BH161" s="152"/>
    </row>
    <row r="162" spans="1:60" outlineLevel="1" x14ac:dyDescent="0.2">
      <c r="A162" s="159"/>
      <c r="B162" s="160"/>
      <c r="C162" s="195" t="s">
        <v>346</v>
      </c>
      <c r="D162" s="183"/>
      <c r="E162" s="184">
        <v>8</v>
      </c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  <c r="Q162" s="161"/>
      <c r="R162" s="161"/>
      <c r="S162" s="161"/>
      <c r="T162" s="161"/>
      <c r="U162" s="161"/>
      <c r="V162" s="161"/>
      <c r="W162" s="161"/>
      <c r="X162" s="152"/>
      <c r="Y162" s="152"/>
      <c r="Z162" s="152"/>
      <c r="AA162" s="152"/>
      <c r="AB162" s="152"/>
      <c r="AC162" s="152"/>
      <c r="AD162" s="152"/>
      <c r="AE162" s="152"/>
      <c r="AF162" s="152"/>
      <c r="AG162" s="152" t="s">
        <v>181</v>
      </c>
      <c r="AH162" s="152">
        <v>0</v>
      </c>
      <c r="AI162" s="152"/>
      <c r="AJ162" s="152"/>
      <c r="AK162" s="152"/>
      <c r="AL162" s="152"/>
      <c r="AM162" s="152"/>
      <c r="AN162" s="152"/>
      <c r="AO162" s="152"/>
      <c r="AP162" s="152"/>
      <c r="AQ162" s="152"/>
      <c r="AR162" s="152"/>
      <c r="AS162" s="152"/>
      <c r="AT162" s="152"/>
      <c r="AU162" s="152"/>
      <c r="AV162" s="152"/>
      <c r="AW162" s="152"/>
      <c r="AX162" s="152"/>
      <c r="AY162" s="152"/>
      <c r="AZ162" s="152"/>
      <c r="BA162" s="152"/>
      <c r="BB162" s="152"/>
      <c r="BC162" s="152"/>
      <c r="BD162" s="152"/>
      <c r="BE162" s="152"/>
      <c r="BF162" s="152"/>
      <c r="BG162" s="152"/>
      <c r="BH162" s="152"/>
    </row>
    <row r="163" spans="1:60" outlineLevel="1" x14ac:dyDescent="0.2">
      <c r="A163" s="159"/>
      <c r="B163" s="160"/>
      <c r="C163" s="196" t="s">
        <v>182</v>
      </c>
      <c r="D163" s="185"/>
      <c r="E163" s="186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  <c r="Q163" s="161"/>
      <c r="R163" s="161"/>
      <c r="S163" s="161"/>
      <c r="T163" s="161"/>
      <c r="U163" s="161"/>
      <c r="V163" s="161"/>
      <c r="W163" s="161"/>
      <c r="X163" s="152"/>
      <c r="Y163" s="152"/>
      <c r="Z163" s="152"/>
      <c r="AA163" s="152"/>
      <c r="AB163" s="152"/>
      <c r="AC163" s="152"/>
      <c r="AD163" s="152"/>
      <c r="AE163" s="152"/>
      <c r="AF163" s="152"/>
      <c r="AG163" s="152" t="s">
        <v>181</v>
      </c>
      <c r="AH163" s="152"/>
      <c r="AI163" s="152"/>
      <c r="AJ163" s="152"/>
      <c r="AK163" s="152"/>
      <c r="AL163" s="152"/>
      <c r="AM163" s="152"/>
      <c r="AN163" s="152"/>
      <c r="AO163" s="152"/>
      <c r="AP163" s="152"/>
      <c r="AQ163" s="152"/>
      <c r="AR163" s="152"/>
      <c r="AS163" s="152"/>
      <c r="AT163" s="152"/>
      <c r="AU163" s="152"/>
      <c r="AV163" s="152"/>
      <c r="AW163" s="152"/>
      <c r="AX163" s="152"/>
      <c r="AY163" s="152"/>
      <c r="AZ163" s="152"/>
      <c r="BA163" s="152"/>
      <c r="BB163" s="152"/>
      <c r="BC163" s="152"/>
      <c r="BD163" s="152"/>
      <c r="BE163" s="152"/>
      <c r="BF163" s="152"/>
      <c r="BG163" s="152"/>
      <c r="BH163" s="152"/>
    </row>
    <row r="164" spans="1:60" outlineLevel="1" x14ac:dyDescent="0.2">
      <c r="A164" s="159"/>
      <c r="B164" s="160"/>
      <c r="C164" s="197" t="s">
        <v>347</v>
      </c>
      <c r="D164" s="185"/>
      <c r="E164" s="186">
        <v>8</v>
      </c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  <c r="Q164" s="161"/>
      <c r="R164" s="161"/>
      <c r="S164" s="161"/>
      <c r="T164" s="161"/>
      <c r="U164" s="161"/>
      <c r="V164" s="161"/>
      <c r="W164" s="161"/>
      <c r="X164" s="152"/>
      <c r="Y164" s="152"/>
      <c r="Z164" s="152"/>
      <c r="AA164" s="152"/>
      <c r="AB164" s="152"/>
      <c r="AC164" s="152"/>
      <c r="AD164" s="152"/>
      <c r="AE164" s="152"/>
      <c r="AF164" s="152"/>
      <c r="AG164" s="152" t="s">
        <v>181</v>
      </c>
      <c r="AH164" s="152">
        <v>2</v>
      </c>
      <c r="AI164" s="152"/>
      <c r="AJ164" s="152"/>
      <c r="AK164" s="152"/>
      <c r="AL164" s="152"/>
      <c r="AM164" s="152"/>
      <c r="AN164" s="152"/>
      <c r="AO164" s="152"/>
      <c r="AP164" s="152"/>
      <c r="AQ164" s="152"/>
      <c r="AR164" s="152"/>
      <c r="AS164" s="152"/>
      <c r="AT164" s="152"/>
      <c r="AU164" s="152"/>
      <c r="AV164" s="152"/>
      <c r="AW164" s="152"/>
      <c r="AX164" s="152"/>
      <c r="AY164" s="152"/>
      <c r="AZ164" s="152"/>
      <c r="BA164" s="152"/>
      <c r="BB164" s="152"/>
      <c r="BC164" s="152"/>
      <c r="BD164" s="152"/>
      <c r="BE164" s="152"/>
      <c r="BF164" s="152"/>
      <c r="BG164" s="152"/>
      <c r="BH164" s="152"/>
    </row>
    <row r="165" spans="1:60" outlineLevel="1" x14ac:dyDescent="0.2">
      <c r="A165" s="159"/>
      <c r="B165" s="160"/>
      <c r="C165" s="196" t="s">
        <v>184</v>
      </c>
      <c r="D165" s="185"/>
      <c r="E165" s="186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61"/>
      <c r="R165" s="161"/>
      <c r="S165" s="161"/>
      <c r="T165" s="161"/>
      <c r="U165" s="161"/>
      <c r="V165" s="161"/>
      <c r="W165" s="161"/>
      <c r="X165" s="152"/>
      <c r="Y165" s="152"/>
      <c r="Z165" s="152"/>
      <c r="AA165" s="152"/>
      <c r="AB165" s="152"/>
      <c r="AC165" s="152"/>
      <c r="AD165" s="152"/>
      <c r="AE165" s="152"/>
      <c r="AF165" s="152"/>
      <c r="AG165" s="152" t="s">
        <v>181</v>
      </c>
      <c r="AH165" s="152"/>
      <c r="AI165" s="152"/>
      <c r="AJ165" s="152"/>
      <c r="AK165" s="152"/>
      <c r="AL165" s="152"/>
      <c r="AM165" s="152"/>
      <c r="AN165" s="152"/>
      <c r="AO165" s="152"/>
      <c r="AP165" s="152"/>
      <c r="AQ165" s="152"/>
      <c r="AR165" s="152"/>
      <c r="AS165" s="152"/>
      <c r="AT165" s="152"/>
      <c r="AU165" s="152"/>
      <c r="AV165" s="152"/>
      <c r="AW165" s="152"/>
      <c r="AX165" s="152"/>
      <c r="AY165" s="152"/>
      <c r="AZ165" s="152"/>
      <c r="BA165" s="152"/>
      <c r="BB165" s="152"/>
      <c r="BC165" s="152"/>
      <c r="BD165" s="152"/>
      <c r="BE165" s="152"/>
      <c r="BF165" s="152"/>
      <c r="BG165" s="152"/>
      <c r="BH165" s="152"/>
    </row>
    <row r="166" spans="1:60" x14ac:dyDescent="0.2">
      <c r="A166" s="163" t="s">
        <v>146</v>
      </c>
      <c r="B166" s="164" t="s">
        <v>99</v>
      </c>
      <c r="C166" s="178" t="s">
        <v>100</v>
      </c>
      <c r="D166" s="165"/>
      <c r="E166" s="166"/>
      <c r="F166" s="167"/>
      <c r="G166" s="167">
        <f>SUMIF(AG167:AG168,"&lt;&gt;NOR",G167:G168)</f>
        <v>0</v>
      </c>
      <c r="H166" s="167"/>
      <c r="I166" s="167">
        <f>SUM(I167:I168)</f>
        <v>0</v>
      </c>
      <c r="J166" s="167"/>
      <c r="K166" s="167">
        <f>SUM(K167:K168)</f>
        <v>0</v>
      </c>
      <c r="L166" s="167"/>
      <c r="M166" s="167">
        <f>SUM(M167:M168)</f>
        <v>0</v>
      </c>
      <c r="N166" s="167"/>
      <c r="O166" s="167">
        <f>SUM(O167:O168)</f>
        <v>0</v>
      </c>
      <c r="P166" s="167"/>
      <c r="Q166" s="167">
        <f>SUM(Q167:Q168)</f>
        <v>0</v>
      </c>
      <c r="R166" s="167"/>
      <c r="S166" s="167"/>
      <c r="T166" s="168"/>
      <c r="U166" s="162"/>
      <c r="V166" s="162">
        <f>SUM(V167:V168)</f>
        <v>593.9</v>
      </c>
      <c r="W166" s="162"/>
      <c r="AG166" t="s">
        <v>147</v>
      </c>
    </row>
    <row r="167" spans="1:60" outlineLevel="1" x14ac:dyDescent="0.2">
      <c r="A167" s="169">
        <v>35</v>
      </c>
      <c r="B167" s="170" t="s">
        <v>284</v>
      </c>
      <c r="C167" s="179" t="s">
        <v>285</v>
      </c>
      <c r="D167" s="171" t="s">
        <v>218</v>
      </c>
      <c r="E167" s="172">
        <v>1522.81259</v>
      </c>
      <c r="F167" s="173"/>
      <c r="G167" s="174">
        <f>ROUND(E167*F167,2)</f>
        <v>0</v>
      </c>
      <c r="H167" s="173"/>
      <c r="I167" s="174">
        <f>ROUND(E167*H167,2)</f>
        <v>0</v>
      </c>
      <c r="J167" s="173"/>
      <c r="K167" s="174">
        <f>ROUND(E167*J167,2)</f>
        <v>0</v>
      </c>
      <c r="L167" s="174">
        <v>15</v>
      </c>
      <c r="M167" s="174">
        <f>G167*(1+L167/100)</f>
        <v>0</v>
      </c>
      <c r="N167" s="174">
        <v>0</v>
      </c>
      <c r="O167" s="174">
        <f>ROUND(E167*N167,2)</f>
        <v>0</v>
      </c>
      <c r="P167" s="174">
        <v>0</v>
      </c>
      <c r="Q167" s="174">
        <f>ROUND(E167*P167,2)</f>
        <v>0</v>
      </c>
      <c r="R167" s="174"/>
      <c r="S167" s="174" t="s">
        <v>273</v>
      </c>
      <c r="T167" s="175" t="s">
        <v>151</v>
      </c>
      <c r="U167" s="161">
        <v>0.39</v>
      </c>
      <c r="V167" s="161">
        <f>ROUND(E167*U167,2)</f>
        <v>593.9</v>
      </c>
      <c r="W167" s="161"/>
      <c r="X167" s="152"/>
      <c r="Y167" s="152"/>
      <c r="Z167" s="152"/>
      <c r="AA167" s="152"/>
      <c r="AB167" s="152"/>
      <c r="AC167" s="152"/>
      <c r="AD167" s="152"/>
      <c r="AE167" s="152"/>
      <c r="AF167" s="152"/>
      <c r="AG167" s="152" t="s">
        <v>177</v>
      </c>
      <c r="AH167" s="152"/>
      <c r="AI167" s="152"/>
      <c r="AJ167" s="152"/>
      <c r="AK167" s="152"/>
      <c r="AL167" s="152"/>
      <c r="AM167" s="152"/>
      <c r="AN167" s="152"/>
      <c r="AO167" s="152"/>
      <c r="AP167" s="152"/>
      <c r="AQ167" s="152"/>
      <c r="AR167" s="152"/>
      <c r="AS167" s="152"/>
      <c r="AT167" s="152"/>
      <c r="AU167" s="152"/>
      <c r="AV167" s="152"/>
      <c r="AW167" s="152"/>
      <c r="AX167" s="152"/>
      <c r="AY167" s="152"/>
      <c r="AZ167" s="152"/>
      <c r="BA167" s="152"/>
      <c r="BB167" s="152"/>
      <c r="BC167" s="152"/>
      <c r="BD167" s="152"/>
      <c r="BE167" s="152"/>
      <c r="BF167" s="152"/>
      <c r="BG167" s="152"/>
      <c r="BH167" s="152"/>
    </row>
    <row r="168" spans="1:60" outlineLevel="1" x14ac:dyDescent="0.2">
      <c r="A168" s="159"/>
      <c r="B168" s="160"/>
      <c r="C168" s="265" t="s">
        <v>286</v>
      </c>
      <c r="D168" s="266"/>
      <c r="E168" s="266"/>
      <c r="F168" s="266"/>
      <c r="G168" s="266"/>
      <c r="H168" s="161"/>
      <c r="I168" s="161"/>
      <c r="J168" s="161"/>
      <c r="K168" s="161"/>
      <c r="L168" s="161"/>
      <c r="M168" s="161"/>
      <c r="N168" s="161"/>
      <c r="O168" s="161"/>
      <c r="P168" s="161"/>
      <c r="Q168" s="161"/>
      <c r="R168" s="161"/>
      <c r="S168" s="161"/>
      <c r="T168" s="161"/>
      <c r="U168" s="161"/>
      <c r="V168" s="161"/>
      <c r="W168" s="161"/>
      <c r="X168" s="152"/>
      <c r="Y168" s="152"/>
      <c r="Z168" s="152"/>
      <c r="AA168" s="152"/>
      <c r="AB168" s="152"/>
      <c r="AC168" s="152"/>
      <c r="AD168" s="152"/>
      <c r="AE168" s="152"/>
      <c r="AF168" s="152"/>
      <c r="AG168" s="152" t="s">
        <v>191</v>
      </c>
      <c r="AH168" s="152"/>
      <c r="AI168" s="152"/>
      <c r="AJ168" s="152"/>
      <c r="AK168" s="152"/>
      <c r="AL168" s="152"/>
      <c r="AM168" s="152"/>
      <c r="AN168" s="152"/>
      <c r="AO168" s="152"/>
      <c r="AP168" s="152"/>
      <c r="AQ168" s="152"/>
      <c r="AR168" s="152"/>
      <c r="AS168" s="152"/>
      <c r="AT168" s="152"/>
      <c r="AU168" s="152"/>
      <c r="AV168" s="152"/>
      <c r="AW168" s="152"/>
      <c r="AX168" s="152"/>
      <c r="AY168" s="152"/>
      <c r="AZ168" s="152"/>
      <c r="BA168" s="152"/>
      <c r="BB168" s="152"/>
      <c r="BC168" s="152"/>
      <c r="BD168" s="152"/>
      <c r="BE168" s="152"/>
      <c r="BF168" s="152"/>
      <c r="BG168" s="152"/>
      <c r="BH168" s="152"/>
    </row>
    <row r="169" spans="1:60" x14ac:dyDescent="0.2">
      <c r="A169" s="163" t="s">
        <v>146</v>
      </c>
      <c r="B169" s="164" t="s">
        <v>109</v>
      </c>
      <c r="C169" s="178" t="s">
        <v>110</v>
      </c>
      <c r="D169" s="165"/>
      <c r="E169" s="166"/>
      <c r="F169" s="167"/>
      <c r="G169" s="167">
        <f>SUMIF(AG170:AG192,"&lt;&gt;NOR",G170:G192)</f>
        <v>0</v>
      </c>
      <c r="H169" s="167"/>
      <c r="I169" s="167">
        <f>SUM(I170:I192)</f>
        <v>0</v>
      </c>
      <c r="J169" s="167"/>
      <c r="K169" s="167">
        <f>SUM(K170:K192)</f>
        <v>0</v>
      </c>
      <c r="L169" s="167"/>
      <c r="M169" s="167">
        <f>SUM(M170:M192)</f>
        <v>0</v>
      </c>
      <c r="N169" s="167"/>
      <c r="O169" s="167">
        <f>SUM(O170:O192)</f>
        <v>0.2</v>
      </c>
      <c r="P169" s="167"/>
      <c r="Q169" s="167">
        <f>SUM(Q170:Q192)</f>
        <v>0.82000000000000006</v>
      </c>
      <c r="R169" s="167"/>
      <c r="S169" s="167"/>
      <c r="T169" s="168"/>
      <c r="U169" s="162"/>
      <c r="V169" s="162">
        <f>SUM(V170:V192)</f>
        <v>60.010000000000005</v>
      </c>
      <c r="W169" s="162"/>
      <c r="AG169" t="s">
        <v>147</v>
      </c>
    </row>
    <row r="170" spans="1:60" outlineLevel="1" x14ac:dyDescent="0.2">
      <c r="A170" s="169">
        <v>36</v>
      </c>
      <c r="B170" s="170" t="s">
        <v>348</v>
      </c>
      <c r="C170" s="179" t="s">
        <v>349</v>
      </c>
      <c r="D170" s="171" t="s">
        <v>253</v>
      </c>
      <c r="E170" s="172">
        <v>85</v>
      </c>
      <c r="F170" s="173"/>
      <c r="G170" s="174">
        <f>ROUND(E170*F170,2)</f>
        <v>0</v>
      </c>
      <c r="H170" s="173"/>
      <c r="I170" s="174">
        <f>ROUND(E170*H170,2)</f>
        <v>0</v>
      </c>
      <c r="J170" s="173"/>
      <c r="K170" s="174">
        <f>ROUND(E170*J170,2)</f>
        <v>0</v>
      </c>
      <c r="L170" s="174">
        <v>15</v>
      </c>
      <c r="M170" s="174">
        <f>G170*(1+L170/100)</f>
        <v>0</v>
      </c>
      <c r="N170" s="174">
        <v>0</v>
      </c>
      <c r="O170" s="174">
        <f>ROUND(E170*N170,2)</f>
        <v>0</v>
      </c>
      <c r="P170" s="174">
        <v>0</v>
      </c>
      <c r="Q170" s="174">
        <f>ROUND(E170*P170,2)</f>
        <v>0</v>
      </c>
      <c r="R170" s="174"/>
      <c r="S170" s="174" t="s">
        <v>273</v>
      </c>
      <c r="T170" s="175" t="s">
        <v>151</v>
      </c>
      <c r="U170" s="161">
        <v>0.30000000000000004</v>
      </c>
      <c r="V170" s="161">
        <f>ROUND(E170*U170,2)</f>
        <v>25.5</v>
      </c>
      <c r="W170" s="161"/>
      <c r="X170" s="152"/>
      <c r="Y170" s="152"/>
      <c r="Z170" s="152"/>
      <c r="AA170" s="152"/>
      <c r="AB170" s="152"/>
      <c r="AC170" s="152"/>
      <c r="AD170" s="152"/>
      <c r="AE170" s="152"/>
      <c r="AF170" s="152"/>
      <c r="AG170" s="152" t="s">
        <v>177</v>
      </c>
      <c r="AH170" s="152"/>
      <c r="AI170" s="152"/>
      <c r="AJ170" s="152"/>
      <c r="AK170" s="152"/>
      <c r="AL170" s="152"/>
      <c r="AM170" s="152"/>
      <c r="AN170" s="152"/>
      <c r="AO170" s="152"/>
      <c r="AP170" s="152"/>
      <c r="AQ170" s="152"/>
      <c r="AR170" s="152"/>
      <c r="AS170" s="152"/>
      <c r="AT170" s="152"/>
      <c r="AU170" s="152"/>
      <c r="AV170" s="152"/>
      <c r="AW170" s="152"/>
      <c r="AX170" s="152"/>
      <c r="AY170" s="152"/>
      <c r="AZ170" s="152"/>
      <c r="BA170" s="152"/>
      <c r="BB170" s="152"/>
      <c r="BC170" s="152"/>
      <c r="BD170" s="152"/>
      <c r="BE170" s="152"/>
      <c r="BF170" s="152"/>
      <c r="BG170" s="152"/>
      <c r="BH170" s="152"/>
    </row>
    <row r="171" spans="1:60" outlineLevel="1" x14ac:dyDescent="0.2">
      <c r="A171" s="159"/>
      <c r="B171" s="160"/>
      <c r="C171" s="195" t="s">
        <v>350</v>
      </c>
      <c r="D171" s="183"/>
      <c r="E171" s="184">
        <v>85</v>
      </c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  <c r="Q171" s="161"/>
      <c r="R171" s="161"/>
      <c r="S171" s="161"/>
      <c r="T171" s="161"/>
      <c r="U171" s="161"/>
      <c r="V171" s="161"/>
      <c r="W171" s="161"/>
      <c r="X171" s="152"/>
      <c r="Y171" s="152"/>
      <c r="Z171" s="152"/>
      <c r="AA171" s="152"/>
      <c r="AB171" s="152"/>
      <c r="AC171" s="152"/>
      <c r="AD171" s="152"/>
      <c r="AE171" s="152"/>
      <c r="AF171" s="152"/>
      <c r="AG171" s="152" t="s">
        <v>181</v>
      </c>
      <c r="AH171" s="152">
        <v>0</v>
      </c>
      <c r="AI171" s="152"/>
      <c r="AJ171" s="152"/>
      <c r="AK171" s="152"/>
      <c r="AL171" s="152"/>
      <c r="AM171" s="152"/>
      <c r="AN171" s="152"/>
      <c r="AO171" s="152"/>
      <c r="AP171" s="152"/>
      <c r="AQ171" s="152"/>
      <c r="AR171" s="152"/>
      <c r="AS171" s="152"/>
      <c r="AT171" s="152"/>
      <c r="AU171" s="152"/>
      <c r="AV171" s="152"/>
      <c r="AW171" s="152"/>
      <c r="AX171" s="152"/>
      <c r="AY171" s="152"/>
      <c r="AZ171" s="152"/>
      <c r="BA171" s="152"/>
      <c r="BB171" s="152"/>
      <c r="BC171" s="152"/>
      <c r="BD171" s="152"/>
      <c r="BE171" s="152"/>
      <c r="BF171" s="152"/>
      <c r="BG171" s="152"/>
      <c r="BH171" s="152"/>
    </row>
    <row r="172" spans="1:60" outlineLevel="1" x14ac:dyDescent="0.2">
      <c r="A172" s="159"/>
      <c r="B172" s="160"/>
      <c r="C172" s="196" t="s">
        <v>182</v>
      </c>
      <c r="D172" s="185"/>
      <c r="E172" s="186"/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  <c r="Q172" s="161"/>
      <c r="R172" s="161"/>
      <c r="S172" s="161"/>
      <c r="T172" s="161"/>
      <c r="U172" s="161"/>
      <c r="V172" s="161"/>
      <c r="W172" s="161"/>
      <c r="X172" s="152"/>
      <c r="Y172" s="152"/>
      <c r="Z172" s="152"/>
      <c r="AA172" s="152"/>
      <c r="AB172" s="152"/>
      <c r="AC172" s="152"/>
      <c r="AD172" s="152"/>
      <c r="AE172" s="152"/>
      <c r="AF172" s="152"/>
      <c r="AG172" s="152" t="s">
        <v>181</v>
      </c>
      <c r="AH172" s="152"/>
      <c r="AI172" s="152"/>
      <c r="AJ172" s="152"/>
      <c r="AK172" s="152"/>
      <c r="AL172" s="152"/>
      <c r="AM172" s="152"/>
      <c r="AN172" s="152"/>
      <c r="AO172" s="152"/>
      <c r="AP172" s="152"/>
      <c r="AQ172" s="152"/>
      <c r="AR172" s="152"/>
      <c r="AS172" s="152"/>
      <c r="AT172" s="152"/>
      <c r="AU172" s="152"/>
      <c r="AV172" s="152"/>
      <c r="AW172" s="152"/>
      <c r="AX172" s="152"/>
      <c r="AY172" s="152"/>
      <c r="AZ172" s="152"/>
      <c r="BA172" s="152"/>
      <c r="BB172" s="152"/>
      <c r="BC172" s="152"/>
      <c r="BD172" s="152"/>
      <c r="BE172" s="152"/>
      <c r="BF172" s="152"/>
      <c r="BG172" s="152"/>
      <c r="BH172" s="152"/>
    </row>
    <row r="173" spans="1:60" outlineLevel="1" x14ac:dyDescent="0.2">
      <c r="A173" s="159"/>
      <c r="B173" s="160"/>
      <c r="C173" s="197" t="s">
        <v>351</v>
      </c>
      <c r="D173" s="185"/>
      <c r="E173" s="186">
        <v>85</v>
      </c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61"/>
      <c r="R173" s="161"/>
      <c r="S173" s="161"/>
      <c r="T173" s="161"/>
      <c r="U173" s="161"/>
      <c r="V173" s="161"/>
      <c r="W173" s="161"/>
      <c r="X173" s="152"/>
      <c r="Y173" s="152"/>
      <c r="Z173" s="152"/>
      <c r="AA173" s="152"/>
      <c r="AB173" s="152"/>
      <c r="AC173" s="152"/>
      <c r="AD173" s="152"/>
      <c r="AE173" s="152"/>
      <c r="AF173" s="152"/>
      <c r="AG173" s="152" t="s">
        <v>181</v>
      </c>
      <c r="AH173" s="152">
        <v>2</v>
      </c>
      <c r="AI173" s="152"/>
      <c r="AJ173" s="152"/>
      <c r="AK173" s="152"/>
      <c r="AL173" s="152"/>
      <c r="AM173" s="152"/>
      <c r="AN173" s="152"/>
      <c r="AO173" s="152"/>
      <c r="AP173" s="152"/>
      <c r="AQ173" s="152"/>
      <c r="AR173" s="152"/>
      <c r="AS173" s="152"/>
      <c r="AT173" s="152"/>
      <c r="AU173" s="152"/>
      <c r="AV173" s="152"/>
      <c r="AW173" s="152"/>
      <c r="AX173" s="152"/>
      <c r="AY173" s="152"/>
      <c r="AZ173" s="152"/>
      <c r="BA173" s="152"/>
      <c r="BB173" s="152"/>
      <c r="BC173" s="152"/>
      <c r="BD173" s="152"/>
      <c r="BE173" s="152"/>
      <c r="BF173" s="152"/>
      <c r="BG173" s="152"/>
      <c r="BH173" s="152"/>
    </row>
    <row r="174" spans="1:60" outlineLevel="1" x14ac:dyDescent="0.2">
      <c r="A174" s="159"/>
      <c r="B174" s="160"/>
      <c r="C174" s="196" t="s">
        <v>184</v>
      </c>
      <c r="D174" s="185"/>
      <c r="E174" s="186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61"/>
      <c r="R174" s="161"/>
      <c r="S174" s="161"/>
      <c r="T174" s="161"/>
      <c r="U174" s="161"/>
      <c r="V174" s="161"/>
      <c r="W174" s="161"/>
      <c r="X174" s="152"/>
      <c r="Y174" s="152"/>
      <c r="Z174" s="152"/>
      <c r="AA174" s="152"/>
      <c r="AB174" s="152"/>
      <c r="AC174" s="152"/>
      <c r="AD174" s="152"/>
      <c r="AE174" s="152"/>
      <c r="AF174" s="152"/>
      <c r="AG174" s="152" t="s">
        <v>181</v>
      </c>
      <c r="AH174" s="152"/>
      <c r="AI174" s="152"/>
      <c r="AJ174" s="152"/>
      <c r="AK174" s="152"/>
      <c r="AL174" s="152"/>
      <c r="AM174" s="152"/>
      <c r="AN174" s="152"/>
      <c r="AO174" s="152"/>
      <c r="AP174" s="152"/>
      <c r="AQ174" s="152"/>
      <c r="AR174" s="152"/>
      <c r="AS174" s="152"/>
      <c r="AT174" s="152"/>
      <c r="AU174" s="152"/>
      <c r="AV174" s="152"/>
      <c r="AW174" s="152"/>
      <c r="AX174" s="152"/>
      <c r="AY174" s="152"/>
      <c r="AZ174" s="152"/>
      <c r="BA174" s="152"/>
      <c r="BB174" s="152"/>
      <c r="BC174" s="152"/>
      <c r="BD174" s="152"/>
      <c r="BE174" s="152"/>
      <c r="BF174" s="152"/>
      <c r="BG174" s="152"/>
      <c r="BH174" s="152"/>
    </row>
    <row r="175" spans="1:60" outlineLevel="1" x14ac:dyDescent="0.2">
      <c r="A175" s="169">
        <v>37</v>
      </c>
      <c r="B175" s="170" t="s">
        <v>352</v>
      </c>
      <c r="C175" s="179" t="s">
        <v>353</v>
      </c>
      <c r="D175" s="171" t="s">
        <v>253</v>
      </c>
      <c r="E175" s="172">
        <v>70</v>
      </c>
      <c r="F175" s="173"/>
      <c r="G175" s="174">
        <f>ROUND(E175*F175,2)</f>
        <v>0</v>
      </c>
      <c r="H175" s="173"/>
      <c r="I175" s="174">
        <f>ROUND(E175*H175,2)</f>
        <v>0</v>
      </c>
      <c r="J175" s="173"/>
      <c r="K175" s="174">
        <f>ROUND(E175*J175,2)</f>
        <v>0</v>
      </c>
      <c r="L175" s="174">
        <v>15</v>
      </c>
      <c r="M175" s="174">
        <f>G175*(1+L175/100)</f>
        <v>0</v>
      </c>
      <c r="N175" s="174">
        <v>0</v>
      </c>
      <c r="O175" s="174">
        <f>ROUND(E175*N175,2)</f>
        <v>0</v>
      </c>
      <c r="P175" s="174">
        <v>2.4800000000000004E-3</v>
      </c>
      <c r="Q175" s="174">
        <f>ROUND(E175*P175,2)</f>
        <v>0.17</v>
      </c>
      <c r="R175" s="174"/>
      <c r="S175" s="174" t="s">
        <v>273</v>
      </c>
      <c r="T175" s="175" t="s">
        <v>151</v>
      </c>
      <c r="U175" s="161">
        <v>0.20600000000000002</v>
      </c>
      <c r="V175" s="161">
        <f>ROUND(E175*U175,2)</f>
        <v>14.42</v>
      </c>
      <c r="W175" s="161"/>
      <c r="X175" s="152"/>
      <c r="Y175" s="152"/>
      <c r="Z175" s="152"/>
      <c r="AA175" s="152"/>
      <c r="AB175" s="152"/>
      <c r="AC175" s="152"/>
      <c r="AD175" s="152"/>
      <c r="AE175" s="152"/>
      <c r="AF175" s="152"/>
      <c r="AG175" s="152" t="s">
        <v>177</v>
      </c>
      <c r="AH175" s="152"/>
      <c r="AI175" s="152"/>
      <c r="AJ175" s="152"/>
      <c r="AK175" s="152"/>
      <c r="AL175" s="152"/>
      <c r="AM175" s="152"/>
      <c r="AN175" s="152"/>
      <c r="AO175" s="152"/>
      <c r="AP175" s="152"/>
      <c r="AQ175" s="152"/>
      <c r="AR175" s="152"/>
      <c r="AS175" s="152"/>
      <c r="AT175" s="152"/>
      <c r="AU175" s="152"/>
      <c r="AV175" s="152"/>
      <c r="AW175" s="152"/>
      <c r="AX175" s="152"/>
      <c r="AY175" s="152"/>
      <c r="AZ175" s="152"/>
      <c r="BA175" s="152"/>
      <c r="BB175" s="152"/>
      <c r="BC175" s="152"/>
      <c r="BD175" s="152"/>
      <c r="BE175" s="152"/>
      <c r="BF175" s="152"/>
      <c r="BG175" s="152"/>
      <c r="BH175" s="152"/>
    </row>
    <row r="176" spans="1:60" outlineLevel="1" x14ac:dyDescent="0.2">
      <c r="A176" s="159"/>
      <c r="B176" s="160"/>
      <c r="C176" s="195" t="s">
        <v>354</v>
      </c>
      <c r="D176" s="183"/>
      <c r="E176" s="184">
        <v>70</v>
      </c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61"/>
      <c r="R176" s="161"/>
      <c r="S176" s="161"/>
      <c r="T176" s="161"/>
      <c r="U176" s="161"/>
      <c r="V176" s="161"/>
      <c r="W176" s="161"/>
      <c r="X176" s="152"/>
      <c r="Y176" s="152"/>
      <c r="Z176" s="152"/>
      <c r="AA176" s="152"/>
      <c r="AB176" s="152"/>
      <c r="AC176" s="152"/>
      <c r="AD176" s="152"/>
      <c r="AE176" s="152"/>
      <c r="AF176" s="152"/>
      <c r="AG176" s="152" t="s">
        <v>181</v>
      </c>
      <c r="AH176" s="152">
        <v>0</v>
      </c>
      <c r="AI176" s="152"/>
      <c r="AJ176" s="152"/>
      <c r="AK176" s="152"/>
      <c r="AL176" s="152"/>
      <c r="AM176" s="152"/>
      <c r="AN176" s="152"/>
      <c r="AO176" s="152"/>
      <c r="AP176" s="152"/>
      <c r="AQ176" s="152"/>
      <c r="AR176" s="152"/>
      <c r="AS176" s="152"/>
      <c r="AT176" s="152"/>
      <c r="AU176" s="152"/>
      <c r="AV176" s="152"/>
      <c r="AW176" s="152"/>
      <c r="AX176" s="152"/>
      <c r="AY176" s="152"/>
      <c r="AZ176" s="152"/>
      <c r="BA176" s="152"/>
      <c r="BB176" s="152"/>
      <c r="BC176" s="152"/>
      <c r="BD176" s="152"/>
      <c r="BE176" s="152"/>
      <c r="BF176" s="152"/>
      <c r="BG176" s="152"/>
      <c r="BH176" s="152"/>
    </row>
    <row r="177" spans="1:60" outlineLevel="1" x14ac:dyDescent="0.2">
      <c r="A177" s="159"/>
      <c r="B177" s="160"/>
      <c r="C177" s="196" t="s">
        <v>182</v>
      </c>
      <c r="D177" s="185"/>
      <c r="E177" s="186"/>
      <c r="F177" s="161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61"/>
      <c r="R177" s="161"/>
      <c r="S177" s="161"/>
      <c r="T177" s="161"/>
      <c r="U177" s="161"/>
      <c r="V177" s="161"/>
      <c r="W177" s="161"/>
      <c r="X177" s="152"/>
      <c r="Y177" s="152"/>
      <c r="Z177" s="152"/>
      <c r="AA177" s="152"/>
      <c r="AB177" s="152"/>
      <c r="AC177" s="152"/>
      <c r="AD177" s="152"/>
      <c r="AE177" s="152"/>
      <c r="AF177" s="152"/>
      <c r="AG177" s="152" t="s">
        <v>181</v>
      </c>
      <c r="AH177" s="152"/>
      <c r="AI177" s="152"/>
      <c r="AJ177" s="152"/>
      <c r="AK177" s="152"/>
      <c r="AL177" s="152"/>
      <c r="AM177" s="152"/>
      <c r="AN177" s="152"/>
      <c r="AO177" s="152"/>
      <c r="AP177" s="152"/>
      <c r="AQ177" s="152"/>
      <c r="AR177" s="152"/>
      <c r="AS177" s="152"/>
      <c r="AT177" s="152"/>
      <c r="AU177" s="152"/>
      <c r="AV177" s="152"/>
      <c r="AW177" s="152"/>
      <c r="AX177" s="152"/>
      <c r="AY177" s="152"/>
      <c r="AZ177" s="152"/>
      <c r="BA177" s="152"/>
      <c r="BB177" s="152"/>
      <c r="BC177" s="152"/>
      <c r="BD177" s="152"/>
      <c r="BE177" s="152"/>
      <c r="BF177" s="152"/>
      <c r="BG177" s="152"/>
      <c r="BH177" s="152"/>
    </row>
    <row r="178" spans="1:60" outlineLevel="1" x14ac:dyDescent="0.2">
      <c r="A178" s="159"/>
      <c r="B178" s="160"/>
      <c r="C178" s="197" t="s">
        <v>355</v>
      </c>
      <c r="D178" s="185"/>
      <c r="E178" s="186">
        <v>70</v>
      </c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61"/>
      <c r="R178" s="161"/>
      <c r="S178" s="161"/>
      <c r="T178" s="161"/>
      <c r="U178" s="161"/>
      <c r="V178" s="161"/>
      <c r="W178" s="161"/>
      <c r="X178" s="152"/>
      <c r="Y178" s="152"/>
      <c r="Z178" s="152"/>
      <c r="AA178" s="152"/>
      <c r="AB178" s="152"/>
      <c r="AC178" s="152"/>
      <c r="AD178" s="152"/>
      <c r="AE178" s="152"/>
      <c r="AF178" s="152"/>
      <c r="AG178" s="152" t="s">
        <v>181</v>
      </c>
      <c r="AH178" s="152">
        <v>2</v>
      </c>
      <c r="AI178" s="152"/>
      <c r="AJ178" s="152"/>
      <c r="AK178" s="152"/>
      <c r="AL178" s="152"/>
      <c r="AM178" s="152"/>
      <c r="AN178" s="152"/>
      <c r="AO178" s="152"/>
      <c r="AP178" s="152"/>
      <c r="AQ178" s="152"/>
      <c r="AR178" s="152"/>
      <c r="AS178" s="152"/>
      <c r="AT178" s="152"/>
      <c r="AU178" s="152"/>
      <c r="AV178" s="152"/>
      <c r="AW178" s="152"/>
      <c r="AX178" s="152"/>
      <c r="AY178" s="152"/>
      <c r="AZ178" s="152"/>
      <c r="BA178" s="152"/>
      <c r="BB178" s="152"/>
      <c r="BC178" s="152"/>
      <c r="BD178" s="152"/>
      <c r="BE178" s="152"/>
      <c r="BF178" s="152"/>
      <c r="BG178" s="152"/>
      <c r="BH178" s="152"/>
    </row>
    <row r="179" spans="1:60" outlineLevel="1" x14ac:dyDescent="0.2">
      <c r="A179" s="159"/>
      <c r="B179" s="160"/>
      <c r="C179" s="196" t="s">
        <v>184</v>
      </c>
      <c r="D179" s="185"/>
      <c r="E179" s="186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1"/>
      <c r="R179" s="161"/>
      <c r="S179" s="161"/>
      <c r="T179" s="161"/>
      <c r="U179" s="161"/>
      <c r="V179" s="161"/>
      <c r="W179" s="161"/>
      <c r="X179" s="152"/>
      <c r="Y179" s="152"/>
      <c r="Z179" s="152"/>
      <c r="AA179" s="152"/>
      <c r="AB179" s="152"/>
      <c r="AC179" s="152"/>
      <c r="AD179" s="152"/>
      <c r="AE179" s="152"/>
      <c r="AF179" s="152"/>
      <c r="AG179" s="152" t="s">
        <v>181</v>
      </c>
      <c r="AH179" s="152"/>
      <c r="AI179" s="152"/>
      <c r="AJ179" s="152"/>
      <c r="AK179" s="152"/>
      <c r="AL179" s="152"/>
      <c r="AM179" s="152"/>
      <c r="AN179" s="152"/>
      <c r="AO179" s="152"/>
      <c r="AP179" s="152"/>
      <c r="AQ179" s="152"/>
      <c r="AR179" s="152"/>
      <c r="AS179" s="152"/>
      <c r="AT179" s="152"/>
      <c r="AU179" s="152"/>
      <c r="AV179" s="152"/>
      <c r="AW179" s="152"/>
      <c r="AX179" s="152"/>
      <c r="AY179" s="152"/>
      <c r="AZ179" s="152"/>
      <c r="BA179" s="152"/>
      <c r="BB179" s="152"/>
      <c r="BC179" s="152"/>
      <c r="BD179" s="152"/>
      <c r="BE179" s="152"/>
      <c r="BF179" s="152"/>
      <c r="BG179" s="152"/>
      <c r="BH179" s="152"/>
    </row>
    <row r="180" spans="1:60" outlineLevel="1" x14ac:dyDescent="0.2">
      <c r="A180" s="169">
        <v>38</v>
      </c>
      <c r="B180" s="170" t="s">
        <v>356</v>
      </c>
      <c r="C180" s="179" t="s">
        <v>357</v>
      </c>
      <c r="D180" s="171" t="s">
        <v>253</v>
      </c>
      <c r="E180" s="172">
        <v>70</v>
      </c>
      <c r="F180" s="173"/>
      <c r="G180" s="174">
        <f>ROUND(E180*F180,2)</f>
        <v>0</v>
      </c>
      <c r="H180" s="173"/>
      <c r="I180" s="174">
        <f>ROUND(E180*H180,2)</f>
        <v>0</v>
      </c>
      <c r="J180" s="173"/>
      <c r="K180" s="174">
        <f>ROUND(E180*J180,2)</f>
        <v>0</v>
      </c>
      <c r="L180" s="174">
        <v>15</v>
      </c>
      <c r="M180" s="174">
        <f>G180*(1+L180/100)</f>
        <v>0</v>
      </c>
      <c r="N180" s="174">
        <v>0</v>
      </c>
      <c r="O180" s="174">
        <f>ROUND(E180*N180,2)</f>
        <v>0</v>
      </c>
      <c r="P180" s="174">
        <v>9.2500000000000013E-3</v>
      </c>
      <c r="Q180" s="174">
        <f>ROUND(E180*P180,2)</f>
        <v>0.65</v>
      </c>
      <c r="R180" s="174"/>
      <c r="S180" s="174" t="s">
        <v>273</v>
      </c>
      <c r="T180" s="175" t="s">
        <v>151</v>
      </c>
      <c r="U180" s="161">
        <v>0.28700000000000003</v>
      </c>
      <c r="V180" s="161">
        <f>ROUND(E180*U180,2)</f>
        <v>20.09</v>
      </c>
      <c r="W180" s="161"/>
      <c r="X180" s="152"/>
      <c r="Y180" s="152"/>
      <c r="Z180" s="152"/>
      <c r="AA180" s="152"/>
      <c r="AB180" s="152"/>
      <c r="AC180" s="152"/>
      <c r="AD180" s="152"/>
      <c r="AE180" s="152"/>
      <c r="AF180" s="152"/>
      <c r="AG180" s="152" t="s">
        <v>177</v>
      </c>
      <c r="AH180" s="152"/>
      <c r="AI180" s="152"/>
      <c r="AJ180" s="152"/>
      <c r="AK180" s="152"/>
      <c r="AL180" s="152"/>
      <c r="AM180" s="152"/>
      <c r="AN180" s="152"/>
      <c r="AO180" s="152"/>
      <c r="AP180" s="152"/>
      <c r="AQ180" s="152"/>
      <c r="AR180" s="152"/>
      <c r="AS180" s="152"/>
      <c r="AT180" s="152"/>
      <c r="AU180" s="152"/>
      <c r="AV180" s="152"/>
      <c r="AW180" s="152"/>
      <c r="AX180" s="152"/>
      <c r="AY180" s="152"/>
      <c r="AZ180" s="152"/>
      <c r="BA180" s="152"/>
      <c r="BB180" s="152"/>
      <c r="BC180" s="152"/>
      <c r="BD180" s="152"/>
      <c r="BE180" s="152"/>
      <c r="BF180" s="152"/>
      <c r="BG180" s="152"/>
      <c r="BH180" s="152"/>
    </row>
    <row r="181" spans="1:60" outlineLevel="1" x14ac:dyDescent="0.2">
      <c r="A181" s="159"/>
      <c r="B181" s="160"/>
      <c r="C181" s="195" t="s">
        <v>354</v>
      </c>
      <c r="D181" s="183"/>
      <c r="E181" s="184">
        <v>70</v>
      </c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61"/>
      <c r="R181" s="161"/>
      <c r="S181" s="161"/>
      <c r="T181" s="161"/>
      <c r="U181" s="161"/>
      <c r="V181" s="161"/>
      <c r="W181" s="161"/>
      <c r="X181" s="152"/>
      <c r="Y181" s="152"/>
      <c r="Z181" s="152"/>
      <c r="AA181" s="152"/>
      <c r="AB181" s="152"/>
      <c r="AC181" s="152"/>
      <c r="AD181" s="152"/>
      <c r="AE181" s="152"/>
      <c r="AF181" s="152"/>
      <c r="AG181" s="152" t="s">
        <v>181</v>
      </c>
      <c r="AH181" s="152">
        <v>0</v>
      </c>
      <c r="AI181" s="152"/>
      <c r="AJ181" s="152"/>
      <c r="AK181" s="152"/>
      <c r="AL181" s="152"/>
      <c r="AM181" s="152"/>
      <c r="AN181" s="152"/>
      <c r="AO181" s="152"/>
      <c r="AP181" s="152"/>
      <c r="AQ181" s="152"/>
      <c r="AR181" s="152"/>
      <c r="AS181" s="152"/>
      <c r="AT181" s="152"/>
      <c r="AU181" s="152"/>
      <c r="AV181" s="152"/>
      <c r="AW181" s="152"/>
      <c r="AX181" s="152"/>
      <c r="AY181" s="152"/>
      <c r="AZ181" s="152"/>
      <c r="BA181" s="152"/>
      <c r="BB181" s="152"/>
      <c r="BC181" s="152"/>
      <c r="BD181" s="152"/>
      <c r="BE181" s="152"/>
      <c r="BF181" s="152"/>
      <c r="BG181" s="152"/>
      <c r="BH181" s="152"/>
    </row>
    <row r="182" spans="1:60" outlineLevel="1" x14ac:dyDescent="0.2">
      <c r="A182" s="159"/>
      <c r="B182" s="160"/>
      <c r="C182" s="196" t="s">
        <v>182</v>
      </c>
      <c r="D182" s="185"/>
      <c r="E182" s="186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61"/>
      <c r="R182" s="161"/>
      <c r="S182" s="161"/>
      <c r="T182" s="161"/>
      <c r="U182" s="161"/>
      <c r="V182" s="161"/>
      <c r="W182" s="161"/>
      <c r="X182" s="152"/>
      <c r="Y182" s="152"/>
      <c r="Z182" s="152"/>
      <c r="AA182" s="152"/>
      <c r="AB182" s="152"/>
      <c r="AC182" s="152"/>
      <c r="AD182" s="152"/>
      <c r="AE182" s="152"/>
      <c r="AF182" s="152"/>
      <c r="AG182" s="152" t="s">
        <v>181</v>
      </c>
      <c r="AH182" s="152"/>
      <c r="AI182" s="152"/>
      <c r="AJ182" s="152"/>
      <c r="AK182" s="152"/>
      <c r="AL182" s="152"/>
      <c r="AM182" s="152"/>
      <c r="AN182" s="152"/>
      <c r="AO182" s="152"/>
      <c r="AP182" s="152"/>
      <c r="AQ182" s="152"/>
      <c r="AR182" s="152"/>
      <c r="AS182" s="152"/>
      <c r="AT182" s="152"/>
      <c r="AU182" s="152"/>
      <c r="AV182" s="152"/>
      <c r="AW182" s="152"/>
      <c r="AX182" s="152"/>
      <c r="AY182" s="152"/>
      <c r="AZ182" s="152"/>
      <c r="BA182" s="152"/>
      <c r="BB182" s="152"/>
      <c r="BC182" s="152"/>
      <c r="BD182" s="152"/>
      <c r="BE182" s="152"/>
      <c r="BF182" s="152"/>
      <c r="BG182" s="152"/>
      <c r="BH182" s="152"/>
    </row>
    <row r="183" spans="1:60" outlineLevel="1" x14ac:dyDescent="0.2">
      <c r="A183" s="159"/>
      <c r="B183" s="160"/>
      <c r="C183" s="197" t="s">
        <v>355</v>
      </c>
      <c r="D183" s="185"/>
      <c r="E183" s="186">
        <v>70</v>
      </c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61"/>
      <c r="R183" s="161"/>
      <c r="S183" s="161"/>
      <c r="T183" s="161"/>
      <c r="U183" s="161"/>
      <c r="V183" s="161"/>
      <c r="W183" s="161"/>
      <c r="X183" s="152"/>
      <c r="Y183" s="152"/>
      <c r="Z183" s="152"/>
      <c r="AA183" s="152"/>
      <c r="AB183" s="152"/>
      <c r="AC183" s="152"/>
      <c r="AD183" s="152"/>
      <c r="AE183" s="152"/>
      <c r="AF183" s="152"/>
      <c r="AG183" s="152" t="s">
        <v>181</v>
      </c>
      <c r="AH183" s="152">
        <v>2</v>
      </c>
      <c r="AI183" s="152"/>
      <c r="AJ183" s="152"/>
      <c r="AK183" s="152"/>
      <c r="AL183" s="152"/>
      <c r="AM183" s="152"/>
      <c r="AN183" s="152"/>
      <c r="AO183" s="152"/>
      <c r="AP183" s="152"/>
      <c r="AQ183" s="152"/>
      <c r="AR183" s="152"/>
      <c r="AS183" s="152"/>
      <c r="AT183" s="152"/>
      <c r="AU183" s="152"/>
      <c r="AV183" s="152"/>
      <c r="AW183" s="152"/>
      <c r="AX183" s="152"/>
      <c r="AY183" s="152"/>
      <c r="AZ183" s="152"/>
      <c r="BA183" s="152"/>
      <c r="BB183" s="152"/>
      <c r="BC183" s="152"/>
      <c r="BD183" s="152"/>
      <c r="BE183" s="152"/>
      <c r="BF183" s="152"/>
      <c r="BG183" s="152"/>
      <c r="BH183" s="152"/>
    </row>
    <row r="184" spans="1:60" outlineLevel="1" x14ac:dyDescent="0.2">
      <c r="A184" s="159"/>
      <c r="B184" s="160"/>
      <c r="C184" s="196" t="s">
        <v>184</v>
      </c>
      <c r="D184" s="185"/>
      <c r="E184" s="186"/>
      <c r="F184" s="161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  <c r="R184" s="161"/>
      <c r="S184" s="161"/>
      <c r="T184" s="161"/>
      <c r="U184" s="161"/>
      <c r="V184" s="161"/>
      <c r="W184" s="161"/>
      <c r="X184" s="152"/>
      <c r="Y184" s="152"/>
      <c r="Z184" s="152"/>
      <c r="AA184" s="152"/>
      <c r="AB184" s="152"/>
      <c r="AC184" s="152"/>
      <c r="AD184" s="152"/>
      <c r="AE184" s="152"/>
      <c r="AF184" s="152"/>
      <c r="AG184" s="152" t="s">
        <v>181</v>
      </c>
      <c r="AH184" s="152"/>
      <c r="AI184" s="152"/>
      <c r="AJ184" s="152"/>
      <c r="AK184" s="152"/>
      <c r="AL184" s="152"/>
      <c r="AM184" s="152"/>
      <c r="AN184" s="152"/>
      <c r="AO184" s="152"/>
      <c r="AP184" s="152"/>
      <c r="AQ184" s="152"/>
      <c r="AR184" s="152"/>
      <c r="AS184" s="152"/>
      <c r="AT184" s="152"/>
      <c r="AU184" s="152"/>
      <c r="AV184" s="152"/>
      <c r="AW184" s="152"/>
      <c r="AX184" s="152"/>
      <c r="AY184" s="152"/>
      <c r="AZ184" s="152"/>
      <c r="BA184" s="152"/>
      <c r="BB184" s="152"/>
      <c r="BC184" s="152"/>
      <c r="BD184" s="152"/>
      <c r="BE184" s="152"/>
      <c r="BF184" s="152"/>
      <c r="BG184" s="152"/>
      <c r="BH184" s="152"/>
    </row>
    <row r="185" spans="1:60" outlineLevel="1" x14ac:dyDescent="0.2">
      <c r="A185" s="187">
        <v>39</v>
      </c>
      <c r="B185" s="188" t="s">
        <v>358</v>
      </c>
      <c r="C185" s="194" t="s">
        <v>359</v>
      </c>
      <c r="D185" s="189" t="s">
        <v>360</v>
      </c>
      <c r="E185" s="190">
        <v>85</v>
      </c>
      <c r="F185" s="191"/>
      <c r="G185" s="192">
        <f>ROUND(E185*F185,2)</f>
        <v>0</v>
      </c>
      <c r="H185" s="191"/>
      <c r="I185" s="192">
        <f>ROUND(E185*H185,2)</f>
        <v>0</v>
      </c>
      <c r="J185" s="191"/>
      <c r="K185" s="192">
        <f>ROUND(E185*J185,2)</f>
        <v>0</v>
      </c>
      <c r="L185" s="192">
        <v>15</v>
      </c>
      <c r="M185" s="192">
        <f>G185*(1+L185/100)</f>
        <v>0</v>
      </c>
      <c r="N185" s="192">
        <v>1E-3</v>
      </c>
      <c r="O185" s="192">
        <f>ROUND(E185*N185,2)</f>
        <v>0.09</v>
      </c>
      <c r="P185" s="192">
        <v>0</v>
      </c>
      <c r="Q185" s="192">
        <f>ROUND(E185*P185,2)</f>
        <v>0</v>
      </c>
      <c r="R185" s="192"/>
      <c r="S185" s="192" t="s">
        <v>273</v>
      </c>
      <c r="T185" s="193" t="s">
        <v>151</v>
      </c>
      <c r="U185" s="161">
        <v>0</v>
      </c>
      <c r="V185" s="161">
        <f>ROUND(E185*U185,2)</f>
        <v>0</v>
      </c>
      <c r="W185" s="161"/>
      <c r="X185" s="152"/>
      <c r="Y185" s="152"/>
      <c r="Z185" s="152"/>
      <c r="AA185" s="152"/>
      <c r="AB185" s="152"/>
      <c r="AC185" s="152"/>
      <c r="AD185" s="152"/>
      <c r="AE185" s="152"/>
      <c r="AF185" s="152"/>
      <c r="AG185" s="152" t="s">
        <v>258</v>
      </c>
      <c r="AH185" s="152"/>
      <c r="AI185" s="152"/>
      <c r="AJ185" s="152"/>
      <c r="AK185" s="152"/>
      <c r="AL185" s="152"/>
      <c r="AM185" s="152"/>
      <c r="AN185" s="152"/>
      <c r="AO185" s="152"/>
      <c r="AP185" s="152"/>
      <c r="AQ185" s="152"/>
      <c r="AR185" s="152"/>
      <c r="AS185" s="152"/>
      <c r="AT185" s="152"/>
      <c r="AU185" s="152"/>
      <c r="AV185" s="152"/>
      <c r="AW185" s="152"/>
      <c r="AX185" s="152"/>
      <c r="AY185" s="152"/>
      <c r="AZ185" s="152"/>
      <c r="BA185" s="152"/>
      <c r="BB185" s="152"/>
      <c r="BC185" s="152"/>
      <c r="BD185" s="152"/>
      <c r="BE185" s="152"/>
      <c r="BF185" s="152"/>
      <c r="BG185" s="152"/>
      <c r="BH185" s="152"/>
    </row>
    <row r="186" spans="1:60" outlineLevel="1" x14ac:dyDescent="0.2">
      <c r="A186" s="187">
        <v>40</v>
      </c>
      <c r="B186" s="188" t="s">
        <v>361</v>
      </c>
      <c r="C186" s="194" t="s">
        <v>362</v>
      </c>
      <c r="D186" s="189" t="s">
        <v>277</v>
      </c>
      <c r="E186" s="190">
        <v>50</v>
      </c>
      <c r="F186" s="191"/>
      <c r="G186" s="192">
        <f>ROUND(E186*F186,2)</f>
        <v>0</v>
      </c>
      <c r="H186" s="191"/>
      <c r="I186" s="192">
        <f>ROUND(E186*H186,2)</f>
        <v>0</v>
      </c>
      <c r="J186" s="191"/>
      <c r="K186" s="192">
        <f>ROUND(E186*J186,2)</f>
        <v>0</v>
      </c>
      <c r="L186" s="192">
        <v>15</v>
      </c>
      <c r="M186" s="192">
        <f>G186*(1+L186/100)</f>
        <v>0</v>
      </c>
      <c r="N186" s="192">
        <v>0</v>
      </c>
      <c r="O186" s="192">
        <f>ROUND(E186*N186,2)</f>
        <v>0</v>
      </c>
      <c r="P186" s="192">
        <v>0</v>
      </c>
      <c r="Q186" s="192">
        <f>ROUND(E186*P186,2)</f>
        <v>0</v>
      </c>
      <c r="R186" s="192"/>
      <c r="S186" s="192" t="s">
        <v>273</v>
      </c>
      <c r="T186" s="193" t="s">
        <v>151</v>
      </c>
      <c r="U186" s="161">
        <v>0</v>
      </c>
      <c r="V186" s="161">
        <f>ROUND(E186*U186,2)</f>
        <v>0</v>
      </c>
      <c r="W186" s="161"/>
      <c r="X186" s="152"/>
      <c r="Y186" s="152"/>
      <c r="Z186" s="152"/>
      <c r="AA186" s="152"/>
      <c r="AB186" s="152"/>
      <c r="AC186" s="152"/>
      <c r="AD186" s="152"/>
      <c r="AE186" s="152"/>
      <c r="AF186" s="152"/>
      <c r="AG186" s="152" t="s">
        <v>258</v>
      </c>
      <c r="AH186" s="152"/>
      <c r="AI186" s="152"/>
      <c r="AJ186" s="152"/>
      <c r="AK186" s="152"/>
      <c r="AL186" s="152"/>
      <c r="AM186" s="152"/>
      <c r="AN186" s="152"/>
      <c r="AO186" s="152"/>
      <c r="AP186" s="152"/>
      <c r="AQ186" s="152"/>
      <c r="AR186" s="152"/>
      <c r="AS186" s="152"/>
      <c r="AT186" s="152"/>
      <c r="AU186" s="152"/>
      <c r="AV186" s="152"/>
      <c r="AW186" s="152"/>
      <c r="AX186" s="152"/>
      <c r="AY186" s="152"/>
      <c r="AZ186" s="152"/>
      <c r="BA186" s="152"/>
      <c r="BB186" s="152"/>
      <c r="BC186" s="152"/>
      <c r="BD186" s="152"/>
      <c r="BE186" s="152"/>
      <c r="BF186" s="152"/>
      <c r="BG186" s="152"/>
      <c r="BH186" s="152"/>
    </row>
    <row r="187" spans="1:60" outlineLevel="1" x14ac:dyDescent="0.2">
      <c r="A187" s="169">
        <v>41</v>
      </c>
      <c r="B187" s="170" t="s">
        <v>363</v>
      </c>
      <c r="C187" s="179" t="s">
        <v>364</v>
      </c>
      <c r="D187" s="171" t="s">
        <v>175</v>
      </c>
      <c r="E187" s="172">
        <v>85</v>
      </c>
      <c r="F187" s="173"/>
      <c r="G187" s="174">
        <f>ROUND(E187*F187,2)</f>
        <v>0</v>
      </c>
      <c r="H187" s="173"/>
      <c r="I187" s="174">
        <f>ROUND(E187*H187,2)</f>
        <v>0</v>
      </c>
      <c r="J187" s="173"/>
      <c r="K187" s="174">
        <f>ROUND(E187*J187,2)</f>
        <v>0</v>
      </c>
      <c r="L187" s="174">
        <v>15</v>
      </c>
      <c r="M187" s="174">
        <f>G187*(1+L187/100)</f>
        <v>0</v>
      </c>
      <c r="N187" s="174">
        <v>1.2400000000000002E-3</v>
      </c>
      <c r="O187" s="174">
        <f>ROUND(E187*N187,2)</f>
        <v>0.11</v>
      </c>
      <c r="P187" s="174">
        <v>0</v>
      </c>
      <c r="Q187" s="174">
        <f>ROUND(E187*P187,2)</f>
        <v>0</v>
      </c>
      <c r="R187" s="174"/>
      <c r="S187" s="174" t="s">
        <v>273</v>
      </c>
      <c r="T187" s="175" t="s">
        <v>151</v>
      </c>
      <c r="U187" s="161">
        <v>0</v>
      </c>
      <c r="V187" s="161">
        <f>ROUND(E187*U187,2)</f>
        <v>0</v>
      </c>
      <c r="W187" s="161"/>
      <c r="X187" s="152"/>
      <c r="Y187" s="152"/>
      <c r="Z187" s="152"/>
      <c r="AA187" s="152"/>
      <c r="AB187" s="152"/>
      <c r="AC187" s="152"/>
      <c r="AD187" s="152"/>
      <c r="AE187" s="152"/>
      <c r="AF187" s="152"/>
      <c r="AG187" s="152" t="s">
        <v>258</v>
      </c>
      <c r="AH187" s="152"/>
      <c r="AI187" s="152"/>
      <c r="AJ187" s="152"/>
      <c r="AK187" s="152"/>
      <c r="AL187" s="152"/>
      <c r="AM187" s="152"/>
      <c r="AN187" s="152"/>
      <c r="AO187" s="152"/>
      <c r="AP187" s="152"/>
      <c r="AQ187" s="152"/>
      <c r="AR187" s="152"/>
      <c r="AS187" s="152"/>
      <c r="AT187" s="152"/>
      <c r="AU187" s="152"/>
      <c r="AV187" s="152"/>
      <c r="AW187" s="152"/>
      <c r="AX187" s="152"/>
      <c r="AY187" s="152"/>
      <c r="AZ187" s="152"/>
      <c r="BA187" s="152"/>
      <c r="BB187" s="152"/>
      <c r="BC187" s="152"/>
      <c r="BD187" s="152"/>
      <c r="BE187" s="152"/>
      <c r="BF187" s="152"/>
      <c r="BG187" s="152"/>
      <c r="BH187" s="152"/>
    </row>
    <row r="188" spans="1:60" outlineLevel="1" x14ac:dyDescent="0.2">
      <c r="A188" s="159"/>
      <c r="B188" s="160"/>
      <c r="C188" s="195" t="s">
        <v>350</v>
      </c>
      <c r="D188" s="183"/>
      <c r="E188" s="184">
        <v>85</v>
      </c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61"/>
      <c r="R188" s="161"/>
      <c r="S188" s="161"/>
      <c r="T188" s="161"/>
      <c r="U188" s="161"/>
      <c r="V188" s="161"/>
      <c r="W188" s="161"/>
      <c r="X188" s="152"/>
      <c r="Y188" s="152"/>
      <c r="Z188" s="152"/>
      <c r="AA188" s="152"/>
      <c r="AB188" s="152"/>
      <c r="AC188" s="152"/>
      <c r="AD188" s="152"/>
      <c r="AE188" s="152"/>
      <c r="AF188" s="152"/>
      <c r="AG188" s="152" t="s">
        <v>181</v>
      </c>
      <c r="AH188" s="152">
        <v>0</v>
      </c>
      <c r="AI188" s="152"/>
      <c r="AJ188" s="152"/>
      <c r="AK188" s="152"/>
      <c r="AL188" s="152"/>
      <c r="AM188" s="152"/>
      <c r="AN188" s="152"/>
      <c r="AO188" s="152"/>
      <c r="AP188" s="152"/>
      <c r="AQ188" s="152"/>
      <c r="AR188" s="152"/>
      <c r="AS188" s="152"/>
      <c r="AT188" s="152"/>
      <c r="AU188" s="152"/>
      <c r="AV188" s="152"/>
      <c r="AW188" s="152"/>
      <c r="AX188" s="152"/>
      <c r="AY188" s="152"/>
      <c r="AZ188" s="152"/>
      <c r="BA188" s="152"/>
      <c r="BB188" s="152"/>
      <c r="BC188" s="152"/>
      <c r="BD188" s="152"/>
      <c r="BE188" s="152"/>
      <c r="BF188" s="152"/>
      <c r="BG188" s="152"/>
      <c r="BH188" s="152"/>
    </row>
    <row r="189" spans="1:60" outlineLevel="1" x14ac:dyDescent="0.2">
      <c r="A189" s="159"/>
      <c r="B189" s="160"/>
      <c r="C189" s="196" t="s">
        <v>182</v>
      </c>
      <c r="D189" s="185"/>
      <c r="E189" s="186"/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61"/>
      <c r="R189" s="161"/>
      <c r="S189" s="161"/>
      <c r="T189" s="161"/>
      <c r="U189" s="161"/>
      <c r="V189" s="161"/>
      <c r="W189" s="161"/>
      <c r="X189" s="152"/>
      <c r="Y189" s="152"/>
      <c r="Z189" s="152"/>
      <c r="AA189" s="152"/>
      <c r="AB189" s="152"/>
      <c r="AC189" s="152"/>
      <c r="AD189" s="152"/>
      <c r="AE189" s="152"/>
      <c r="AF189" s="152"/>
      <c r="AG189" s="152" t="s">
        <v>181</v>
      </c>
      <c r="AH189" s="152"/>
      <c r="AI189" s="152"/>
      <c r="AJ189" s="152"/>
      <c r="AK189" s="152"/>
      <c r="AL189" s="152"/>
      <c r="AM189" s="152"/>
      <c r="AN189" s="152"/>
      <c r="AO189" s="152"/>
      <c r="AP189" s="152"/>
      <c r="AQ189" s="152"/>
      <c r="AR189" s="152"/>
      <c r="AS189" s="152"/>
      <c r="AT189" s="152"/>
      <c r="AU189" s="152"/>
      <c r="AV189" s="152"/>
      <c r="AW189" s="152"/>
      <c r="AX189" s="152"/>
      <c r="AY189" s="152"/>
      <c r="AZ189" s="152"/>
      <c r="BA189" s="152"/>
      <c r="BB189" s="152"/>
      <c r="BC189" s="152"/>
      <c r="BD189" s="152"/>
      <c r="BE189" s="152"/>
      <c r="BF189" s="152"/>
      <c r="BG189" s="152"/>
      <c r="BH189" s="152"/>
    </row>
    <row r="190" spans="1:60" outlineLevel="1" x14ac:dyDescent="0.2">
      <c r="A190" s="159"/>
      <c r="B190" s="160"/>
      <c r="C190" s="197" t="s">
        <v>351</v>
      </c>
      <c r="D190" s="185"/>
      <c r="E190" s="186">
        <v>85</v>
      </c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61"/>
      <c r="R190" s="161"/>
      <c r="S190" s="161"/>
      <c r="T190" s="161"/>
      <c r="U190" s="161"/>
      <c r="V190" s="161"/>
      <c r="W190" s="161"/>
      <c r="X190" s="152"/>
      <c r="Y190" s="152"/>
      <c r="Z190" s="152"/>
      <c r="AA190" s="152"/>
      <c r="AB190" s="152"/>
      <c r="AC190" s="152"/>
      <c r="AD190" s="152"/>
      <c r="AE190" s="152"/>
      <c r="AF190" s="152"/>
      <c r="AG190" s="152" t="s">
        <v>181</v>
      </c>
      <c r="AH190" s="152">
        <v>2</v>
      </c>
      <c r="AI190" s="152"/>
      <c r="AJ190" s="152"/>
      <c r="AK190" s="152"/>
      <c r="AL190" s="152"/>
      <c r="AM190" s="152"/>
      <c r="AN190" s="152"/>
      <c r="AO190" s="152"/>
      <c r="AP190" s="152"/>
      <c r="AQ190" s="152"/>
      <c r="AR190" s="152"/>
      <c r="AS190" s="152"/>
      <c r="AT190" s="152"/>
      <c r="AU190" s="152"/>
      <c r="AV190" s="152"/>
      <c r="AW190" s="152"/>
      <c r="AX190" s="152"/>
      <c r="AY190" s="152"/>
      <c r="AZ190" s="152"/>
      <c r="BA190" s="152"/>
      <c r="BB190" s="152"/>
      <c r="BC190" s="152"/>
      <c r="BD190" s="152"/>
      <c r="BE190" s="152"/>
      <c r="BF190" s="152"/>
      <c r="BG190" s="152"/>
      <c r="BH190" s="152"/>
    </row>
    <row r="191" spans="1:60" outlineLevel="1" x14ac:dyDescent="0.2">
      <c r="A191" s="159"/>
      <c r="B191" s="160"/>
      <c r="C191" s="196" t="s">
        <v>184</v>
      </c>
      <c r="D191" s="185"/>
      <c r="E191" s="186"/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61"/>
      <c r="R191" s="161"/>
      <c r="S191" s="161"/>
      <c r="T191" s="161"/>
      <c r="U191" s="161"/>
      <c r="V191" s="161"/>
      <c r="W191" s="161"/>
      <c r="X191" s="152"/>
      <c r="Y191" s="152"/>
      <c r="Z191" s="152"/>
      <c r="AA191" s="152"/>
      <c r="AB191" s="152"/>
      <c r="AC191" s="152"/>
      <c r="AD191" s="152"/>
      <c r="AE191" s="152"/>
      <c r="AF191" s="152"/>
      <c r="AG191" s="152" t="s">
        <v>181</v>
      </c>
      <c r="AH191" s="152"/>
      <c r="AI191" s="152"/>
      <c r="AJ191" s="152"/>
      <c r="AK191" s="152"/>
      <c r="AL191" s="152"/>
      <c r="AM191" s="152"/>
      <c r="AN191" s="152"/>
      <c r="AO191" s="152"/>
      <c r="AP191" s="152"/>
      <c r="AQ191" s="152"/>
      <c r="AR191" s="152"/>
      <c r="AS191" s="152"/>
      <c r="AT191" s="152"/>
      <c r="AU191" s="152"/>
      <c r="AV191" s="152"/>
      <c r="AW191" s="152"/>
      <c r="AX191" s="152"/>
      <c r="AY191" s="152"/>
      <c r="AZ191" s="152"/>
      <c r="BA191" s="152"/>
      <c r="BB191" s="152"/>
      <c r="BC191" s="152"/>
      <c r="BD191" s="152"/>
      <c r="BE191" s="152"/>
      <c r="BF191" s="152"/>
      <c r="BG191" s="152"/>
      <c r="BH191" s="152"/>
    </row>
    <row r="192" spans="1:60" outlineLevel="1" x14ac:dyDescent="0.2">
      <c r="A192" s="169">
        <v>42</v>
      </c>
      <c r="B192" s="170" t="s">
        <v>365</v>
      </c>
      <c r="C192" s="179" t="s">
        <v>366</v>
      </c>
      <c r="D192" s="171" t="s">
        <v>277</v>
      </c>
      <c r="E192" s="172">
        <v>50</v>
      </c>
      <c r="F192" s="173"/>
      <c r="G192" s="174">
        <f>ROUND(E192*F192,2)</f>
        <v>0</v>
      </c>
      <c r="H192" s="173"/>
      <c r="I192" s="174">
        <f>ROUND(E192*H192,2)</f>
        <v>0</v>
      </c>
      <c r="J192" s="173"/>
      <c r="K192" s="174">
        <f>ROUND(E192*J192,2)</f>
        <v>0</v>
      </c>
      <c r="L192" s="174">
        <v>15</v>
      </c>
      <c r="M192" s="174">
        <f>G192*(1+L192/100)</f>
        <v>0</v>
      </c>
      <c r="N192" s="174">
        <v>0</v>
      </c>
      <c r="O192" s="174">
        <f>ROUND(E192*N192,2)</f>
        <v>0</v>
      </c>
      <c r="P192" s="174">
        <v>0</v>
      </c>
      <c r="Q192" s="174">
        <f>ROUND(E192*P192,2)</f>
        <v>0</v>
      </c>
      <c r="R192" s="174"/>
      <c r="S192" s="174" t="s">
        <v>273</v>
      </c>
      <c r="T192" s="175" t="s">
        <v>151</v>
      </c>
      <c r="U192" s="161">
        <v>0</v>
      </c>
      <c r="V192" s="161">
        <f>ROUND(E192*U192,2)</f>
        <v>0</v>
      </c>
      <c r="W192" s="161"/>
      <c r="X192" s="152"/>
      <c r="Y192" s="152"/>
      <c r="Z192" s="152"/>
      <c r="AA192" s="152"/>
      <c r="AB192" s="152"/>
      <c r="AC192" s="152"/>
      <c r="AD192" s="152"/>
      <c r="AE192" s="152"/>
      <c r="AF192" s="152"/>
      <c r="AG192" s="152" t="s">
        <v>258</v>
      </c>
      <c r="AH192" s="152"/>
      <c r="AI192" s="152"/>
      <c r="AJ192" s="152"/>
      <c r="AK192" s="152"/>
      <c r="AL192" s="152"/>
      <c r="AM192" s="152"/>
      <c r="AN192" s="152"/>
      <c r="AO192" s="152"/>
      <c r="AP192" s="152"/>
      <c r="AQ192" s="152"/>
      <c r="AR192" s="152"/>
      <c r="AS192" s="152"/>
      <c r="AT192" s="152"/>
      <c r="AU192" s="152"/>
      <c r="AV192" s="152"/>
      <c r="AW192" s="152"/>
      <c r="AX192" s="152"/>
      <c r="AY192" s="152"/>
      <c r="AZ192" s="152"/>
      <c r="BA192" s="152"/>
      <c r="BB192" s="152"/>
      <c r="BC192" s="152"/>
      <c r="BD192" s="152"/>
      <c r="BE192" s="152"/>
      <c r="BF192" s="152"/>
      <c r="BG192" s="152"/>
      <c r="BH192" s="152"/>
    </row>
    <row r="193" spans="1:33" x14ac:dyDescent="0.2">
      <c r="A193" s="5"/>
      <c r="B193" s="6"/>
      <c r="C193" s="180"/>
      <c r="D193" s="8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AE193">
        <v>15</v>
      </c>
      <c r="AF193">
        <v>21</v>
      </c>
    </row>
    <row r="194" spans="1:33" x14ac:dyDescent="0.2">
      <c r="A194" s="155"/>
      <c r="B194" s="156" t="s">
        <v>29</v>
      </c>
      <c r="C194" s="181"/>
      <c r="D194" s="157"/>
      <c r="E194" s="158"/>
      <c r="F194" s="158"/>
      <c r="G194" s="177">
        <f>G8+G71+G78+G84+G156+G160+G166+G169</f>
        <v>0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AE194">
        <f>SUMIF(L7:L192,AE193,G7:G192)</f>
        <v>0</v>
      </c>
      <c r="AF194">
        <f>SUMIF(L7:L192,AF193,G7:G192)</f>
        <v>0</v>
      </c>
      <c r="AG194" t="s">
        <v>170</v>
      </c>
    </row>
    <row r="195" spans="1:33" x14ac:dyDescent="0.2">
      <c r="C195" s="182"/>
      <c r="D195" s="143"/>
      <c r="AG195" t="s">
        <v>172</v>
      </c>
    </row>
    <row r="196" spans="1:33" x14ac:dyDescent="0.2">
      <c r="D196" s="143"/>
    </row>
    <row r="197" spans="1:33" x14ac:dyDescent="0.2">
      <c r="D197" s="143"/>
    </row>
    <row r="198" spans="1:33" x14ac:dyDescent="0.2">
      <c r="D198" s="143"/>
    </row>
    <row r="199" spans="1:33" x14ac:dyDescent="0.2">
      <c r="D199" s="143"/>
    </row>
    <row r="200" spans="1:33" x14ac:dyDescent="0.2">
      <c r="D200" s="143"/>
    </row>
    <row r="201" spans="1:33" x14ac:dyDescent="0.2">
      <c r="D201" s="143"/>
    </row>
    <row r="202" spans="1:33" x14ac:dyDescent="0.2">
      <c r="D202" s="143"/>
    </row>
    <row r="203" spans="1:33" x14ac:dyDescent="0.2">
      <c r="D203" s="143"/>
    </row>
    <row r="204" spans="1:33" x14ac:dyDescent="0.2">
      <c r="D204" s="143"/>
    </row>
    <row r="205" spans="1:33" x14ac:dyDescent="0.2">
      <c r="D205" s="143"/>
    </row>
    <row r="206" spans="1:33" x14ac:dyDescent="0.2">
      <c r="D206" s="143"/>
    </row>
    <row r="207" spans="1:33" x14ac:dyDescent="0.2">
      <c r="D207" s="143"/>
    </row>
    <row r="208" spans="1:33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9">
    <mergeCell ref="C168:G168"/>
    <mergeCell ref="C77:G77"/>
    <mergeCell ref="C101:G101"/>
    <mergeCell ref="C107:G107"/>
    <mergeCell ref="C118:G118"/>
    <mergeCell ref="C139:G139"/>
    <mergeCell ref="C145:G145"/>
    <mergeCell ref="C75:G75"/>
    <mergeCell ref="A1:G1"/>
    <mergeCell ref="C2:G2"/>
    <mergeCell ref="C3:G3"/>
    <mergeCell ref="C4:G4"/>
    <mergeCell ref="C21:G21"/>
    <mergeCell ref="C27:G27"/>
    <mergeCell ref="C33:G33"/>
    <mergeCell ref="C39:G39"/>
    <mergeCell ref="C50:G50"/>
    <mergeCell ref="C56:G56"/>
    <mergeCell ref="C73:G7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C25" sqref="C25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55</v>
      </c>
      <c r="C3" s="257" t="s">
        <v>56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55</v>
      </c>
      <c r="C4" s="260" t="s">
        <v>56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SUMIF(AG9:AG14,"&lt;&gt;NOR",G9:G14)</f>
        <v>0</v>
      </c>
      <c r="H8" s="167"/>
      <c r="I8" s="167">
        <f>SUM(I9:I14)</f>
        <v>0</v>
      </c>
      <c r="J8" s="167"/>
      <c r="K8" s="167">
        <f>SUM(K9:K14)</f>
        <v>0</v>
      </c>
      <c r="L8" s="167"/>
      <c r="M8" s="167">
        <f>SUM(M9:M14)</f>
        <v>0</v>
      </c>
      <c r="N8" s="167"/>
      <c r="O8" s="167">
        <f>SUM(O9:O14)</f>
        <v>0</v>
      </c>
      <c r="P8" s="167"/>
      <c r="Q8" s="167">
        <f>SUM(Q9:Q14)</f>
        <v>0</v>
      </c>
      <c r="R8" s="167"/>
      <c r="S8" s="167"/>
      <c r="T8" s="168"/>
      <c r="U8" s="162"/>
      <c r="V8" s="162">
        <f>SUM(V9:V14)</f>
        <v>20.099999999999998</v>
      </c>
      <c r="W8" s="162"/>
      <c r="AG8" t="s">
        <v>147</v>
      </c>
    </row>
    <row r="9" spans="1:60" ht="22.5" outlineLevel="1" x14ac:dyDescent="0.2">
      <c r="A9" s="169">
        <v>1</v>
      </c>
      <c r="B9" s="170" t="s">
        <v>367</v>
      </c>
      <c r="C9" s="179" t="s">
        <v>368</v>
      </c>
      <c r="D9" s="171" t="s">
        <v>189</v>
      </c>
      <c r="E9" s="172">
        <v>5.6000000000000005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273</v>
      </c>
      <c r="T9" s="175" t="s">
        <v>151</v>
      </c>
      <c r="U9" s="161">
        <v>0.17</v>
      </c>
      <c r="V9" s="161">
        <f>ROUND(E9*U9,2)</f>
        <v>0.95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369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370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191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popř. lesní půdy s naložením, vodorovným přemístěním a složením na hromady nebo se zpětným přemístěním a rozprostřením.</v>
      </c>
      <c r="BB10" s="152"/>
      <c r="BC10" s="152"/>
      <c r="BD10" s="152"/>
      <c r="BE10" s="152"/>
      <c r="BF10" s="152"/>
      <c r="BG10" s="152"/>
      <c r="BH10" s="152"/>
    </row>
    <row r="11" spans="1:60" ht="22.5" outlineLevel="1" x14ac:dyDescent="0.2">
      <c r="A11" s="169">
        <v>2</v>
      </c>
      <c r="B11" s="170" t="s">
        <v>371</v>
      </c>
      <c r="C11" s="179" t="s">
        <v>372</v>
      </c>
      <c r="D11" s="171" t="s">
        <v>189</v>
      </c>
      <c r="E11" s="172">
        <v>3.4200000000000004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15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273</v>
      </c>
      <c r="T11" s="175" t="s">
        <v>151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369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65" t="s">
        <v>373</v>
      </c>
      <c r="D12" s="266"/>
      <c r="E12" s="266"/>
      <c r="F12" s="266"/>
      <c r="G12" s="266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191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69">
        <v>3</v>
      </c>
      <c r="B13" s="170" t="s">
        <v>374</v>
      </c>
      <c r="C13" s="179" t="s">
        <v>375</v>
      </c>
      <c r="D13" s="171" t="s">
        <v>175</v>
      </c>
      <c r="E13" s="172">
        <v>50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3.0000000000000001E-5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273</v>
      </c>
      <c r="T13" s="175" t="s">
        <v>151</v>
      </c>
      <c r="U13" s="161">
        <v>0.38302000000000003</v>
      </c>
      <c r="V13" s="161">
        <f>ROUND(E13*U13,2)</f>
        <v>19.149999999999999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369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ht="22.5" outlineLevel="1" x14ac:dyDescent="0.2">
      <c r="A14" s="159"/>
      <c r="B14" s="160"/>
      <c r="C14" s="265" t="s">
        <v>376</v>
      </c>
      <c r="D14" s="266"/>
      <c r="E14" s="266"/>
      <c r="F14" s="266"/>
      <c r="G14" s="266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191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vč. urovnání ornice, naložení na skládce a vodorovným přemístěním ornice na místo rozprostření, založení trávníku osetím a dodávky travního semene.</v>
      </c>
      <c r="BB14" s="152"/>
      <c r="BC14" s="152"/>
      <c r="BD14" s="152"/>
      <c r="BE14" s="152"/>
      <c r="BF14" s="152"/>
      <c r="BG14" s="152"/>
      <c r="BH14" s="152"/>
    </row>
    <row r="15" spans="1:60" x14ac:dyDescent="0.2">
      <c r="A15" s="163" t="s">
        <v>146</v>
      </c>
      <c r="B15" s="164" t="s">
        <v>79</v>
      </c>
      <c r="C15" s="178" t="s">
        <v>80</v>
      </c>
      <c r="D15" s="165"/>
      <c r="E15" s="166"/>
      <c r="F15" s="167"/>
      <c r="G15" s="167">
        <f>SUMIF(AG16:AG20,"&lt;&gt;NOR",G16:G20)</f>
        <v>0</v>
      </c>
      <c r="H15" s="167"/>
      <c r="I15" s="167">
        <f>SUM(I16:I20)</f>
        <v>0</v>
      </c>
      <c r="J15" s="167"/>
      <c r="K15" s="167">
        <f>SUM(K16:K20)</f>
        <v>0</v>
      </c>
      <c r="L15" s="167"/>
      <c r="M15" s="167">
        <f>SUM(M16:M20)</f>
        <v>0</v>
      </c>
      <c r="N15" s="167"/>
      <c r="O15" s="167">
        <f>SUM(O16:O20)</f>
        <v>25.23</v>
      </c>
      <c r="P15" s="167"/>
      <c r="Q15" s="167">
        <f>SUM(Q16:Q20)</f>
        <v>0</v>
      </c>
      <c r="R15" s="167"/>
      <c r="S15" s="167"/>
      <c r="T15" s="168"/>
      <c r="U15" s="162"/>
      <c r="V15" s="162">
        <f>SUM(V16:V20)</f>
        <v>26.34</v>
      </c>
      <c r="W15" s="162"/>
      <c r="AG15" t="s">
        <v>147</v>
      </c>
    </row>
    <row r="16" spans="1:60" outlineLevel="1" x14ac:dyDescent="0.2">
      <c r="A16" s="169">
        <v>4</v>
      </c>
      <c r="B16" s="170" t="s">
        <v>377</v>
      </c>
      <c r="C16" s="179" t="s">
        <v>378</v>
      </c>
      <c r="D16" s="171" t="s">
        <v>253</v>
      </c>
      <c r="E16" s="172">
        <v>14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0.42953000000000002</v>
      </c>
      <c r="O16" s="174">
        <f>ROUND(E16*N16,2)</f>
        <v>6.01</v>
      </c>
      <c r="P16" s="174">
        <v>0</v>
      </c>
      <c r="Q16" s="174">
        <f>ROUND(E16*P16,2)</f>
        <v>0</v>
      </c>
      <c r="R16" s="174"/>
      <c r="S16" s="174" t="s">
        <v>273</v>
      </c>
      <c r="T16" s="175" t="s">
        <v>151</v>
      </c>
      <c r="U16" s="161">
        <v>1.4019000000000001</v>
      </c>
      <c r="V16" s="161">
        <f>ROUND(E16*U16,2)</f>
        <v>19.63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369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65" t="s">
        <v>379</v>
      </c>
      <c r="D17" s="266"/>
      <c r="E17" s="266"/>
      <c r="F17" s="266"/>
      <c r="G17" s="266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191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87">
        <v>5</v>
      </c>
      <c r="B18" s="188" t="s">
        <v>380</v>
      </c>
      <c r="C18" s="194" t="s">
        <v>381</v>
      </c>
      <c r="D18" s="189" t="s">
        <v>175</v>
      </c>
      <c r="E18" s="190">
        <v>6.1000000000000005</v>
      </c>
      <c r="F18" s="191"/>
      <c r="G18" s="192">
        <f>ROUND(E18*F18,2)</f>
        <v>0</v>
      </c>
      <c r="H18" s="191"/>
      <c r="I18" s="192">
        <f>ROUND(E18*H18,2)</f>
        <v>0</v>
      </c>
      <c r="J18" s="191"/>
      <c r="K18" s="192">
        <f>ROUND(E18*J18,2)</f>
        <v>0</v>
      </c>
      <c r="L18" s="192">
        <v>15</v>
      </c>
      <c r="M18" s="192">
        <f>G18*(1+L18/100)</f>
        <v>0</v>
      </c>
      <c r="N18" s="192">
        <v>1.7835200000000002</v>
      </c>
      <c r="O18" s="192">
        <f>ROUND(E18*N18,2)</f>
        <v>10.88</v>
      </c>
      <c r="P18" s="192">
        <v>0</v>
      </c>
      <c r="Q18" s="192">
        <f>ROUND(E18*P18,2)</f>
        <v>0</v>
      </c>
      <c r="R18" s="192"/>
      <c r="S18" s="192" t="s">
        <v>176</v>
      </c>
      <c r="T18" s="193" t="s">
        <v>151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177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69">
        <v>6</v>
      </c>
      <c r="B19" s="170" t="s">
        <v>382</v>
      </c>
      <c r="C19" s="179" t="s">
        <v>383</v>
      </c>
      <c r="D19" s="171" t="s">
        <v>189</v>
      </c>
      <c r="E19" s="172">
        <v>4.3000000000000007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15</v>
      </c>
      <c r="M19" s="174">
        <f>G19*(1+L19/100)</f>
        <v>0</v>
      </c>
      <c r="N19" s="174">
        <v>1.93971</v>
      </c>
      <c r="O19" s="174">
        <f>ROUND(E19*N19,2)</f>
        <v>8.34</v>
      </c>
      <c r="P19" s="174">
        <v>0</v>
      </c>
      <c r="Q19" s="174">
        <f>ROUND(E19*P19,2)</f>
        <v>0</v>
      </c>
      <c r="R19" s="174"/>
      <c r="S19" s="174" t="s">
        <v>273</v>
      </c>
      <c r="T19" s="175" t="s">
        <v>151</v>
      </c>
      <c r="U19" s="161">
        <v>1.5605000000000002</v>
      </c>
      <c r="V19" s="161">
        <f>ROUND(E19*U19,2)</f>
        <v>6.71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369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65" t="s">
        <v>384</v>
      </c>
      <c r="D20" s="266"/>
      <c r="E20" s="266"/>
      <c r="F20" s="266"/>
      <c r="G20" s="266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191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x14ac:dyDescent="0.2">
      <c r="A21" s="163" t="s">
        <v>146</v>
      </c>
      <c r="B21" s="164" t="s">
        <v>81</v>
      </c>
      <c r="C21" s="178" t="s">
        <v>82</v>
      </c>
      <c r="D21" s="165"/>
      <c r="E21" s="166"/>
      <c r="F21" s="167"/>
      <c r="G21" s="167">
        <f>SUMIF(AG22:AG23,"&lt;&gt;NOR",G22:G23)</f>
        <v>0</v>
      </c>
      <c r="H21" s="167"/>
      <c r="I21" s="167">
        <f>SUM(I22:I23)</f>
        <v>0</v>
      </c>
      <c r="J21" s="167"/>
      <c r="K21" s="167">
        <f>SUM(K22:K23)</f>
        <v>0</v>
      </c>
      <c r="L21" s="167"/>
      <c r="M21" s="167">
        <f>SUM(M22:M23)</f>
        <v>0</v>
      </c>
      <c r="N21" s="167"/>
      <c r="O21" s="167">
        <f>SUM(O22:O23)</f>
        <v>10.55</v>
      </c>
      <c r="P21" s="167"/>
      <c r="Q21" s="167">
        <f>SUM(Q22:Q23)</f>
        <v>0</v>
      </c>
      <c r="R21" s="167"/>
      <c r="S21" s="167"/>
      <c r="T21" s="168"/>
      <c r="U21" s="162"/>
      <c r="V21" s="162">
        <f>SUM(V22:V23)</f>
        <v>34.049999999999997</v>
      </c>
      <c r="W21" s="162"/>
      <c r="AG21" t="s">
        <v>147</v>
      </c>
    </row>
    <row r="22" spans="1:60" outlineLevel="1" x14ac:dyDescent="0.2">
      <c r="A22" s="169">
        <v>7</v>
      </c>
      <c r="B22" s="170" t="s">
        <v>385</v>
      </c>
      <c r="C22" s="179" t="s">
        <v>386</v>
      </c>
      <c r="D22" s="171" t="s">
        <v>189</v>
      </c>
      <c r="E22" s="172">
        <v>3.9000000000000004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2.7056900000000002</v>
      </c>
      <c r="O22" s="174">
        <f>ROUND(E22*N22,2)</f>
        <v>10.55</v>
      </c>
      <c r="P22" s="174">
        <v>0</v>
      </c>
      <c r="Q22" s="174">
        <f>ROUND(E22*P22,2)</f>
        <v>0</v>
      </c>
      <c r="R22" s="174"/>
      <c r="S22" s="174" t="s">
        <v>273</v>
      </c>
      <c r="T22" s="175" t="s">
        <v>151</v>
      </c>
      <c r="U22" s="161">
        <v>8.7309000000000001</v>
      </c>
      <c r="V22" s="161">
        <f>ROUND(E22*U22,2)</f>
        <v>34.049999999999997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369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65" t="s">
        <v>387</v>
      </c>
      <c r="D23" s="266"/>
      <c r="E23" s="266"/>
      <c r="F23" s="266"/>
      <c r="G23" s="266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191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">
      <c r="A24" s="163" t="s">
        <v>146</v>
      </c>
      <c r="B24" s="164" t="s">
        <v>85</v>
      </c>
      <c r="C24" s="178" t="s">
        <v>86</v>
      </c>
      <c r="D24" s="165"/>
      <c r="E24" s="166"/>
      <c r="F24" s="167"/>
      <c r="G24" s="167">
        <f>SUMIF(AG25:AG25,"&lt;&gt;NOR",G25:G25)</f>
        <v>0</v>
      </c>
      <c r="H24" s="167"/>
      <c r="I24" s="167">
        <f>SUM(I25:I25)</f>
        <v>0</v>
      </c>
      <c r="J24" s="167"/>
      <c r="K24" s="167">
        <f>SUM(K25:K25)</f>
        <v>0</v>
      </c>
      <c r="L24" s="167"/>
      <c r="M24" s="167">
        <f>SUM(M25:M25)</f>
        <v>0</v>
      </c>
      <c r="N24" s="167"/>
      <c r="O24" s="167">
        <f>SUM(O25:O25)</f>
        <v>18.28</v>
      </c>
      <c r="P24" s="167"/>
      <c r="Q24" s="167">
        <f>SUM(Q25:Q25)</f>
        <v>0</v>
      </c>
      <c r="R24" s="167"/>
      <c r="S24" s="167"/>
      <c r="T24" s="168"/>
      <c r="U24" s="162"/>
      <c r="V24" s="162">
        <f>SUM(V25:V25)</f>
        <v>30.49</v>
      </c>
      <c r="W24" s="162"/>
      <c r="AG24" t="s">
        <v>147</v>
      </c>
    </row>
    <row r="25" spans="1:60" outlineLevel="1" x14ac:dyDescent="0.2">
      <c r="A25" s="187">
        <v>8</v>
      </c>
      <c r="B25" s="188" t="s">
        <v>388</v>
      </c>
      <c r="C25" s="194" t="s">
        <v>389</v>
      </c>
      <c r="D25" s="189" t="s">
        <v>175</v>
      </c>
      <c r="E25" s="190">
        <v>16.200000000000003</v>
      </c>
      <c r="F25" s="191"/>
      <c r="G25" s="192">
        <f>ROUND(E25*F25,2)</f>
        <v>0</v>
      </c>
      <c r="H25" s="191"/>
      <c r="I25" s="192">
        <f>ROUND(E25*H25,2)</f>
        <v>0</v>
      </c>
      <c r="J25" s="191"/>
      <c r="K25" s="192">
        <f>ROUND(E25*J25,2)</f>
        <v>0</v>
      </c>
      <c r="L25" s="192">
        <v>15</v>
      </c>
      <c r="M25" s="192">
        <f>G25*(1+L25/100)</f>
        <v>0</v>
      </c>
      <c r="N25" s="192">
        <v>1.1285800000000001</v>
      </c>
      <c r="O25" s="192">
        <f>ROUND(E25*N25,2)</f>
        <v>18.28</v>
      </c>
      <c r="P25" s="192">
        <v>0</v>
      </c>
      <c r="Q25" s="192">
        <f>ROUND(E25*P25,2)</f>
        <v>0</v>
      </c>
      <c r="R25" s="192"/>
      <c r="S25" s="192" t="s">
        <v>273</v>
      </c>
      <c r="T25" s="193" t="s">
        <v>151</v>
      </c>
      <c r="U25" s="161">
        <v>1.8820000000000001</v>
      </c>
      <c r="V25" s="161">
        <f>ROUND(E25*U25,2)</f>
        <v>30.49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177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x14ac:dyDescent="0.2">
      <c r="A26" s="163" t="s">
        <v>146</v>
      </c>
      <c r="B26" s="164" t="s">
        <v>101</v>
      </c>
      <c r="C26" s="178" t="s">
        <v>102</v>
      </c>
      <c r="D26" s="165"/>
      <c r="E26" s="166"/>
      <c r="F26" s="167"/>
      <c r="G26" s="167">
        <f>SUMIF(AG27:AG29,"&lt;&gt;NOR",G27:G29)</f>
        <v>0</v>
      </c>
      <c r="H26" s="167"/>
      <c r="I26" s="167">
        <f>SUM(I27:I29)</f>
        <v>0</v>
      </c>
      <c r="J26" s="167"/>
      <c r="K26" s="167">
        <f>SUM(K27:K29)</f>
        <v>0</v>
      </c>
      <c r="L26" s="167"/>
      <c r="M26" s="167">
        <f>SUM(M27:M29)</f>
        <v>0</v>
      </c>
      <c r="N26" s="167"/>
      <c r="O26" s="167">
        <f>SUM(O27:O29)</f>
        <v>2.68</v>
      </c>
      <c r="P26" s="167"/>
      <c r="Q26" s="167">
        <f>SUM(Q27:Q29)</f>
        <v>0</v>
      </c>
      <c r="R26" s="167"/>
      <c r="S26" s="167"/>
      <c r="T26" s="168"/>
      <c r="U26" s="162"/>
      <c r="V26" s="162">
        <f>SUM(V27:V29)</f>
        <v>5.89</v>
      </c>
      <c r="W26" s="162"/>
      <c r="AG26" t="s">
        <v>147</v>
      </c>
    </row>
    <row r="27" spans="1:60" outlineLevel="1" x14ac:dyDescent="0.2">
      <c r="A27" s="187">
        <v>9</v>
      </c>
      <c r="B27" s="188" t="s">
        <v>390</v>
      </c>
      <c r="C27" s="194" t="s">
        <v>391</v>
      </c>
      <c r="D27" s="189" t="s">
        <v>189</v>
      </c>
      <c r="E27" s="190">
        <v>3.2</v>
      </c>
      <c r="F27" s="191"/>
      <c r="G27" s="192">
        <f>ROUND(E27*F27,2)</f>
        <v>0</v>
      </c>
      <c r="H27" s="191"/>
      <c r="I27" s="192">
        <f>ROUND(E27*H27,2)</f>
        <v>0</v>
      </c>
      <c r="J27" s="191"/>
      <c r="K27" s="192">
        <f>ROUND(E27*J27,2)</f>
        <v>0</v>
      </c>
      <c r="L27" s="192">
        <v>15</v>
      </c>
      <c r="M27" s="192">
        <f>G27*(1+L27/100)</f>
        <v>0</v>
      </c>
      <c r="N27" s="192">
        <v>0.72760000000000002</v>
      </c>
      <c r="O27" s="192">
        <f>ROUND(E27*N27,2)</f>
        <v>2.33</v>
      </c>
      <c r="P27" s="192">
        <v>0</v>
      </c>
      <c r="Q27" s="192">
        <f>ROUND(E27*P27,2)</f>
        <v>0</v>
      </c>
      <c r="R27" s="192"/>
      <c r="S27" s="192" t="s">
        <v>176</v>
      </c>
      <c r="T27" s="193" t="s">
        <v>151</v>
      </c>
      <c r="U27" s="161">
        <v>0</v>
      </c>
      <c r="V27" s="161">
        <f>ROUND(E27*U27,2)</f>
        <v>0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258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2.5" outlineLevel="1" x14ac:dyDescent="0.2">
      <c r="A28" s="169">
        <v>10</v>
      </c>
      <c r="B28" s="170" t="s">
        <v>392</v>
      </c>
      <c r="C28" s="179" t="s">
        <v>393</v>
      </c>
      <c r="D28" s="171" t="s">
        <v>175</v>
      </c>
      <c r="E28" s="172">
        <v>9.6900000000000013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3.6300000000000006E-2</v>
      </c>
      <c r="O28" s="174">
        <f>ROUND(E28*N28,2)</f>
        <v>0.35</v>
      </c>
      <c r="P28" s="174">
        <v>0</v>
      </c>
      <c r="Q28" s="174">
        <f>ROUND(E28*P28,2)</f>
        <v>0</v>
      </c>
      <c r="R28" s="174"/>
      <c r="S28" s="174" t="s">
        <v>273</v>
      </c>
      <c r="T28" s="175" t="s">
        <v>151</v>
      </c>
      <c r="U28" s="161">
        <v>0.6075600000000001</v>
      </c>
      <c r="V28" s="161">
        <f>ROUND(E28*U28,2)</f>
        <v>5.89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369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2.5" outlineLevel="1" x14ac:dyDescent="0.2">
      <c r="A29" s="159"/>
      <c r="B29" s="160"/>
      <c r="C29" s="254" t="s">
        <v>394</v>
      </c>
      <c r="D29" s="255"/>
      <c r="E29" s="255"/>
      <c r="F29" s="255"/>
      <c r="G29" s="255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154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76" t="str">
        <f>C29</f>
        <v>Položení polštářů pod podlahy o osové vzdálenosti do 1 m, položení a přibití hoblovaných prken, spojovací a ochranné prostředky, dodávka a impregnace materiálu.</v>
      </c>
      <c r="BB29" s="152"/>
      <c r="BC29" s="152"/>
      <c r="BD29" s="152"/>
      <c r="BE29" s="152"/>
      <c r="BF29" s="152"/>
      <c r="BG29" s="152"/>
      <c r="BH29" s="152"/>
    </row>
    <row r="30" spans="1:60" x14ac:dyDescent="0.2">
      <c r="A30" s="163" t="s">
        <v>146</v>
      </c>
      <c r="B30" s="164" t="s">
        <v>103</v>
      </c>
      <c r="C30" s="178" t="s">
        <v>104</v>
      </c>
      <c r="D30" s="165"/>
      <c r="E30" s="166"/>
      <c r="F30" s="167"/>
      <c r="G30" s="167">
        <f>SUMIF(AG31:AG31,"&lt;&gt;NOR",G31:G31)</f>
        <v>0</v>
      </c>
      <c r="H30" s="167"/>
      <c r="I30" s="167">
        <f>SUM(I31:I31)</f>
        <v>0</v>
      </c>
      <c r="J30" s="167"/>
      <c r="K30" s="167">
        <f>SUM(K31:K31)</f>
        <v>0</v>
      </c>
      <c r="L30" s="167"/>
      <c r="M30" s="167">
        <f>SUM(M31:M31)</f>
        <v>0</v>
      </c>
      <c r="N30" s="167"/>
      <c r="O30" s="167">
        <f>SUM(O31:O31)</f>
        <v>0.13</v>
      </c>
      <c r="P30" s="167"/>
      <c r="Q30" s="167">
        <f>SUM(Q31:Q31)</f>
        <v>0</v>
      </c>
      <c r="R30" s="167"/>
      <c r="S30" s="167"/>
      <c r="T30" s="168"/>
      <c r="U30" s="162"/>
      <c r="V30" s="162">
        <f>SUM(V31:V31)</f>
        <v>0</v>
      </c>
      <c r="W30" s="162"/>
      <c r="AG30" t="s">
        <v>147</v>
      </c>
    </row>
    <row r="31" spans="1:60" outlineLevel="1" x14ac:dyDescent="0.2">
      <c r="A31" s="187">
        <v>11</v>
      </c>
      <c r="B31" s="188" t="s">
        <v>395</v>
      </c>
      <c r="C31" s="194" t="s">
        <v>396</v>
      </c>
      <c r="D31" s="189" t="s">
        <v>175</v>
      </c>
      <c r="E31" s="190">
        <v>22.900000000000002</v>
      </c>
      <c r="F31" s="191"/>
      <c r="G31" s="192">
        <f>ROUND(E31*F31,2)</f>
        <v>0</v>
      </c>
      <c r="H31" s="191"/>
      <c r="I31" s="192">
        <f>ROUND(E31*H31,2)</f>
        <v>0</v>
      </c>
      <c r="J31" s="191"/>
      <c r="K31" s="192">
        <f>ROUND(E31*J31,2)</f>
        <v>0</v>
      </c>
      <c r="L31" s="192">
        <v>15</v>
      </c>
      <c r="M31" s="192">
        <f>G31*(1+L31/100)</f>
        <v>0</v>
      </c>
      <c r="N31" s="192">
        <v>5.7000000000000002E-3</v>
      </c>
      <c r="O31" s="192">
        <f>ROUND(E31*N31,2)</f>
        <v>0.13</v>
      </c>
      <c r="P31" s="192">
        <v>0</v>
      </c>
      <c r="Q31" s="192">
        <f>ROUND(E31*P31,2)</f>
        <v>0</v>
      </c>
      <c r="R31" s="192"/>
      <c r="S31" s="192" t="s">
        <v>176</v>
      </c>
      <c r="T31" s="193" t="s">
        <v>151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177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x14ac:dyDescent="0.2">
      <c r="A32" s="163" t="s">
        <v>146</v>
      </c>
      <c r="B32" s="164" t="s">
        <v>107</v>
      </c>
      <c r="C32" s="178" t="s">
        <v>108</v>
      </c>
      <c r="D32" s="165"/>
      <c r="E32" s="166"/>
      <c r="F32" s="167"/>
      <c r="G32" s="167">
        <f>SUMIF(AG33:AG34,"&lt;&gt;NOR",G33:G34)</f>
        <v>0</v>
      </c>
      <c r="H32" s="167"/>
      <c r="I32" s="167">
        <f>SUM(I33:I34)</f>
        <v>0</v>
      </c>
      <c r="J32" s="167"/>
      <c r="K32" s="167">
        <f>SUM(K33:K34)</f>
        <v>0</v>
      </c>
      <c r="L32" s="167"/>
      <c r="M32" s="167">
        <f>SUM(M33:M34)</f>
        <v>0</v>
      </c>
      <c r="N32" s="167"/>
      <c r="O32" s="167">
        <f>SUM(O33:O34)</f>
        <v>7.0000000000000007E-2</v>
      </c>
      <c r="P32" s="167"/>
      <c r="Q32" s="167">
        <f>SUM(Q33:Q34)</f>
        <v>0</v>
      </c>
      <c r="R32" s="167"/>
      <c r="S32" s="167"/>
      <c r="T32" s="168"/>
      <c r="U32" s="162"/>
      <c r="V32" s="162">
        <f>SUM(V33:V34)</f>
        <v>0</v>
      </c>
      <c r="W32" s="162"/>
      <c r="AG32" t="s">
        <v>147</v>
      </c>
    </row>
    <row r="33" spans="1:60" outlineLevel="1" x14ac:dyDescent="0.2">
      <c r="A33" s="187">
        <v>12</v>
      </c>
      <c r="B33" s="188" t="s">
        <v>397</v>
      </c>
      <c r="C33" s="194" t="s">
        <v>398</v>
      </c>
      <c r="D33" s="189" t="s">
        <v>175</v>
      </c>
      <c r="E33" s="190">
        <v>13.3</v>
      </c>
      <c r="F33" s="191"/>
      <c r="G33" s="192">
        <f>ROUND(E33*F33,2)</f>
        <v>0</v>
      </c>
      <c r="H33" s="191"/>
      <c r="I33" s="192">
        <f>ROUND(E33*H33,2)</f>
        <v>0</v>
      </c>
      <c r="J33" s="191"/>
      <c r="K33" s="192">
        <f>ROUND(E33*J33,2)</f>
        <v>0</v>
      </c>
      <c r="L33" s="192">
        <v>15</v>
      </c>
      <c r="M33" s="192">
        <f>G33*(1+L33/100)</f>
        <v>0</v>
      </c>
      <c r="N33" s="192">
        <v>0</v>
      </c>
      <c r="O33" s="192">
        <f>ROUND(E33*N33,2)</f>
        <v>0</v>
      </c>
      <c r="P33" s="192">
        <v>0</v>
      </c>
      <c r="Q33" s="192">
        <f>ROUND(E33*P33,2)</f>
        <v>0</v>
      </c>
      <c r="R33" s="192"/>
      <c r="S33" s="192" t="s">
        <v>176</v>
      </c>
      <c r="T33" s="193" t="s">
        <v>151</v>
      </c>
      <c r="U33" s="161">
        <v>0</v>
      </c>
      <c r="V33" s="161">
        <f>ROUND(E33*U33,2)</f>
        <v>0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177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87">
        <v>13</v>
      </c>
      <c r="B34" s="188" t="s">
        <v>399</v>
      </c>
      <c r="C34" s="194" t="s">
        <v>400</v>
      </c>
      <c r="D34" s="189" t="s">
        <v>175</v>
      </c>
      <c r="E34" s="190">
        <v>14</v>
      </c>
      <c r="F34" s="191"/>
      <c r="G34" s="192">
        <f>ROUND(E34*F34,2)</f>
        <v>0</v>
      </c>
      <c r="H34" s="191"/>
      <c r="I34" s="192">
        <f>ROUND(E34*H34,2)</f>
        <v>0</v>
      </c>
      <c r="J34" s="191"/>
      <c r="K34" s="192">
        <f>ROUND(E34*J34,2)</f>
        <v>0</v>
      </c>
      <c r="L34" s="192">
        <v>15</v>
      </c>
      <c r="M34" s="192">
        <f>G34*(1+L34/100)</f>
        <v>0</v>
      </c>
      <c r="N34" s="192">
        <v>4.7400000000000003E-3</v>
      </c>
      <c r="O34" s="192">
        <f>ROUND(E34*N34,2)</f>
        <v>7.0000000000000007E-2</v>
      </c>
      <c r="P34" s="192">
        <v>0</v>
      </c>
      <c r="Q34" s="192">
        <f>ROUND(E34*P34,2)</f>
        <v>0</v>
      </c>
      <c r="R34" s="192"/>
      <c r="S34" s="192" t="s">
        <v>176</v>
      </c>
      <c r="T34" s="193" t="s">
        <v>151</v>
      </c>
      <c r="U34" s="161">
        <v>0</v>
      </c>
      <c r="V34" s="161">
        <f>ROUND(E34*U34,2)</f>
        <v>0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177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x14ac:dyDescent="0.2">
      <c r="A35" s="163" t="s">
        <v>146</v>
      </c>
      <c r="B35" s="164" t="s">
        <v>109</v>
      </c>
      <c r="C35" s="178" t="s">
        <v>110</v>
      </c>
      <c r="D35" s="165"/>
      <c r="E35" s="166"/>
      <c r="F35" s="167"/>
      <c r="G35" s="167">
        <f>SUMIF(AG36:AG38,"&lt;&gt;NOR",G36:G38)</f>
        <v>0</v>
      </c>
      <c r="H35" s="167"/>
      <c r="I35" s="167">
        <f>SUM(I36:I38)</f>
        <v>0</v>
      </c>
      <c r="J35" s="167"/>
      <c r="K35" s="167">
        <f>SUM(K36:K38)</f>
        <v>0</v>
      </c>
      <c r="L35" s="167"/>
      <c r="M35" s="167">
        <f>SUM(M36:M38)</f>
        <v>0</v>
      </c>
      <c r="N35" s="167"/>
      <c r="O35" s="167">
        <f>SUM(O36:O38)</f>
        <v>0.13</v>
      </c>
      <c r="P35" s="167"/>
      <c r="Q35" s="167">
        <f>SUM(Q36:Q38)</f>
        <v>0</v>
      </c>
      <c r="R35" s="167"/>
      <c r="S35" s="167"/>
      <c r="T35" s="168"/>
      <c r="U35" s="162"/>
      <c r="V35" s="162">
        <f>SUM(V36:V38)</f>
        <v>35.81</v>
      </c>
      <c r="W35" s="162"/>
      <c r="AG35" t="s">
        <v>147</v>
      </c>
    </row>
    <row r="36" spans="1:60" outlineLevel="1" x14ac:dyDescent="0.2">
      <c r="A36" s="187">
        <v>14</v>
      </c>
      <c r="B36" s="188" t="s">
        <v>401</v>
      </c>
      <c r="C36" s="194" t="s">
        <v>402</v>
      </c>
      <c r="D36" s="189" t="s">
        <v>175</v>
      </c>
      <c r="E36" s="190">
        <v>22</v>
      </c>
      <c r="F36" s="191"/>
      <c r="G36" s="192">
        <f>ROUND(E36*F36,2)</f>
        <v>0</v>
      </c>
      <c r="H36" s="191"/>
      <c r="I36" s="192">
        <f>ROUND(E36*H36,2)</f>
        <v>0</v>
      </c>
      <c r="J36" s="191"/>
      <c r="K36" s="192">
        <f>ROUND(E36*J36,2)</f>
        <v>0</v>
      </c>
      <c r="L36" s="192">
        <v>15</v>
      </c>
      <c r="M36" s="192">
        <f>G36*(1+L36/100)</f>
        <v>0</v>
      </c>
      <c r="N36" s="192">
        <v>1.7000000000000001E-4</v>
      </c>
      <c r="O36" s="192">
        <f>ROUND(E36*N36,2)</f>
        <v>0</v>
      </c>
      <c r="P36" s="192">
        <v>0</v>
      </c>
      <c r="Q36" s="192">
        <f>ROUND(E36*P36,2)</f>
        <v>0</v>
      </c>
      <c r="R36" s="192"/>
      <c r="S36" s="192" t="s">
        <v>273</v>
      </c>
      <c r="T36" s="193" t="s">
        <v>151</v>
      </c>
      <c r="U36" s="161">
        <v>1.3100100000000001</v>
      </c>
      <c r="V36" s="161">
        <f>ROUND(E36*U36,2)</f>
        <v>28.82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369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69">
        <v>15</v>
      </c>
      <c r="B37" s="170" t="s">
        <v>403</v>
      </c>
      <c r="C37" s="179" t="s">
        <v>404</v>
      </c>
      <c r="D37" s="171" t="s">
        <v>253</v>
      </c>
      <c r="E37" s="172">
        <v>7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1.8080000000000002E-2</v>
      </c>
      <c r="O37" s="174">
        <f>ROUND(E37*N37,2)</f>
        <v>0.13</v>
      </c>
      <c r="P37" s="174">
        <v>0</v>
      </c>
      <c r="Q37" s="174">
        <f>ROUND(E37*P37,2)</f>
        <v>0</v>
      </c>
      <c r="R37" s="174"/>
      <c r="S37" s="174" t="s">
        <v>273</v>
      </c>
      <c r="T37" s="175" t="s">
        <v>151</v>
      </c>
      <c r="U37" s="161">
        <v>0.99851000000000001</v>
      </c>
      <c r="V37" s="161">
        <f>ROUND(E37*U37,2)</f>
        <v>6.99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369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2.5" outlineLevel="1" x14ac:dyDescent="0.2">
      <c r="A38" s="159"/>
      <c r="B38" s="160"/>
      <c r="C38" s="265" t="s">
        <v>405</v>
      </c>
      <c r="D38" s="266"/>
      <c r="E38" s="266"/>
      <c r="F38" s="266"/>
      <c r="G38" s="266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191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z trubek nebo tenkostěnných profilů do zdiva (10 kg/m zábradlí), dodávka a montáž dřevěných průběžných madel, nátěr zábradlí syntetický základní a dvojnásobný vrchní, nátěr madla lazurovacím lakem dvojnásobný s napuštěním.</v>
      </c>
      <c r="BB38" s="152"/>
      <c r="BC38" s="152"/>
      <c r="BD38" s="152"/>
      <c r="BE38" s="152"/>
      <c r="BF38" s="152"/>
      <c r="BG38" s="152"/>
      <c r="BH38" s="152"/>
    </row>
    <row r="39" spans="1:60" x14ac:dyDescent="0.2">
      <c r="A39" s="163" t="s">
        <v>146</v>
      </c>
      <c r="B39" s="164" t="s">
        <v>99</v>
      </c>
      <c r="C39" s="178" t="s">
        <v>100</v>
      </c>
      <c r="D39" s="165"/>
      <c r="E39" s="166"/>
      <c r="F39" s="167"/>
      <c r="G39" s="167">
        <f>SUMIF(AG40:AG41,"&lt;&gt;NOR",G40:G41)</f>
        <v>0</v>
      </c>
      <c r="H39" s="167"/>
      <c r="I39" s="167">
        <f>SUM(I40:I41)</f>
        <v>0</v>
      </c>
      <c r="J39" s="167"/>
      <c r="K39" s="167">
        <f>SUM(K40:K41)</f>
        <v>0</v>
      </c>
      <c r="L39" s="167"/>
      <c r="M39" s="167">
        <f>SUM(M40:M41)</f>
        <v>0</v>
      </c>
      <c r="N39" s="167"/>
      <c r="O39" s="167">
        <f>SUM(O40:O41)</f>
        <v>0</v>
      </c>
      <c r="P39" s="167"/>
      <c r="Q39" s="167">
        <f>SUM(Q40:Q41)</f>
        <v>0</v>
      </c>
      <c r="R39" s="167"/>
      <c r="S39" s="167"/>
      <c r="T39" s="168"/>
      <c r="U39" s="162"/>
      <c r="V39" s="162">
        <f>SUM(V40:V41)</f>
        <v>35.94</v>
      </c>
      <c r="W39" s="162"/>
      <c r="AG39" t="s">
        <v>147</v>
      </c>
    </row>
    <row r="40" spans="1:60" outlineLevel="1" x14ac:dyDescent="0.2">
      <c r="A40" s="169">
        <v>16</v>
      </c>
      <c r="B40" s="170" t="s">
        <v>406</v>
      </c>
      <c r="C40" s="179" t="s">
        <v>407</v>
      </c>
      <c r="D40" s="171" t="s">
        <v>218</v>
      </c>
      <c r="E40" s="172">
        <v>117.07773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273</v>
      </c>
      <c r="T40" s="175" t="s">
        <v>151</v>
      </c>
      <c r="U40" s="161">
        <v>0.30700000000000005</v>
      </c>
      <c r="V40" s="161">
        <f>ROUND(E40*U40,2)</f>
        <v>35.94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177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ht="22.5" outlineLevel="1" x14ac:dyDescent="0.2">
      <c r="A41" s="159"/>
      <c r="B41" s="160"/>
      <c r="C41" s="265" t="s">
        <v>408</v>
      </c>
      <c r="D41" s="266"/>
      <c r="E41" s="266"/>
      <c r="F41" s="266"/>
      <c r="G41" s="266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191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76" t="str">
        <f>C41</f>
        <v>přesun hmot pro budovy občanské výstavby (JKSO 801), budovy pro bydlení (JKSO 803) budovy pro výrobu a služby (JKSO 812) s nosnou svislou konstrukcí zděnou z cihel nebo tvárnic nebo kovovou</v>
      </c>
      <c r="BB41" s="152"/>
      <c r="BC41" s="152"/>
      <c r="BD41" s="152"/>
      <c r="BE41" s="152"/>
      <c r="BF41" s="152"/>
      <c r="BG41" s="152"/>
      <c r="BH41" s="152"/>
    </row>
    <row r="42" spans="1:60" x14ac:dyDescent="0.2">
      <c r="A42" s="163" t="s">
        <v>146</v>
      </c>
      <c r="B42" s="164" t="s">
        <v>46</v>
      </c>
      <c r="C42" s="178" t="s">
        <v>75</v>
      </c>
      <c r="D42" s="165"/>
      <c r="E42" s="166"/>
      <c r="F42" s="167"/>
      <c r="G42" s="167">
        <f>SUMIF(AG43:AG61,"&lt;&gt;NOR",G43:G61)</f>
        <v>0</v>
      </c>
      <c r="H42" s="167"/>
      <c r="I42" s="167">
        <f>SUM(I43:I61)</f>
        <v>0</v>
      </c>
      <c r="J42" s="167"/>
      <c r="K42" s="167">
        <f>SUM(K43:K61)</f>
        <v>0</v>
      </c>
      <c r="L42" s="167"/>
      <c r="M42" s="167">
        <f>SUM(M43:M61)</f>
        <v>0</v>
      </c>
      <c r="N42" s="167"/>
      <c r="O42" s="167">
        <f>SUM(O43:O61)</f>
        <v>0</v>
      </c>
      <c r="P42" s="167"/>
      <c r="Q42" s="167">
        <f>SUM(Q43:Q61)</f>
        <v>0</v>
      </c>
      <c r="R42" s="167"/>
      <c r="S42" s="167"/>
      <c r="T42" s="168"/>
      <c r="U42" s="162"/>
      <c r="V42" s="162">
        <f>SUM(V43:V61)</f>
        <v>57.02</v>
      </c>
      <c r="W42" s="162"/>
      <c r="AG42" t="s">
        <v>147</v>
      </c>
    </row>
    <row r="43" spans="1:60" ht="22.5" outlineLevel="1" x14ac:dyDescent="0.2">
      <c r="A43" s="169">
        <v>17</v>
      </c>
      <c r="B43" s="170" t="s">
        <v>409</v>
      </c>
      <c r="C43" s="179" t="s">
        <v>410</v>
      </c>
      <c r="D43" s="171" t="s">
        <v>189</v>
      </c>
      <c r="E43" s="172">
        <v>7.3000000000000007</v>
      </c>
      <c r="F43" s="173"/>
      <c r="G43" s="174">
        <f>ROUND(E43*F43,2)</f>
        <v>0</v>
      </c>
      <c r="H43" s="173"/>
      <c r="I43" s="174">
        <f>ROUND(E43*H43,2)</f>
        <v>0</v>
      </c>
      <c r="J43" s="173"/>
      <c r="K43" s="174">
        <f>ROUND(E43*J43,2)</f>
        <v>0</v>
      </c>
      <c r="L43" s="174">
        <v>15</v>
      </c>
      <c r="M43" s="174">
        <f>G43*(1+L43/100)</f>
        <v>0</v>
      </c>
      <c r="N43" s="174">
        <v>0</v>
      </c>
      <c r="O43" s="174">
        <f>ROUND(E43*N43,2)</f>
        <v>0</v>
      </c>
      <c r="P43" s="174">
        <v>0</v>
      </c>
      <c r="Q43" s="174">
        <f>ROUND(E43*P43,2)</f>
        <v>0</v>
      </c>
      <c r="R43" s="174"/>
      <c r="S43" s="174" t="s">
        <v>273</v>
      </c>
      <c r="T43" s="175" t="s">
        <v>151</v>
      </c>
      <c r="U43" s="161">
        <v>0.18700000000000003</v>
      </c>
      <c r="V43" s="161">
        <f>ROUND(E43*U43,2)</f>
        <v>1.37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177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265" t="s">
        <v>411</v>
      </c>
      <c r="D44" s="266"/>
      <c r="E44" s="266"/>
      <c r="F44" s="266"/>
      <c r="G44" s="266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191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2.5" outlineLevel="1" x14ac:dyDescent="0.2">
      <c r="A45" s="169">
        <v>18</v>
      </c>
      <c r="B45" s="170" t="s">
        <v>412</v>
      </c>
      <c r="C45" s="179" t="s">
        <v>413</v>
      </c>
      <c r="D45" s="171" t="s">
        <v>189</v>
      </c>
      <c r="E45" s="172">
        <v>3.6500000000000004</v>
      </c>
      <c r="F45" s="173"/>
      <c r="G45" s="174">
        <f>ROUND(E45*F45,2)</f>
        <v>0</v>
      </c>
      <c r="H45" s="173"/>
      <c r="I45" s="174">
        <f>ROUND(E45*H45,2)</f>
        <v>0</v>
      </c>
      <c r="J45" s="173"/>
      <c r="K45" s="174">
        <f>ROUND(E45*J45,2)</f>
        <v>0</v>
      </c>
      <c r="L45" s="174">
        <v>15</v>
      </c>
      <c r="M45" s="174">
        <f>G45*(1+L45/100)</f>
        <v>0</v>
      </c>
      <c r="N45" s="174">
        <v>0</v>
      </c>
      <c r="O45" s="174">
        <f>ROUND(E45*N45,2)</f>
        <v>0</v>
      </c>
      <c r="P45" s="174">
        <v>0</v>
      </c>
      <c r="Q45" s="174">
        <f>ROUND(E45*P45,2)</f>
        <v>0</v>
      </c>
      <c r="R45" s="174"/>
      <c r="S45" s="174" t="s">
        <v>273</v>
      </c>
      <c r="T45" s="175" t="s">
        <v>151</v>
      </c>
      <c r="U45" s="161">
        <v>5.8000000000000003E-2</v>
      </c>
      <c r="V45" s="161">
        <f>ROUND(E45*U45,2)</f>
        <v>0.21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177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265" t="s">
        <v>411</v>
      </c>
      <c r="D46" s="266"/>
      <c r="E46" s="266"/>
      <c r="F46" s="266"/>
      <c r="G46" s="266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191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69">
        <v>19</v>
      </c>
      <c r="B47" s="170" t="s">
        <v>414</v>
      </c>
      <c r="C47" s="179" t="s">
        <v>415</v>
      </c>
      <c r="D47" s="171" t="s">
        <v>189</v>
      </c>
      <c r="E47" s="172">
        <v>7.3000000000000007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15</v>
      </c>
      <c r="M47" s="174">
        <f>G47*(1+L47/100)</f>
        <v>0</v>
      </c>
      <c r="N47" s="174">
        <v>0</v>
      </c>
      <c r="O47" s="174">
        <f>ROUND(E47*N47,2)</f>
        <v>0</v>
      </c>
      <c r="P47" s="174">
        <v>0</v>
      </c>
      <c r="Q47" s="174">
        <f>ROUND(E47*P47,2)</f>
        <v>0</v>
      </c>
      <c r="R47" s="174"/>
      <c r="S47" s="174" t="s">
        <v>273</v>
      </c>
      <c r="T47" s="175" t="s">
        <v>151</v>
      </c>
      <c r="U47" s="161">
        <v>0.29400000000000004</v>
      </c>
      <c r="V47" s="161">
        <f>ROUND(E47*U47,2)</f>
        <v>2.15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177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65" t="s">
        <v>411</v>
      </c>
      <c r="D48" s="266"/>
      <c r="E48" s="266"/>
      <c r="F48" s="266"/>
      <c r="G48" s="266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191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ht="22.5" outlineLevel="1" x14ac:dyDescent="0.2">
      <c r="A49" s="169">
        <v>20</v>
      </c>
      <c r="B49" s="170" t="s">
        <v>416</v>
      </c>
      <c r="C49" s="179" t="s">
        <v>417</v>
      </c>
      <c r="D49" s="171" t="s">
        <v>189</v>
      </c>
      <c r="E49" s="172">
        <v>3.6500000000000004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273</v>
      </c>
      <c r="T49" s="175" t="s">
        <v>151</v>
      </c>
      <c r="U49" s="161">
        <v>8.1000000000000003E-2</v>
      </c>
      <c r="V49" s="161">
        <f>ROUND(E49*U49,2)</f>
        <v>0.3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177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65" t="s">
        <v>411</v>
      </c>
      <c r="D50" s="266"/>
      <c r="E50" s="266"/>
      <c r="F50" s="266"/>
      <c r="G50" s="266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191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69">
        <v>21</v>
      </c>
      <c r="B51" s="170" t="s">
        <v>418</v>
      </c>
      <c r="C51" s="179" t="s">
        <v>419</v>
      </c>
      <c r="D51" s="171" t="s">
        <v>189</v>
      </c>
      <c r="E51" s="172">
        <v>14.600000000000001</v>
      </c>
      <c r="F51" s="173"/>
      <c r="G51" s="174">
        <f>ROUND(E51*F51,2)</f>
        <v>0</v>
      </c>
      <c r="H51" s="173"/>
      <c r="I51" s="174">
        <f>ROUND(E51*H51,2)</f>
        <v>0</v>
      </c>
      <c r="J51" s="173"/>
      <c r="K51" s="174">
        <f>ROUND(E51*J51,2)</f>
        <v>0</v>
      </c>
      <c r="L51" s="174">
        <v>15</v>
      </c>
      <c r="M51" s="174">
        <f>G51*(1+L51/100)</f>
        <v>0</v>
      </c>
      <c r="N51" s="174">
        <v>0</v>
      </c>
      <c r="O51" s="174">
        <f>ROUND(E51*N51,2)</f>
        <v>0</v>
      </c>
      <c r="P51" s="174">
        <v>0</v>
      </c>
      <c r="Q51" s="174">
        <f>ROUND(E51*P51,2)</f>
        <v>0</v>
      </c>
      <c r="R51" s="174"/>
      <c r="S51" s="174" t="s">
        <v>273</v>
      </c>
      <c r="T51" s="175" t="s">
        <v>151</v>
      </c>
      <c r="U51" s="161">
        <v>1.1000000000000001E-2</v>
      </c>
      <c r="V51" s="161">
        <f>ROUND(E51*U51,2)</f>
        <v>0.16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177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265" t="s">
        <v>198</v>
      </c>
      <c r="D52" s="266"/>
      <c r="E52" s="266"/>
      <c r="F52" s="266"/>
      <c r="G52" s="266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191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76" t="str">
        <f>C52</f>
        <v>po suchu, bez ohledu na druh dopravního prostředku, bez naložení výkopku, avšak se složením bez rozhrnutí,</v>
      </c>
      <c r="BB52" s="152"/>
      <c r="BC52" s="152"/>
      <c r="BD52" s="152"/>
      <c r="BE52" s="152"/>
      <c r="BF52" s="152"/>
      <c r="BG52" s="152"/>
      <c r="BH52" s="152"/>
    </row>
    <row r="53" spans="1:60" ht="22.5" outlineLevel="1" x14ac:dyDescent="0.2">
      <c r="A53" s="187">
        <v>22</v>
      </c>
      <c r="B53" s="188" t="s">
        <v>209</v>
      </c>
      <c r="C53" s="194" t="s">
        <v>210</v>
      </c>
      <c r="D53" s="189" t="s">
        <v>189</v>
      </c>
      <c r="E53" s="190">
        <v>14.600000000000001</v>
      </c>
      <c r="F53" s="191"/>
      <c r="G53" s="192">
        <f>ROUND(E53*F53,2)</f>
        <v>0</v>
      </c>
      <c r="H53" s="191"/>
      <c r="I53" s="192">
        <f>ROUND(E53*H53,2)</f>
        <v>0</v>
      </c>
      <c r="J53" s="191"/>
      <c r="K53" s="192">
        <f>ROUND(E53*J53,2)</f>
        <v>0</v>
      </c>
      <c r="L53" s="192">
        <v>15</v>
      </c>
      <c r="M53" s="192">
        <f>G53*(1+L53/100)</f>
        <v>0</v>
      </c>
      <c r="N53" s="192">
        <v>0</v>
      </c>
      <c r="O53" s="192">
        <f>ROUND(E53*N53,2)</f>
        <v>0</v>
      </c>
      <c r="P53" s="192">
        <v>0</v>
      </c>
      <c r="Q53" s="192">
        <f>ROUND(E53*P53,2)</f>
        <v>0</v>
      </c>
      <c r="R53" s="192"/>
      <c r="S53" s="192" t="s">
        <v>273</v>
      </c>
      <c r="T53" s="193" t="s">
        <v>151</v>
      </c>
      <c r="U53" s="161">
        <v>9.0000000000000011E-3</v>
      </c>
      <c r="V53" s="161">
        <f>ROUND(E53*U53,2)</f>
        <v>0.13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177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69">
        <v>23</v>
      </c>
      <c r="B54" s="170" t="s">
        <v>420</v>
      </c>
      <c r="C54" s="179" t="s">
        <v>421</v>
      </c>
      <c r="D54" s="171" t="s">
        <v>189</v>
      </c>
      <c r="E54" s="172">
        <v>5.4200000000000008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15</v>
      </c>
      <c r="M54" s="174">
        <f>G54*(1+L54/100)</f>
        <v>0</v>
      </c>
      <c r="N54" s="174">
        <v>0</v>
      </c>
      <c r="O54" s="174">
        <f>ROUND(E54*N54,2)</f>
        <v>0</v>
      </c>
      <c r="P54" s="174">
        <v>0</v>
      </c>
      <c r="Q54" s="174">
        <f>ROUND(E54*P54,2)</f>
        <v>0</v>
      </c>
      <c r="R54" s="174"/>
      <c r="S54" s="174" t="s">
        <v>273</v>
      </c>
      <c r="T54" s="175" t="s">
        <v>151</v>
      </c>
      <c r="U54" s="161">
        <v>4.6550000000000002</v>
      </c>
      <c r="V54" s="161">
        <f>ROUND(E54*U54,2)</f>
        <v>25.23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177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65" t="s">
        <v>422</v>
      </c>
      <c r="D55" s="266"/>
      <c r="E55" s="266"/>
      <c r="F55" s="266"/>
      <c r="G55" s="266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191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69">
        <v>24</v>
      </c>
      <c r="B56" s="170" t="s">
        <v>423</v>
      </c>
      <c r="C56" s="179" t="s">
        <v>424</v>
      </c>
      <c r="D56" s="171" t="s">
        <v>189</v>
      </c>
      <c r="E56" s="172">
        <v>5.4200000000000008</v>
      </c>
      <c r="F56" s="173"/>
      <c r="G56" s="174">
        <f>ROUND(E56*F56,2)</f>
        <v>0</v>
      </c>
      <c r="H56" s="173"/>
      <c r="I56" s="174">
        <f>ROUND(E56*H56,2)</f>
        <v>0</v>
      </c>
      <c r="J56" s="173"/>
      <c r="K56" s="174">
        <f>ROUND(E56*J56,2)</f>
        <v>0</v>
      </c>
      <c r="L56" s="174">
        <v>15</v>
      </c>
      <c r="M56" s="174">
        <f>G56*(1+L56/100)</f>
        <v>0</v>
      </c>
      <c r="N56" s="174">
        <v>0</v>
      </c>
      <c r="O56" s="174">
        <f>ROUND(E56*N56,2)</f>
        <v>0</v>
      </c>
      <c r="P56" s="174">
        <v>0</v>
      </c>
      <c r="Q56" s="174">
        <f>ROUND(E56*P56,2)</f>
        <v>0</v>
      </c>
      <c r="R56" s="174"/>
      <c r="S56" s="174" t="s">
        <v>273</v>
      </c>
      <c r="T56" s="175" t="s">
        <v>151</v>
      </c>
      <c r="U56" s="161">
        <v>3.81</v>
      </c>
      <c r="V56" s="161">
        <f>ROUND(E56*U56,2)</f>
        <v>20.65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177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265" t="s">
        <v>425</v>
      </c>
      <c r="D57" s="266"/>
      <c r="E57" s="266"/>
      <c r="F57" s="266"/>
      <c r="G57" s="266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191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76" t="str">
        <f>C57</f>
        <v xml:space="preserve"> bez naložení, avšak s vyprázdněním nádoby na hromady nebo do dopravního prostředku, na každých třeba i započatých 3 m výšky,</v>
      </c>
      <c r="BB57" s="152"/>
      <c r="BC57" s="152"/>
      <c r="BD57" s="152"/>
      <c r="BE57" s="152"/>
      <c r="BF57" s="152"/>
      <c r="BG57" s="152"/>
      <c r="BH57" s="152"/>
    </row>
    <row r="58" spans="1:60" ht="22.5" outlineLevel="1" x14ac:dyDescent="0.2">
      <c r="A58" s="169">
        <v>25</v>
      </c>
      <c r="B58" s="170" t="s">
        <v>426</v>
      </c>
      <c r="C58" s="179" t="s">
        <v>427</v>
      </c>
      <c r="D58" s="171" t="s">
        <v>189</v>
      </c>
      <c r="E58" s="172">
        <v>5.4200000000000008</v>
      </c>
      <c r="F58" s="173"/>
      <c r="G58" s="174">
        <f>ROUND(E58*F58,2)</f>
        <v>0</v>
      </c>
      <c r="H58" s="173"/>
      <c r="I58" s="174">
        <f>ROUND(E58*H58,2)</f>
        <v>0</v>
      </c>
      <c r="J58" s="173"/>
      <c r="K58" s="174">
        <f>ROUND(E58*J58,2)</f>
        <v>0</v>
      </c>
      <c r="L58" s="174">
        <v>15</v>
      </c>
      <c r="M58" s="174">
        <f>G58*(1+L58/100)</f>
        <v>0</v>
      </c>
      <c r="N58" s="174">
        <v>0</v>
      </c>
      <c r="O58" s="174">
        <f>ROUND(E58*N58,2)</f>
        <v>0</v>
      </c>
      <c r="P58" s="174">
        <v>0</v>
      </c>
      <c r="Q58" s="174">
        <f>ROUND(E58*P58,2)</f>
        <v>0</v>
      </c>
      <c r="R58" s="174"/>
      <c r="S58" s="174" t="s">
        <v>273</v>
      </c>
      <c r="T58" s="175" t="s">
        <v>151</v>
      </c>
      <c r="U58" s="161">
        <v>0.66800000000000004</v>
      </c>
      <c r="V58" s="161">
        <f>ROUND(E58*U58,2)</f>
        <v>3.62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177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265" t="s">
        <v>428</v>
      </c>
      <c r="D59" s="266"/>
      <c r="E59" s="266"/>
      <c r="F59" s="266"/>
      <c r="G59" s="266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191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ht="22.5" outlineLevel="1" x14ac:dyDescent="0.2">
      <c r="A60" s="169">
        <v>26</v>
      </c>
      <c r="B60" s="170" t="s">
        <v>429</v>
      </c>
      <c r="C60" s="179" t="s">
        <v>430</v>
      </c>
      <c r="D60" s="171" t="s">
        <v>189</v>
      </c>
      <c r="E60" s="172">
        <v>5.4200000000000008</v>
      </c>
      <c r="F60" s="173"/>
      <c r="G60" s="174">
        <f>ROUND(E60*F60,2)</f>
        <v>0</v>
      </c>
      <c r="H60" s="173"/>
      <c r="I60" s="174">
        <f>ROUND(E60*H60,2)</f>
        <v>0</v>
      </c>
      <c r="J60" s="173"/>
      <c r="K60" s="174">
        <f>ROUND(E60*J60,2)</f>
        <v>0</v>
      </c>
      <c r="L60" s="174">
        <v>15</v>
      </c>
      <c r="M60" s="174">
        <f>G60*(1+L60/100)</f>
        <v>0</v>
      </c>
      <c r="N60" s="174">
        <v>0</v>
      </c>
      <c r="O60" s="174">
        <f>ROUND(E60*N60,2)</f>
        <v>0</v>
      </c>
      <c r="P60" s="174">
        <v>0</v>
      </c>
      <c r="Q60" s="174">
        <f>ROUND(E60*P60,2)</f>
        <v>0</v>
      </c>
      <c r="R60" s="174"/>
      <c r="S60" s="174" t="s">
        <v>273</v>
      </c>
      <c r="T60" s="175" t="s">
        <v>151</v>
      </c>
      <c r="U60" s="161">
        <v>0.59100000000000008</v>
      </c>
      <c r="V60" s="161">
        <f>ROUND(E60*U60,2)</f>
        <v>3.2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177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265" t="s">
        <v>428</v>
      </c>
      <c r="D61" s="266"/>
      <c r="E61" s="266"/>
      <c r="F61" s="266"/>
      <c r="G61" s="266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191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x14ac:dyDescent="0.2">
      <c r="A62" s="163" t="s">
        <v>146</v>
      </c>
      <c r="B62" s="164" t="s">
        <v>79</v>
      </c>
      <c r="C62" s="178" t="s">
        <v>80</v>
      </c>
      <c r="D62" s="165"/>
      <c r="E62" s="166"/>
      <c r="F62" s="167"/>
      <c r="G62" s="167">
        <f>SUMIF(AG63:AG70,"&lt;&gt;NOR",G63:G70)</f>
        <v>0</v>
      </c>
      <c r="H62" s="167"/>
      <c r="I62" s="167">
        <f>SUM(I63:I70)</f>
        <v>0</v>
      </c>
      <c r="J62" s="167"/>
      <c r="K62" s="167">
        <f>SUM(K63:K70)</f>
        <v>0</v>
      </c>
      <c r="L62" s="167"/>
      <c r="M62" s="167">
        <f>SUM(M63:M70)</f>
        <v>0</v>
      </c>
      <c r="N62" s="167"/>
      <c r="O62" s="167">
        <f>SUM(O63:O70)</f>
        <v>26.17</v>
      </c>
      <c r="P62" s="167"/>
      <c r="Q62" s="167">
        <f>SUM(Q63:Q70)</f>
        <v>0</v>
      </c>
      <c r="R62" s="167"/>
      <c r="S62" s="167"/>
      <c r="T62" s="168"/>
      <c r="U62" s="162"/>
      <c r="V62" s="162">
        <f>SUM(V63:V70)</f>
        <v>33.840000000000003</v>
      </c>
      <c r="W62" s="162"/>
      <c r="AG62" t="s">
        <v>147</v>
      </c>
    </row>
    <row r="63" spans="1:60" outlineLevel="1" x14ac:dyDescent="0.2">
      <c r="A63" s="169">
        <v>27</v>
      </c>
      <c r="B63" s="170" t="s">
        <v>431</v>
      </c>
      <c r="C63" s="179" t="s">
        <v>432</v>
      </c>
      <c r="D63" s="171" t="s">
        <v>189</v>
      </c>
      <c r="E63" s="172">
        <v>9.9400000000000013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15</v>
      </c>
      <c r="M63" s="174">
        <f>G63*(1+L63/100)</f>
        <v>0</v>
      </c>
      <c r="N63" s="174">
        <v>2.5250000000000004</v>
      </c>
      <c r="O63" s="174">
        <f>ROUND(E63*N63,2)</f>
        <v>25.1</v>
      </c>
      <c r="P63" s="174">
        <v>0</v>
      </c>
      <c r="Q63" s="174">
        <f>ROUND(E63*P63,2)</f>
        <v>0</v>
      </c>
      <c r="R63" s="174"/>
      <c r="S63" s="174" t="s">
        <v>273</v>
      </c>
      <c r="T63" s="175" t="s">
        <v>151</v>
      </c>
      <c r="U63" s="161">
        <v>0.48000000000000004</v>
      </c>
      <c r="V63" s="161">
        <f>ROUND(E63*U63,2)</f>
        <v>4.7699999999999996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177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65" t="s">
        <v>433</v>
      </c>
      <c r="D64" s="266"/>
      <c r="E64" s="266"/>
      <c r="F64" s="266"/>
      <c r="G64" s="266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191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69">
        <v>28</v>
      </c>
      <c r="B65" s="170" t="s">
        <v>434</v>
      </c>
      <c r="C65" s="179" t="s">
        <v>435</v>
      </c>
      <c r="D65" s="171" t="s">
        <v>175</v>
      </c>
      <c r="E65" s="172">
        <v>4.1748000000000003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15</v>
      </c>
      <c r="M65" s="174">
        <f>G65*(1+L65/100)</f>
        <v>0</v>
      </c>
      <c r="N65" s="174">
        <v>3.9200000000000006E-2</v>
      </c>
      <c r="O65" s="174">
        <f>ROUND(E65*N65,2)</f>
        <v>0.16</v>
      </c>
      <c r="P65" s="174">
        <v>0</v>
      </c>
      <c r="Q65" s="174">
        <f>ROUND(E65*P65,2)</f>
        <v>0</v>
      </c>
      <c r="R65" s="174"/>
      <c r="S65" s="174" t="s">
        <v>273</v>
      </c>
      <c r="T65" s="175" t="s">
        <v>151</v>
      </c>
      <c r="U65" s="161">
        <v>1.6</v>
      </c>
      <c r="V65" s="161">
        <f>ROUND(E65*U65,2)</f>
        <v>6.68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177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ht="22.5" outlineLevel="1" x14ac:dyDescent="0.2">
      <c r="A66" s="159"/>
      <c r="B66" s="160"/>
      <c r="C66" s="265" t="s">
        <v>436</v>
      </c>
      <c r="D66" s="266"/>
      <c r="E66" s="266"/>
      <c r="F66" s="266"/>
      <c r="G66" s="266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191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76" t="str">
        <f>C66</f>
        <v>svislé nebo šikmé (odkloněné) , půdorysně přímé nebo zalomené, stěn základových desek ve volných nebo zapažených jámách, rýhách, šachtách, včetně případných vzpěr,</v>
      </c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69">
        <v>29</v>
      </c>
      <c r="B67" s="170" t="s">
        <v>437</v>
      </c>
      <c r="C67" s="179" t="s">
        <v>438</v>
      </c>
      <c r="D67" s="171" t="s">
        <v>175</v>
      </c>
      <c r="E67" s="172">
        <v>4.1748000000000003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15</v>
      </c>
      <c r="M67" s="174">
        <f>G67*(1+L67/100)</f>
        <v>0</v>
      </c>
      <c r="N67" s="174">
        <v>0</v>
      </c>
      <c r="O67" s="174">
        <f>ROUND(E67*N67,2)</f>
        <v>0</v>
      </c>
      <c r="P67" s="174">
        <v>0</v>
      </c>
      <c r="Q67" s="174">
        <f>ROUND(E67*P67,2)</f>
        <v>0</v>
      </c>
      <c r="R67" s="174"/>
      <c r="S67" s="174" t="s">
        <v>273</v>
      </c>
      <c r="T67" s="175" t="s">
        <v>151</v>
      </c>
      <c r="U67" s="161">
        <v>0.32</v>
      </c>
      <c r="V67" s="161">
        <f>ROUND(E67*U67,2)</f>
        <v>1.34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177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ht="22.5" outlineLevel="1" x14ac:dyDescent="0.2">
      <c r="A68" s="159"/>
      <c r="B68" s="160"/>
      <c r="C68" s="265" t="s">
        <v>436</v>
      </c>
      <c r="D68" s="266"/>
      <c r="E68" s="266"/>
      <c r="F68" s="266"/>
      <c r="G68" s="266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191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76" t="str">
        <f>C68</f>
        <v>svislé nebo šikmé (odkloněné) , půdorysně přímé nebo zalomené, stěn základových desek ve volných nebo zapažených jámách, rýhách, šachtách, včetně případných vzpěr,</v>
      </c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69">
        <v>30</v>
      </c>
      <c r="B69" s="170" t="s">
        <v>439</v>
      </c>
      <c r="C69" s="179" t="s">
        <v>440</v>
      </c>
      <c r="D69" s="171" t="s">
        <v>218</v>
      </c>
      <c r="E69" s="172">
        <v>0.89460000000000006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1.0217400000000001</v>
      </c>
      <c r="O69" s="174">
        <f>ROUND(E69*N69,2)</f>
        <v>0.91</v>
      </c>
      <c r="P69" s="174">
        <v>0</v>
      </c>
      <c r="Q69" s="174">
        <f>ROUND(E69*P69,2)</f>
        <v>0</v>
      </c>
      <c r="R69" s="174"/>
      <c r="S69" s="174" t="s">
        <v>273</v>
      </c>
      <c r="T69" s="175" t="s">
        <v>151</v>
      </c>
      <c r="U69" s="161">
        <v>23.531000000000002</v>
      </c>
      <c r="V69" s="161">
        <f>ROUND(E69*U69,2)</f>
        <v>21.05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177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265" t="s">
        <v>441</v>
      </c>
      <c r="D70" s="266"/>
      <c r="E70" s="266"/>
      <c r="F70" s="266"/>
      <c r="G70" s="266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191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x14ac:dyDescent="0.2">
      <c r="A71" s="163" t="s">
        <v>146</v>
      </c>
      <c r="B71" s="164" t="s">
        <v>89</v>
      </c>
      <c r="C71" s="178" t="s">
        <v>90</v>
      </c>
      <c r="D71" s="165"/>
      <c r="E71" s="166"/>
      <c r="F71" s="167"/>
      <c r="G71" s="167">
        <f>SUMIF(AG72:AG73,"&lt;&gt;NOR",G72:G73)</f>
        <v>0</v>
      </c>
      <c r="H71" s="167"/>
      <c r="I71" s="167">
        <f>SUM(I72:I73)</f>
        <v>0</v>
      </c>
      <c r="J71" s="167"/>
      <c r="K71" s="167">
        <f>SUM(K72:K73)</f>
        <v>0</v>
      </c>
      <c r="L71" s="167"/>
      <c r="M71" s="167">
        <f>SUM(M72:M73)</f>
        <v>0</v>
      </c>
      <c r="N71" s="167"/>
      <c r="O71" s="167">
        <f>SUM(O72:O73)</f>
        <v>5.0199999999999996</v>
      </c>
      <c r="P71" s="167"/>
      <c r="Q71" s="167">
        <f>SUM(Q72:Q73)</f>
        <v>0</v>
      </c>
      <c r="R71" s="167"/>
      <c r="S71" s="167"/>
      <c r="T71" s="168"/>
      <c r="U71" s="162"/>
      <c r="V71" s="162">
        <f>SUM(V72:V73)</f>
        <v>5.13</v>
      </c>
      <c r="W71" s="162"/>
      <c r="AG71" t="s">
        <v>147</v>
      </c>
    </row>
    <row r="72" spans="1:60" outlineLevel="1" x14ac:dyDescent="0.2">
      <c r="A72" s="169">
        <v>31</v>
      </c>
      <c r="B72" s="170" t="s">
        <v>442</v>
      </c>
      <c r="C72" s="179" t="s">
        <v>443</v>
      </c>
      <c r="D72" s="171" t="s">
        <v>189</v>
      </c>
      <c r="E72" s="172">
        <v>1.9880000000000002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15</v>
      </c>
      <c r="M72" s="174">
        <f>G72*(1+L72/100)</f>
        <v>0</v>
      </c>
      <c r="N72" s="174">
        <v>2.5250000000000004</v>
      </c>
      <c r="O72" s="174">
        <f>ROUND(E72*N72,2)</f>
        <v>5.0199999999999996</v>
      </c>
      <c r="P72" s="174">
        <v>0</v>
      </c>
      <c r="Q72" s="174">
        <f>ROUND(E72*P72,2)</f>
        <v>0</v>
      </c>
      <c r="R72" s="174"/>
      <c r="S72" s="174" t="s">
        <v>273</v>
      </c>
      <c r="T72" s="175" t="s">
        <v>151</v>
      </c>
      <c r="U72" s="161">
        <v>2.58</v>
      </c>
      <c r="V72" s="161">
        <f>ROUND(E72*U72,2)</f>
        <v>5.13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177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265" t="s">
        <v>444</v>
      </c>
      <c r="D73" s="266"/>
      <c r="E73" s="266"/>
      <c r="F73" s="266"/>
      <c r="G73" s="266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191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x14ac:dyDescent="0.2">
      <c r="A74" s="163" t="s">
        <v>146</v>
      </c>
      <c r="B74" s="164" t="s">
        <v>101</v>
      </c>
      <c r="C74" s="178" t="s">
        <v>102</v>
      </c>
      <c r="D74" s="165"/>
      <c r="E74" s="166"/>
      <c r="F74" s="167"/>
      <c r="G74" s="167">
        <f>SUMIF(AG75:AG95,"&lt;&gt;NOR",G75:G95)</f>
        <v>0</v>
      </c>
      <c r="H74" s="167"/>
      <c r="I74" s="167">
        <f>SUM(I75:I95)</f>
        <v>0</v>
      </c>
      <c r="J74" s="167"/>
      <c r="K74" s="167">
        <f>SUM(K75:K95)</f>
        <v>0</v>
      </c>
      <c r="L74" s="167"/>
      <c r="M74" s="167">
        <f>SUM(M75:M95)</f>
        <v>0</v>
      </c>
      <c r="N74" s="167"/>
      <c r="O74" s="167">
        <f>SUM(O75:O95)</f>
        <v>1.1000000000000001</v>
      </c>
      <c r="P74" s="167"/>
      <c r="Q74" s="167">
        <f>SUM(Q75:Q95)</f>
        <v>0</v>
      </c>
      <c r="R74" s="167"/>
      <c r="S74" s="167"/>
      <c r="T74" s="168"/>
      <c r="U74" s="162"/>
      <c r="V74" s="162">
        <f>SUM(V75:V95)</f>
        <v>45.77</v>
      </c>
      <c r="W74" s="162"/>
      <c r="AG74" t="s">
        <v>147</v>
      </c>
    </row>
    <row r="75" spans="1:60" outlineLevel="1" x14ac:dyDescent="0.2">
      <c r="A75" s="187">
        <v>32</v>
      </c>
      <c r="B75" s="188" t="s">
        <v>445</v>
      </c>
      <c r="C75" s="194" t="s">
        <v>446</v>
      </c>
      <c r="D75" s="189" t="s">
        <v>360</v>
      </c>
      <c r="E75" s="190">
        <v>18.32</v>
      </c>
      <c r="F75" s="191"/>
      <c r="G75" s="192">
        <f t="shared" ref="G75:G91" si="0">ROUND(E75*F75,2)</f>
        <v>0</v>
      </c>
      <c r="H75" s="191"/>
      <c r="I75" s="192">
        <f t="shared" ref="I75:I91" si="1">ROUND(E75*H75,2)</f>
        <v>0</v>
      </c>
      <c r="J75" s="191"/>
      <c r="K75" s="192">
        <f t="shared" ref="K75:K91" si="2">ROUND(E75*J75,2)</f>
        <v>0</v>
      </c>
      <c r="L75" s="192">
        <v>15</v>
      </c>
      <c r="M75" s="192">
        <f t="shared" ref="M75:M91" si="3">G75*(1+L75/100)</f>
        <v>0</v>
      </c>
      <c r="N75" s="192">
        <v>1E-3</v>
      </c>
      <c r="O75" s="192">
        <f t="shared" ref="O75:O91" si="4">ROUND(E75*N75,2)</f>
        <v>0.02</v>
      </c>
      <c r="P75" s="192">
        <v>0</v>
      </c>
      <c r="Q75" s="192">
        <f t="shared" ref="Q75:Q91" si="5">ROUND(E75*P75,2)</f>
        <v>0</v>
      </c>
      <c r="R75" s="192"/>
      <c r="S75" s="192" t="s">
        <v>273</v>
      </c>
      <c r="T75" s="193" t="s">
        <v>151</v>
      </c>
      <c r="U75" s="161">
        <v>0</v>
      </c>
      <c r="V75" s="161">
        <f t="shared" ref="V75:V91" si="6">ROUND(E75*U75,2)</f>
        <v>0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258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87">
        <v>33</v>
      </c>
      <c r="B76" s="188" t="s">
        <v>447</v>
      </c>
      <c r="C76" s="194" t="s">
        <v>448</v>
      </c>
      <c r="D76" s="189" t="s">
        <v>189</v>
      </c>
      <c r="E76" s="190">
        <v>0.67555000000000009</v>
      </c>
      <c r="F76" s="191"/>
      <c r="G76" s="192">
        <f t="shared" si="0"/>
        <v>0</v>
      </c>
      <c r="H76" s="191"/>
      <c r="I76" s="192">
        <f t="shared" si="1"/>
        <v>0</v>
      </c>
      <c r="J76" s="191"/>
      <c r="K76" s="192">
        <f t="shared" si="2"/>
        <v>0</v>
      </c>
      <c r="L76" s="192">
        <v>15</v>
      </c>
      <c r="M76" s="192">
        <f t="shared" si="3"/>
        <v>0</v>
      </c>
      <c r="N76" s="192">
        <v>0.55000000000000004</v>
      </c>
      <c r="O76" s="192">
        <f t="shared" si="4"/>
        <v>0.37</v>
      </c>
      <c r="P76" s="192">
        <v>0</v>
      </c>
      <c r="Q76" s="192">
        <f t="shared" si="5"/>
        <v>0</v>
      </c>
      <c r="R76" s="192"/>
      <c r="S76" s="192" t="s">
        <v>273</v>
      </c>
      <c r="T76" s="193" t="s">
        <v>151</v>
      </c>
      <c r="U76" s="161">
        <v>0</v>
      </c>
      <c r="V76" s="161">
        <f t="shared" si="6"/>
        <v>0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258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87">
        <v>34</v>
      </c>
      <c r="B77" s="188" t="s">
        <v>449</v>
      </c>
      <c r="C77" s="194" t="s">
        <v>450</v>
      </c>
      <c r="D77" s="189" t="s">
        <v>189</v>
      </c>
      <c r="E77" s="190">
        <v>0.81066000000000005</v>
      </c>
      <c r="F77" s="191"/>
      <c r="G77" s="192">
        <f t="shared" si="0"/>
        <v>0</v>
      </c>
      <c r="H77" s="191"/>
      <c r="I77" s="192">
        <f t="shared" si="1"/>
        <v>0</v>
      </c>
      <c r="J77" s="191"/>
      <c r="K77" s="192">
        <f t="shared" si="2"/>
        <v>0</v>
      </c>
      <c r="L77" s="192">
        <v>15</v>
      </c>
      <c r="M77" s="192">
        <f t="shared" si="3"/>
        <v>0</v>
      </c>
      <c r="N77" s="192">
        <v>0.55000000000000004</v>
      </c>
      <c r="O77" s="192">
        <f t="shared" si="4"/>
        <v>0.45</v>
      </c>
      <c r="P77" s="192">
        <v>0</v>
      </c>
      <c r="Q77" s="192">
        <f t="shared" si="5"/>
        <v>0</v>
      </c>
      <c r="R77" s="192"/>
      <c r="S77" s="192" t="s">
        <v>273</v>
      </c>
      <c r="T77" s="193" t="s">
        <v>151</v>
      </c>
      <c r="U77" s="161">
        <v>0</v>
      </c>
      <c r="V77" s="161">
        <f t="shared" si="6"/>
        <v>0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258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87">
        <v>35</v>
      </c>
      <c r="B78" s="188" t="s">
        <v>451</v>
      </c>
      <c r="C78" s="194" t="s">
        <v>452</v>
      </c>
      <c r="D78" s="189" t="s">
        <v>189</v>
      </c>
      <c r="E78" s="190">
        <v>0.19923000000000002</v>
      </c>
      <c r="F78" s="191"/>
      <c r="G78" s="192">
        <f t="shared" si="0"/>
        <v>0</v>
      </c>
      <c r="H78" s="191"/>
      <c r="I78" s="192">
        <f t="shared" si="1"/>
        <v>0</v>
      </c>
      <c r="J78" s="191"/>
      <c r="K78" s="192">
        <f t="shared" si="2"/>
        <v>0</v>
      </c>
      <c r="L78" s="192">
        <v>15</v>
      </c>
      <c r="M78" s="192">
        <f t="shared" si="3"/>
        <v>0</v>
      </c>
      <c r="N78" s="192">
        <v>0.55000000000000004</v>
      </c>
      <c r="O78" s="192">
        <f t="shared" si="4"/>
        <v>0.11</v>
      </c>
      <c r="P78" s="192">
        <v>0</v>
      </c>
      <c r="Q78" s="192">
        <f t="shared" si="5"/>
        <v>0</v>
      </c>
      <c r="R78" s="192"/>
      <c r="S78" s="192" t="s">
        <v>273</v>
      </c>
      <c r="T78" s="193" t="s">
        <v>151</v>
      </c>
      <c r="U78" s="161">
        <v>0</v>
      </c>
      <c r="V78" s="161">
        <f t="shared" si="6"/>
        <v>0</v>
      </c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258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87">
        <v>36</v>
      </c>
      <c r="B79" s="188" t="s">
        <v>453</v>
      </c>
      <c r="C79" s="194" t="s">
        <v>454</v>
      </c>
      <c r="D79" s="189" t="s">
        <v>175</v>
      </c>
      <c r="E79" s="190">
        <v>4.0304000000000002</v>
      </c>
      <c r="F79" s="191"/>
      <c r="G79" s="192">
        <f t="shared" si="0"/>
        <v>0</v>
      </c>
      <c r="H79" s="191"/>
      <c r="I79" s="192">
        <f t="shared" si="1"/>
        <v>0</v>
      </c>
      <c r="J79" s="191"/>
      <c r="K79" s="192">
        <f t="shared" si="2"/>
        <v>0</v>
      </c>
      <c r="L79" s="192">
        <v>15</v>
      </c>
      <c r="M79" s="192">
        <f t="shared" si="3"/>
        <v>0</v>
      </c>
      <c r="N79" s="192">
        <v>6.0000000000000001E-3</v>
      </c>
      <c r="O79" s="192">
        <f t="shared" si="4"/>
        <v>0.02</v>
      </c>
      <c r="P79" s="192">
        <v>0</v>
      </c>
      <c r="Q79" s="192">
        <f t="shared" si="5"/>
        <v>0</v>
      </c>
      <c r="R79" s="192"/>
      <c r="S79" s="192" t="s">
        <v>273</v>
      </c>
      <c r="T79" s="193" t="s">
        <v>151</v>
      </c>
      <c r="U79" s="161">
        <v>0</v>
      </c>
      <c r="V79" s="161">
        <f t="shared" si="6"/>
        <v>0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455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87">
        <v>37</v>
      </c>
      <c r="B80" s="188" t="s">
        <v>456</v>
      </c>
      <c r="C80" s="194" t="s">
        <v>457</v>
      </c>
      <c r="D80" s="189" t="s">
        <v>277</v>
      </c>
      <c r="E80" s="190">
        <v>45.800000000000004</v>
      </c>
      <c r="F80" s="191"/>
      <c r="G80" s="192">
        <f t="shared" si="0"/>
        <v>0</v>
      </c>
      <c r="H80" s="191"/>
      <c r="I80" s="192">
        <f t="shared" si="1"/>
        <v>0</v>
      </c>
      <c r="J80" s="191"/>
      <c r="K80" s="192">
        <f t="shared" si="2"/>
        <v>0</v>
      </c>
      <c r="L80" s="192">
        <v>15</v>
      </c>
      <c r="M80" s="192">
        <f t="shared" si="3"/>
        <v>0</v>
      </c>
      <c r="N80" s="192">
        <v>0</v>
      </c>
      <c r="O80" s="192">
        <f t="shared" si="4"/>
        <v>0</v>
      </c>
      <c r="P80" s="192">
        <v>0</v>
      </c>
      <c r="Q80" s="192">
        <f t="shared" si="5"/>
        <v>0</v>
      </c>
      <c r="R80" s="192"/>
      <c r="S80" s="192" t="s">
        <v>273</v>
      </c>
      <c r="T80" s="193" t="s">
        <v>151</v>
      </c>
      <c r="U80" s="161">
        <v>0.1</v>
      </c>
      <c r="V80" s="161">
        <f t="shared" si="6"/>
        <v>4.58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177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ht="22.5" outlineLevel="1" x14ac:dyDescent="0.2">
      <c r="A81" s="187">
        <v>38</v>
      </c>
      <c r="B81" s="188" t="s">
        <v>458</v>
      </c>
      <c r="C81" s="194" t="s">
        <v>459</v>
      </c>
      <c r="D81" s="189" t="s">
        <v>277</v>
      </c>
      <c r="E81" s="190">
        <v>5.7250000000000005</v>
      </c>
      <c r="F81" s="191"/>
      <c r="G81" s="192">
        <f t="shared" si="0"/>
        <v>0</v>
      </c>
      <c r="H81" s="191"/>
      <c r="I81" s="192">
        <f t="shared" si="1"/>
        <v>0</v>
      </c>
      <c r="J81" s="191"/>
      <c r="K81" s="192">
        <f t="shared" si="2"/>
        <v>0</v>
      </c>
      <c r="L81" s="192">
        <v>15</v>
      </c>
      <c r="M81" s="192">
        <f t="shared" si="3"/>
        <v>0</v>
      </c>
      <c r="N81" s="192">
        <v>3.32E-3</v>
      </c>
      <c r="O81" s="192">
        <f t="shared" si="4"/>
        <v>0.02</v>
      </c>
      <c r="P81" s="192">
        <v>0</v>
      </c>
      <c r="Q81" s="192">
        <f t="shared" si="5"/>
        <v>0</v>
      </c>
      <c r="R81" s="192"/>
      <c r="S81" s="192" t="s">
        <v>273</v>
      </c>
      <c r="T81" s="193" t="s">
        <v>151</v>
      </c>
      <c r="U81" s="161">
        <v>0.377</v>
      </c>
      <c r="V81" s="161">
        <f t="shared" si="6"/>
        <v>2.16</v>
      </c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177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ht="22.5" outlineLevel="1" x14ac:dyDescent="0.2">
      <c r="A82" s="187">
        <v>39</v>
      </c>
      <c r="B82" s="188" t="s">
        <v>460</v>
      </c>
      <c r="C82" s="194" t="s">
        <v>461</v>
      </c>
      <c r="D82" s="189" t="s">
        <v>277</v>
      </c>
      <c r="E82" s="190">
        <v>8.5875000000000004</v>
      </c>
      <c r="F82" s="191"/>
      <c r="G82" s="192">
        <f t="shared" si="0"/>
        <v>0</v>
      </c>
      <c r="H82" s="191"/>
      <c r="I82" s="192">
        <f t="shared" si="1"/>
        <v>0</v>
      </c>
      <c r="J82" s="191"/>
      <c r="K82" s="192">
        <f t="shared" si="2"/>
        <v>0</v>
      </c>
      <c r="L82" s="192">
        <v>15</v>
      </c>
      <c r="M82" s="192">
        <f t="shared" si="3"/>
        <v>0</v>
      </c>
      <c r="N82" s="192">
        <v>0</v>
      </c>
      <c r="O82" s="192">
        <f t="shared" si="4"/>
        <v>0</v>
      </c>
      <c r="P82" s="192">
        <v>0</v>
      </c>
      <c r="Q82" s="192">
        <f t="shared" si="5"/>
        <v>0</v>
      </c>
      <c r="R82" s="192"/>
      <c r="S82" s="192" t="s">
        <v>273</v>
      </c>
      <c r="T82" s="193" t="s">
        <v>151</v>
      </c>
      <c r="U82" s="161">
        <v>5.5E-2</v>
      </c>
      <c r="V82" s="161">
        <f t="shared" si="6"/>
        <v>0.47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177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ht="33.75" outlineLevel="1" x14ac:dyDescent="0.2">
      <c r="A83" s="187">
        <v>40</v>
      </c>
      <c r="B83" s="188" t="s">
        <v>462</v>
      </c>
      <c r="C83" s="194" t="s">
        <v>463</v>
      </c>
      <c r="D83" s="189" t="s">
        <v>253</v>
      </c>
      <c r="E83" s="190">
        <v>46.945</v>
      </c>
      <c r="F83" s="191"/>
      <c r="G83" s="192">
        <f t="shared" si="0"/>
        <v>0</v>
      </c>
      <c r="H83" s="191"/>
      <c r="I83" s="192">
        <f t="shared" si="1"/>
        <v>0</v>
      </c>
      <c r="J83" s="191"/>
      <c r="K83" s="192">
        <f t="shared" si="2"/>
        <v>0</v>
      </c>
      <c r="L83" s="192">
        <v>15</v>
      </c>
      <c r="M83" s="192">
        <f t="shared" si="3"/>
        <v>0</v>
      </c>
      <c r="N83" s="192">
        <v>9.9000000000000021E-4</v>
      </c>
      <c r="O83" s="192">
        <f t="shared" si="4"/>
        <v>0.05</v>
      </c>
      <c r="P83" s="192">
        <v>0</v>
      </c>
      <c r="Q83" s="192">
        <f t="shared" si="5"/>
        <v>0</v>
      </c>
      <c r="R83" s="192"/>
      <c r="S83" s="192" t="s">
        <v>273</v>
      </c>
      <c r="T83" s="193" t="s">
        <v>151</v>
      </c>
      <c r="U83" s="161">
        <v>0.26200000000000001</v>
      </c>
      <c r="V83" s="161">
        <f t="shared" si="6"/>
        <v>12.3</v>
      </c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177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ht="33.75" outlineLevel="1" x14ac:dyDescent="0.2">
      <c r="A84" s="187">
        <v>41</v>
      </c>
      <c r="B84" s="188" t="s">
        <v>464</v>
      </c>
      <c r="C84" s="194" t="s">
        <v>465</v>
      </c>
      <c r="D84" s="189" t="s">
        <v>253</v>
      </c>
      <c r="E84" s="190">
        <v>9.5493000000000006</v>
      </c>
      <c r="F84" s="191"/>
      <c r="G84" s="192">
        <f t="shared" si="0"/>
        <v>0</v>
      </c>
      <c r="H84" s="191"/>
      <c r="I84" s="192">
        <f t="shared" si="1"/>
        <v>0</v>
      </c>
      <c r="J84" s="191"/>
      <c r="K84" s="192">
        <f t="shared" si="2"/>
        <v>0</v>
      </c>
      <c r="L84" s="192">
        <v>15</v>
      </c>
      <c r="M84" s="192">
        <f t="shared" si="3"/>
        <v>0</v>
      </c>
      <c r="N84" s="192">
        <v>9.9000000000000021E-4</v>
      </c>
      <c r="O84" s="192">
        <f t="shared" si="4"/>
        <v>0.01</v>
      </c>
      <c r="P84" s="192">
        <v>0</v>
      </c>
      <c r="Q84" s="192">
        <f t="shared" si="5"/>
        <v>0</v>
      </c>
      <c r="R84" s="192"/>
      <c r="S84" s="192" t="s">
        <v>273</v>
      </c>
      <c r="T84" s="193" t="s">
        <v>151</v>
      </c>
      <c r="U84" s="161">
        <v>0.36100000000000004</v>
      </c>
      <c r="V84" s="161">
        <f t="shared" si="6"/>
        <v>3.45</v>
      </c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177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ht="33.75" outlineLevel="1" x14ac:dyDescent="0.2">
      <c r="A85" s="187">
        <v>42</v>
      </c>
      <c r="B85" s="188" t="s">
        <v>466</v>
      </c>
      <c r="C85" s="194" t="s">
        <v>467</v>
      </c>
      <c r="D85" s="189" t="s">
        <v>253</v>
      </c>
      <c r="E85" s="190">
        <v>11.450000000000001</v>
      </c>
      <c r="F85" s="191"/>
      <c r="G85" s="192">
        <f t="shared" si="0"/>
        <v>0</v>
      </c>
      <c r="H85" s="191"/>
      <c r="I85" s="192">
        <f t="shared" si="1"/>
        <v>0</v>
      </c>
      <c r="J85" s="191"/>
      <c r="K85" s="192">
        <f t="shared" si="2"/>
        <v>0</v>
      </c>
      <c r="L85" s="192">
        <v>15</v>
      </c>
      <c r="M85" s="192">
        <f t="shared" si="3"/>
        <v>0</v>
      </c>
      <c r="N85" s="192">
        <v>9.9000000000000021E-4</v>
      </c>
      <c r="O85" s="192">
        <f t="shared" si="4"/>
        <v>0.01</v>
      </c>
      <c r="P85" s="192">
        <v>0</v>
      </c>
      <c r="Q85" s="192">
        <f t="shared" si="5"/>
        <v>0</v>
      </c>
      <c r="R85" s="192"/>
      <c r="S85" s="192" t="s">
        <v>273</v>
      </c>
      <c r="T85" s="193" t="s">
        <v>151</v>
      </c>
      <c r="U85" s="161">
        <v>0.45300000000000001</v>
      </c>
      <c r="V85" s="161">
        <f t="shared" si="6"/>
        <v>5.19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177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ht="45" outlineLevel="1" x14ac:dyDescent="0.2">
      <c r="A86" s="187">
        <v>43</v>
      </c>
      <c r="B86" s="188" t="s">
        <v>468</v>
      </c>
      <c r="C86" s="194" t="s">
        <v>469</v>
      </c>
      <c r="D86" s="189" t="s">
        <v>175</v>
      </c>
      <c r="E86" s="190">
        <v>27.938000000000002</v>
      </c>
      <c r="F86" s="191"/>
      <c r="G86" s="192">
        <f t="shared" si="0"/>
        <v>0</v>
      </c>
      <c r="H86" s="191"/>
      <c r="I86" s="192">
        <f t="shared" si="1"/>
        <v>0</v>
      </c>
      <c r="J86" s="191"/>
      <c r="K86" s="192">
        <f t="shared" si="2"/>
        <v>0</v>
      </c>
      <c r="L86" s="192">
        <v>15</v>
      </c>
      <c r="M86" s="192">
        <f t="shared" si="3"/>
        <v>0</v>
      </c>
      <c r="N86" s="192">
        <v>0</v>
      </c>
      <c r="O86" s="192">
        <f t="shared" si="4"/>
        <v>0</v>
      </c>
      <c r="P86" s="192">
        <v>0</v>
      </c>
      <c r="Q86" s="192">
        <f t="shared" si="5"/>
        <v>0</v>
      </c>
      <c r="R86" s="192"/>
      <c r="S86" s="192" t="s">
        <v>273</v>
      </c>
      <c r="T86" s="193" t="s">
        <v>151</v>
      </c>
      <c r="U86" s="161">
        <v>0.27</v>
      </c>
      <c r="V86" s="161">
        <f t="shared" si="6"/>
        <v>7.54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177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ht="45" outlineLevel="1" x14ac:dyDescent="0.2">
      <c r="A87" s="187">
        <v>44</v>
      </c>
      <c r="B87" s="188" t="s">
        <v>470</v>
      </c>
      <c r="C87" s="194" t="s">
        <v>471</v>
      </c>
      <c r="D87" s="189" t="s">
        <v>175</v>
      </c>
      <c r="E87" s="190">
        <v>3.6640000000000001</v>
      </c>
      <c r="F87" s="191"/>
      <c r="G87" s="192">
        <f t="shared" si="0"/>
        <v>0</v>
      </c>
      <c r="H87" s="191"/>
      <c r="I87" s="192">
        <f t="shared" si="1"/>
        <v>0</v>
      </c>
      <c r="J87" s="191"/>
      <c r="K87" s="192">
        <f t="shared" si="2"/>
        <v>0</v>
      </c>
      <c r="L87" s="192">
        <v>15</v>
      </c>
      <c r="M87" s="192">
        <f t="shared" si="3"/>
        <v>0</v>
      </c>
      <c r="N87" s="192">
        <v>0</v>
      </c>
      <c r="O87" s="192">
        <f t="shared" si="4"/>
        <v>0</v>
      </c>
      <c r="P87" s="192">
        <v>0</v>
      </c>
      <c r="Q87" s="192">
        <f t="shared" si="5"/>
        <v>0</v>
      </c>
      <c r="R87" s="192"/>
      <c r="S87" s="192" t="s">
        <v>273</v>
      </c>
      <c r="T87" s="193" t="s">
        <v>151</v>
      </c>
      <c r="U87" s="161">
        <v>0.74600000000000011</v>
      </c>
      <c r="V87" s="161">
        <f t="shared" si="6"/>
        <v>2.73</v>
      </c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177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ht="22.5" outlineLevel="1" x14ac:dyDescent="0.2">
      <c r="A88" s="187">
        <v>45</v>
      </c>
      <c r="B88" s="188" t="s">
        <v>472</v>
      </c>
      <c r="C88" s="194" t="s">
        <v>473</v>
      </c>
      <c r="D88" s="189" t="s">
        <v>175</v>
      </c>
      <c r="E88" s="190">
        <v>27.938000000000002</v>
      </c>
      <c r="F88" s="191"/>
      <c r="G88" s="192">
        <f t="shared" si="0"/>
        <v>0</v>
      </c>
      <c r="H88" s="191"/>
      <c r="I88" s="192">
        <f t="shared" si="1"/>
        <v>0</v>
      </c>
      <c r="J88" s="191"/>
      <c r="K88" s="192">
        <f t="shared" si="2"/>
        <v>0</v>
      </c>
      <c r="L88" s="192">
        <v>15</v>
      </c>
      <c r="M88" s="192">
        <f t="shared" si="3"/>
        <v>0</v>
      </c>
      <c r="N88" s="192">
        <v>0</v>
      </c>
      <c r="O88" s="192">
        <f t="shared" si="4"/>
        <v>0</v>
      </c>
      <c r="P88" s="192">
        <v>0</v>
      </c>
      <c r="Q88" s="192">
        <f t="shared" si="5"/>
        <v>0</v>
      </c>
      <c r="R88" s="192"/>
      <c r="S88" s="192" t="s">
        <v>273</v>
      </c>
      <c r="T88" s="193" t="s">
        <v>151</v>
      </c>
      <c r="U88" s="161">
        <v>0.20800000000000002</v>
      </c>
      <c r="V88" s="161">
        <f t="shared" si="6"/>
        <v>5.81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177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2.5" outlineLevel="1" x14ac:dyDescent="0.2">
      <c r="A89" s="187">
        <v>46</v>
      </c>
      <c r="B89" s="188" t="s">
        <v>474</v>
      </c>
      <c r="C89" s="194" t="s">
        <v>475</v>
      </c>
      <c r="D89" s="189" t="s">
        <v>175</v>
      </c>
      <c r="E89" s="190">
        <v>27.938000000000002</v>
      </c>
      <c r="F89" s="191"/>
      <c r="G89" s="192">
        <f t="shared" si="0"/>
        <v>0</v>
      </c>
      <c r="H89" s="191"/>
      <c r="I89" s="192">
        <f t="shared" si="1"/>
        <v>0</v>
      </c>
      <c r="J89" s="191"/>
      <c r="K89" s="192">
        <f t="shared" si="2"/>
        <v>0</v>
      </c>
      <c r="L89" s="192">
        <v>15</v>
      </c>
      <c r="M89" s="192">
        <f t="shared" si="3"/>
        <v>0</v>
      </c>
      <c r="N89" s="192">
        <v>0</v>
      </c>
      <c r="O89" s="192">
        <f t="shared" si="4"/>
        <v>0</v>
      </c>
      <c r="P89" s="192">
        <v>0</v>
      </c>
      <c r="Q89" s="192">
        <f t="shared" si="5"/>
        <v>0</v>
      </c>
      <c r="R89" s="192"/>
      <c r="S89" s="192" t="s">
        <v>273</v>
      </c>
      <c r="T89" s="193" t="s">
        <v>151</v>
      </c>
      <c r="U89" s="161">
        <v>5.5E-2</v>
      </c>
      <c r="V89" s="161">
        <f t="shared" si="6"/>
        <v>1.54</v>
      </c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177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87">
        <v>47</v>
      </c>
      <c r="B90" s="188" t="s">
        <v>476</v>
      </c>
      <c r="C90" s="194" t="s">
        <v>477</v>
      </c>
      <c r="D90" s="189" t="s">
        <v>189</v>
      </c>
      <c r="E90" s="190">
        <v>1.61216</v>
      </c>
      <c r="F90" s="191"/>
      <c r="G90" s="192">
        <f t="shared" si="0"/>
        <v>0</v>
      </c>
      <c r="H90" s="191"/>
      <c r="I90" s="192">
        <f t="shared" si="1"/>
        <v>0</v>
      </c>
      <c r="J90" s="191"/>
      <c r="K90" s="192">
        <f t="shared" si="2"/>
        <v>0</v>
      </c>
      <c r="L90" s="192">
        <v>15</v>
      </c>
      <c r="M90" s="192">
        <f t="shared" si="3"/>
        <v>0</v>
      </c>
      <c r="N90" s="192">
        <v>2.3570000000000001E-2</v>
      </c>
      <c r="O90" s="192">
        <f t="shared" si="4"/>
        <v>0.04</v>
      </c>
      <c r="P90" s="192">
        <v>0</v>
      </c>
      <c r="Q90" s="192">
        <f t="shared" si="5"/>
        <v>0</v>
      </c>
      <c r="R90" s="192"/>
      <c r="S90" s="192" t="s">
        <v>273</v>
      </c>
      <c r="T90" s="193" t="s">
        <v>151</v>
      </c>
      <c r="U90" s="161">
        <v>0</v>
      </c>
      <c r="V90" s="161">
        <f t="shared" si="6"/>
        <v>0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177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ht="22.5" outlineLevel="1" x14ac:dyDescent="0.2">
      <c r="A91" s="169">
        <v>48</v>
      </c>
      <c r="B91" s="170" t="s">
        <v>478</v>
      </c>
      <c r="C91" s="179" t="s">
        <v>479</v>
      </c>
      <c r="D91" s="171" t="s">
        <v>175</v>
      </c>
      <c r="E91" s="172">
        <v>35.349000000000004</v>
      </c>
      <c r="F91" s="173"/>
      <c r="G91" s="174">
        <f t="shared" si="0"/>
        <v>0</v>
      </c>
      <c r="H91" s="173"/>
      <c r="I91" s="174">
        <f t="shared" si="1"/>
        <v>0</v>
      </c>
      <c r="J91" s="173"/>
      <c r="K91" s="174">
        <f t="shared" si="2"/>
        <v>0</v>
      </c>
      <c r="L91" s="174">
        <v>15</v>
      </c>
      <c r="M91" s="174">
        <f t="shared" si="3"/>
        <v>0</v>
      </c>
      <c r="N91" s="174">
        <v>4.0000000000000003E-5</v>
      </c>
      <c r="O91" s="174">
        <f t="shared" si="4"/>
        <v>0</v>
      </c>
      <c r="P91" s="174">
        <v>0</v>
      </c>
      <c r="Q91" s="174">
        <f t="shared" si="5"/>
        <v>0</v>
      </c>
      <c r="R91" s="174"/>
      <c r="S91" s="174" t="s">
        <v>273</v>
      </c>
      <c r="T91" s="175" t="s">
        <v>151</v>
      </c>
      <c r="U91" s="161">
        <v>0</v>
      </c>
      <c r="V91" s="161">
        <f t="shared" si="6"/>
        <v>0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177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59"/>
      <c r="B92" s="160"/>
      <c r="C92" s="195" t="s">
        <v>480</v>
      </c>
      <c r="D92" s="183"/>
      <c r="E92" s="184">
        <v>35.35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181</v>
      </c>
      <c r="AH92" s="152">
        <v>0</v>
      </c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196" t="s">
        <v>182</v>
      </c>
      <c r="D93" s="185"/>
      <c r="E93" s="186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181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59"/>
      <c r="B94" s="160"/>
      <c r="C94" s="197" t="s">
        <v>481</v>
      </c>
      <c r="D94" s="185"/>
      <c r="E94" s="186">
        <v>35.35</v>
      </c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181</v>
      </c>
      <c r="AH94" s="152">
        <v>2</v>
      </c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59"/>
      <c r="B95" s="160"/>
      <c r="C95" s="196" t="s">
        <v>184</v>
      </c>
      <c r="D95" s="185"/>
      <c r="E95" s="186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181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x14ac:dyDescent="0.2">
      <c r="A96" s="163" t="s">
        <v>146</v>
      </c>
      <c r="B96" s="164" t="s">
        <v>105</v>
      </c>
      <c r="C96" s="178" t="s">
        <v>106</v>
      </c>
      <c r="D96" s="165"/>
      <c r="E96" s="166"/>
      <c r="F96" s="167"/>
      <c r="G96" s="167">
        <f>SUMIF(AG97:AG97,"&lt;&gt;NOR",G97:G97)</f>
        <v>0</v>
      </c>
      <c r="H96" s="167"/>
      <c r="I96" s="167">
        <f>SUM(I97:I97)</f>
        <v>0</v>
      </c>
      <c r="J96" s="167"/>
      <c r="K96" s="167">
        <f>SUM(K97:K97)</f>
        <v>0</v>
      </c>
      <c r="L96" s="167"/>
      <c r="M96" s="167">
        <f>SUM(M97:M97)</f>
        <v>0</v>
      </c>
      <c r="N96" s="167"/>
      <c r="O96" s="167">
        <f>SUM(O97:O97)</f>
        <v>0.01</v>
      </c>
      <c r="P96" s="167"/>
      <c r="Q96" s="167">
        <f>SUM(Q97:Q97)</f>
        <v>0</v>
      </c>
      <c r="R96" s="167"/>
      <c r="S96" s="167"/>
      <c r="T96" s="168"/>
      <c r="U96" s="162"/>
      <c r="V96" s="162">
        <f>SUM(V97:V97)</f>
        <v>3.35</v>
      </c>
      <c r="W96" s="162"/>
      <c r="AG96" t="s">
        <v>147</v>
      </c>
    </row>
    <row r="97" spans="1:60" ht="22.5" outlineLevel="1" x14ac:dyDescent="0.2">
      <c r="A97" s="187">
        <v>49</v>
      </c>
      <c r="B97" s="188" t="s">
        <v>482</v>
      </c>
      <c r="C97" s="194" t="s">
        <v>483</v>
      </c>
      <c r="D97" s="189" t="s">
        <v>175</v>
      </c>
      <c r="E97" s="190">
        <v>27.938000000000002</v>
      </c>
      <c r="F97" s="191"/>
      <c r="G97" s="192">
        <f>ROUND(E97*F97,2)</f>
        <v>0</v>
      </c>
      <c r="H97" s="191"/>
      <c r="I97" s="192">
        <f>ROUND(E97*H97,2)</f>
        <v>0</v>
      </c>
      <c r="J97" s="191"/>
      <c r="K97" s="192">
        <f>ROUND(E97*J97,2)</f>
        <v>0</v>
      </c>
      <c r="L97" s="192">
        <v>15</v>
      </c>
      <c r="M97" s="192">
        <f>G97*(1+L97/100)</f>
        <v>0</v>
      </c>
      <c r="N97" s="192">
        <v>2.7E-4</v>
      </c>
      <c r="O97" s="192">
        <f>ROUND(E97*N97,2)</f>
        <v>0.01</v>
      </c>
      <c r="P97" s="192">
        <v>0</v>
      </c>
      <c r="Q97" s="192">
        <f>ROUND(E97*P97,2)</f>
        <v>0</v>
      </c>
      <c r="R97" s="192"/>
      <c r="S97" s="192" t="s">
        <v>273</v>
      </c>
      <c r="T97" s="193" t="s">
        <v>151</v>
      </c>
      <c r="U97" s="161">
        <v>0.12000000000000001</v>
      </c>
      <c r="V97" s="161">
        <f>ROUND(E97*U97,2)</f>
        <v>3.35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177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x14ac:dyDescent="0.2">
      <c r="A98" s="163" t="s">
        <v>146</v>
      </c>
      <c r="B98" s="164" t="s">
        <v>115</v>
      </c>
      <c r="C98" s="178" t="s">
        <v>116</v>
      </c>
      <c r="D98" s="165"/>
      <c r="E98" s="166"/>
      <c r="F98" s="167"/>
      <c r="G98" s="167">
        <f>SUMIF(AG99:AG99,"&lt;&gt;NOR",G99:G99)</f>
        <v>0</v>
      </c>
      <c r="H98" s="167"/>
      <c r="I98" s="167">
        <f>SUM(I99:I99)</f>
        <v>0</v>
      </c>
      <c r="J98" s="167"/>
      <c r="K98" s="167">
        <f>SUM(K99:K99)</f>
        <v>0</v>
      </c>
      <c r="L98" s="167"/>
      <c r="M98" s="167">
        <f>SUM(M99:M99)</f>
        <v>0</v>
      </c>
      <c r="N98" s="167"/>
      <c r="O98" s="167">
        <f>SUM(O99:O99)</f>
        <v>0.63</v>
      </c>
      <c r="P98" s="167"/>
      <c r="Q98" s="167">
        <f>SUM(Q99:Q99)</f>
        <v>0</v>
      </c>
      <c r="R98" s="167"/>
      <c r="S98" s="167"/>
      <c r="T98" s="168"/>
      <c r="U98" s="162"/>
      <c r="V98" s="162">
        <f>SUM(V99:V99)</f>
        <v>251.98</v>
      </c>
      <c r="W98" s="162"/>
      <c r="AG98" t="s">
        <v>147</v>
      </c>
    </row>
    <row r="99" spans="1:60" outlineLevel="1" x14ac:dyDescent="0.2">
      <c r="A99" s="187">
        <v>50</v>
      </c>
      <c r="B99" s="188" t="s">
        <v>484</v>
      </c>
      <c r="C99" s="194" t="s">
        <v>485</v>
      </c>
      <c r="D99" s="189" t="s">
        <v>360</v>
      </c>
      <c r="E99" s="190">
        <v>1491</v>
      </c>
      <c r="F99" s="191"/>
      <c r="G99" s="192">
        <f>ROUND(E99*F99,2)</f>
        <v>0</v>
      </c>
      <c r="H99" s="191"/>
      <c r="I99" s="192">
        <f>ROUND(E99*H99,2)</f>
        <v>0</v>
      </c>
      <c r="J99" s="191"/>
      <c r="K99" s="192">
        <f>ROUND(E99*J99,2)</f>
        <v>0</v>
      </c>
      <c r="L99" s="192">
        <v>15</v>
      </c>
      <c r="M99" s="192">
        <f>G99*(1+L99/100)</f>
        <v>0</v>
      </c>
      <c r="N99" s="192">
        <v>4.2000000000000002E-4</v>
      </c>
      <c r="O99" s="192">
        <f>ROUND(E99*N99,2)</f>
        <v>0.63</v>
      </c>
      <c r="P99" s="192">
        <v>0</v>
      </c>
      <c r="Q99" s="192">
        <f>ROUND(E99*P99,2)</f>
        <v>0</v>
      </c>
      <c r="R99" s="192"/>
      <c r="S99" s="192" t="s">
        <v>273</v>
      </c>
      <c r="T99" s="193" t="s">
        <v>151</v>
      </c>
      <c r="U99" s="161">
        <v>0.16900000000000001</v>
      </c>
      <c r="V99" s="161">
        <f>ROUND(E99*U99,2)</f>
        <v>251.98</v>
      </c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177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x14ac:dyDescent="0.2">
      <c r="A100" s="163" t="s">
        <v>146</v>
      </c>
      <c r="B100" s="164" t="s">
        <v>101</v>
      </c>
      <c r="C100" s="178" t="s">
        <v>102</v>
      </c>
      <c r="D100" s="165"/>
      <c r="E100" s="166"/>
      <c r="F100" s="167"/>
      <c r="G100" s="167">
        <f>SUMIF(AG101:AG102,"&lt;&gt;NOR",G101:G102)</f>
        <v>0</v>
      </c>
      <c r="H100" s="167"/>
      <c r="I100" s="167">
        <f>SUM(I101:I102)</f>
        <v>0</v>
      </c>
      <c r="J100" s="167"/>
      <c r="K100" s="167">
        <f>SUM(K101:K102)</f>
        <v>0</v>
      </c>
      <c r="L100" s="167"/>
      <c r="M100" s="167">
        <f>SUM(M101:M102)</f>
        <v>0</v>
      </c>
      <c r="N100" s="167"/>
      <c r="O100" s="167">
        <f>SUM(O101:O102)</f>
        <v>0</v>
      </c>
      <c r="P100" s="167"/>
      <c r="Q100" s="167">
        <f>SUM(Q101:Q102)</f>
        <v>0</v>
      </c>
      <c r="R100" s="167"/>
      <c r="S100" s="167"/>
      <c r="T100" s="168"/>
      <c r="U100" s="162"/>
      <c r="V100" s="162">
        <f>SUM(V101:V102)</f>
        <v>0.3</v>
      </c>
      <c r="W100" s="162"/>
      <c r="AG100" t="s">
        <v>147</v>
      </c>
    </row>
    <row r="101" spans="1:60" outlineLevel="1" x14ac:dyDescent="0.2">
      <c r="A101" s="169">
        <v>51</v>
      </c>
      <c r="B101" s="170" t="s">
        <v>486</v>
      </c>
      <c r="C101" s="179" t="s">
        <v>487</v>
      </c>
      <c r="D101" s="171" t="s">
        <v>218</v>
      </c>
      <c r="E101" s="172">
        <v>0.17009000000000002</v>
      </c>
      <c r="F101" s="173"/>
      <c r="G101" s="174">
        <f>ROUND(E101*F101,2)</f>
        <v>0</v>
      </c>
      <c r="H101" s="173"/>
      <c r="I101" s="174">
        <f>ROUND(E101*H101,2)</f>
        <v>0</v>
      </c>
      <c r="J101" s="173"/>
      <c r="K101" s="174">
        <f>ROUND(E101*J101,2)</f>
        <v>0</v>
      </c>
      <c r="L101" s="174">
        <v>15</v>
      </c>
      <c r="M101" s="174">
        <f>G101*(1+L101/100)</f>
        <v>0</v>
      </c>
      <c r="N101" s="174">
        <v>0</v>
      </c>
      <c r="O101" s="174">
        <f>ROUND(E101*N101,2)</f>
        <v>0</v>
      </c>
      <c r="P101" s="174">
        <v>0</v>
      </c>
      <c r="Q101" s="174">
        <f>ROUND(E101*P101,2)</f>
        <v>0</v>
      </c>
      <c r="R101" s="174"/>
      <c r="S101" s="174" t="s">
        <v>273</v>
      </c>
      <c r="T101" s="175" t="s">
        <v>151</v>
      </c>
      <c r="U101" s="161">
        <v>1.7510000000000001</v>
      </c>
      <c r="V101" s="161">
        <f>ROUND(E101*U101,2)</f>
        <v>0.3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177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265" t="s">
        <v>488</v>
      </c>
      <c r="D102" s="266"/>
      <c r="E102" s="266"/>
      <c r="F102" s="266"/>
      <c r="G102" s="266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191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x14ac:dyDescent="0.2">
      <c r="A103" s="5"/>
      <c r="B103" s="6"/>
      <c r="C103" s="180"/>
      <c r="D103" s="8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AE103">
        <v>15</v>
      </c>
      <c r="AF103">
        <v>21</v>
      </c>
    </row>
    <row r="104" spans="1:60" x14ac:dyDescent="0.2">
      <c r="A104" s="155"/>
      <c r="B104" s="156" t="s">
        <v>29</v>
      </c>
      <c r="C104" s="181"/>
      <c r="D104" s="157"/>
      <c r="E104" s="158"/>
      <c r="F104" s="158"/>
      <c r="G104" s="177">
        <f>G8+G15+G21+G24+G26+G30+G32+G35+G39+G42+G62+G71+G74+G96+G98+G100</f>
        <v>0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AE104">
        <f>SUMIF(L7:L102,AE103,G7:G102)</f>
        <v>0</v>
      </c>
      <c r="AF104">
        <f>SUMIF(L7:L102,AF103,G7:G102)</f>
        <v>0</v>
      </c>
      <c r="AG104" t="s">
        <v>170</v>
      </c>
    </row>
    <row r="105" spans="1:60" x14ac:dyDescent="0.2">
      <c r="C105" s="182"/>
      <c r="D105" s="143"/>
      <c r="AG105" t="s">
        <v>172</v>
      </c>
    </row>
    <row r="106" spans="1:60" x14ac:dyDescent="0.2">
      <c r="D106" s="143"/>
    </row>
    <row r="107" spans="1:60" x14ac:dyDescent="0.2">
      <c r="D107" s="143"/>
    </row>
    <row r="108" spans="1:60" x14ac:dyDescent="0.2">
      <c r="D108" s="143"/>
    </row>
    <row r="109" spans="1:60" x14ac:dyDescent="0.2">
      <c r="D109" s="143"/>
    </row>
    <row r="110" spans="1:60" x14ac:dyDescent="0.2">
      <c r="D110" s="143"/>
    </row>
    <row r="111" spans="1:60" x14ac:dyDescent="0.2">
      <c r="D111" s="143"/>
    </row>
    <row r="112" spans="1:60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28">
    <mergeCell ref="C68:G68"/>
    <mergeCell ref="C70:G70"/>
    <mergeCell ref="C73:G73"/>
    <mergeCell ref="C102:G102"/>
    <mergeCell ref="C55:G55"/>
    <mergeCell ref="C57:G57"/>
    <mergeCell ref="C59:G59"/>
    <mergeCell ref="C61:G61"/>
    <mergeCell ref="C64:G64"/>
    <mergeCell ref="C66:G66"/>
    <mergeCell ref="C52:G52"/>
    <mergeCell ref="C14:G14"/>
    <mergeCell ref="C17:G17"/>
    <mergeCell ref="C20:G20"/>
    <mergeCell ref="C23:G23"/>
    <mergeCell ref="C29:G29"/>
    <mergeCell ref="C38:G38"/>
    <mergeCell ref="C41:G41"/>
    <mergeCell ref="C44:G44"/>
    <mergeCell ref="C46:G46"/>
    <mergeCell ref="C48:G48"/>
    <mergeCell ref="C50:G50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R8" sqref="R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57</v>
      </c>
      <c r="C3" s="257" t="s">
        <v>58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57</v>
      </c>
      <c r="C4" s="260" t="s">
        <v>58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SUMIF(AG9:AG11,"&lt;&gt;NOR",G9:G11)</f>
        <v>0</v>
      </c>
      <c r="H8" s="167"/>
      <c r="I8" s="167">
        <f>SUM(I9:I11)</f>
        <v>0</v>
      </c>
      <c r="J8" s="167"/>
      <c r="K8" s="167">
        <f>SUM(K9:K11)</f>
        <v>0</v>
      </c>
      <c r="L8" s="167"/>
      <c r="M8" s="167">
        <f>SUM(M9:M11)</f>
        <v>0</v>
      </c>
      <c r="N8" s="167"/>
      <c r="O8" s="167">
        <f>SUM(O9:O11)</f>
        <v>0</v>
      </c>
      <c r="P8" s="167"/>
      <c r="Q8" s="167">
        <f>SUM(Q9:Q11)</f>
        <v>0</v>
      </c>
      <c r="R8" s="167"/>
      <c r="S8" s="167"/>
      <c r="T8" s="168"/>
      <c r="U8" s="162"/>
      <c r="V8" s="162">
        <f>SUM(V9:V11)</f>
        <v>5.75</v>
      </c>
      <c r="W8" s="162"/>
      <c r="AG8" t="s">
        <v>147</v>
      </c>
    </row>
    <row r="9" spans="1:60" ht="22.5" outlineLevel="1" x14ac:dyDescent="0.2">
      <c r="A9" s="169">
        <v>1</v>
      </c>
      <c r="B9" s="170" t="s">
        <v>374</v>
      </c>
      <c r="C9" s="179" t="s">
        <v>375</v>
      </c>
      <c r="D9" s="171" t="s">
        <v>175</v>
      </c>
      <c r="E9" s="172">
        <v>15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3.0000000000000001E-5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273</v>
      </c>
      <c r="T9" s="175" t="s">
        <v>151</v>
      </c>
      <c r="U9" s="161">
        <v>0.38302000000000003</v>
      </c>
      <c r="V9" s="161">
        <f>ROUND(E9*U9,2)</f>
        <v>5.75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369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59"/>
      <c r="B10" s="160"/>
      <c r="C10" s="265" t="s">
        <v>376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191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vč. urovnání ornice, naložení na skládce a vodorovným přemístěním ornice na místo rozprostření, založení trávníku osetím a dodávky travního semene.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263" t="s">
        <v>489</v>
      </c>
      <c r="D11" s="264"/>
      <c r="E11" s="264"/>
      <c r="F11" s="264"/>
      <c r="G11" s="264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154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x14ac:dyDescent="0.2">
      <c r="A12" s="163" t="s">
        <v>146</v>
      </c>
      <c r="B12" s="164" t="s">
        <v>101</v>
      </c>
      <c r="C12" s="178" t="s">
        <v>102</v>
      </c>
      <c r="D12" s="165"/>
      <c r="E12" s="166"/>
      <c r="F12" s="167"/>
      <c r="G12" s="167">
        <f>SUMIF(AG13:AG13,"&lt;&gt;NOR",G13:G13)</f>
        <v>0</v>
      </c>
      <c r="H12" s="167"/>
      <c r="I12" s="167">
        <f>SUM(I13:I13)</f>
        <v>0</v>
      </c>
      <c r="J12" s="167"/>
      <c r="K12" s="167">
        <f>SUM(K13:K13)</f>
        <v>0</v>
      </c>
      <c r="L12" s="167"/>
      <c r="M12" s="167">
        <f>SUM(M13:M13)</f>
        <v>0</v>
      </c>
      <c r="N12" s="167"/>
      <c r="O12" s="167">
        <f>SUM(O13:O13)</f>
        <v>0</v>
      </c>
      <c r="P12" s="167"/>
      <c r="Q12" s="167">
        <f>SUM(Q13:Q13)</f>
        <v>0</v>
      </c>
      <c r="R12" s="167"/>
      <c r="S12" s="167"/>
      <c r="T12" s="168"/>
      <c r="U12" s="162"/>
      <c r="V12" s="162">
        <f>SUM(V13:V13)</f>
        <v>0</v>
      </c>
      <c r="W12" s="162"/>
      <c r="AG12" t="s">
        <v>147</v>
      </c>
    </row>
    <row r="13" spans="1:60" ht="22.5" outlineLevel="1" x14ac:dyDescent="0.2">
      <c r="A13" s="187">
        <v>2</v>
      </c>
      <c r="B13" s="188" t="s">
        <v>478</v>
      </c>
      <c r="C13" s="194" t="s">
        <v>479</v>
      </c>
      <c r="D13" s="189" t="s">
        <v>175</v>
      </c>
      <c r="E13" s="190">
        <v>8.7900000000000009</v>
      </c>
      <c r="F13" s="191"/>
      <c r="G13" s="192">
        <f>ROUND(E13*F13,2)</f>
        <v>0</v>
      </c>
      <c r="H13" s="191"/>
      <c r="I13" s="192">
        <f>ROUND(E13*H13,2)</f>
        <v>0</v>
      </c>
      <c r="J13" s="191"/>
      <c r="K13" s="192">
        <f>ROUND(E13*J13,2)</f>
        <v>0</v>
      </c>
      <c r="L13" s="192">
        <v>15</v>
      </c>
      <c r="M13" s="192">
        <f>G13*(1+L13/100)</f>
        <v>0</v>
      </c>
      <c r="N13" s="192">
        <v>4.0000000000000003E-5</v>
      </c>
      <c r="O13" s="192">
        <f>ROUND(E13*N13,2)</f>
        <v>0</v>
      </c>
      <c r="P13" s="192">
        <v>0</v>
      </c>
      <c r="Q13" s="192">
        <f>ROUND(E13*P13,2)</f>
        <v>0</v>
      </c>
      <c r="R13" s="192"/>
      <c r="S13" s="192" t="s">
        <v>273</v>
      </c>
      <c r="T13" s="193" t="s">
        <v>151</v>
      </c>
      <c r="U13" s="161">
        <v>0</v>
      </c>
      <c r="V13" s="161">
        <f>ROUND(E13*U13,2)</f>
        <v>0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177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x14ac:dyDescent="0.2">
      <c r="A14" s="163" t="s">
        <v>146</v>
      </c>
      <c r="B14" s="164" t="s">
        <v>111</v>
      </c>
      <c r="C14" s="178" t="s">
        <v>112</v>
      </c>
      <c r="D14" s="165"/>
      <c r="E14" s="166"/>
      <c r="F14" s="167"/>
      <c r="G14" s="167">
        <f>SUMIF(AG15:AG15,"&lt;&gt;NOR",G15:G15)</f>
        <v>0</v>
      </c>
      <c r="H14" s="167"/>
      <c r="I14" s="167">
        <f>SUM(I15:I15)</f>
        <v>0</v>
      </c>
      <c r="J14" s="167"/>
      <c r="K14" s="167">
        <f>SUM(K15:K15)</f>
        <v>0</v>
      </c>
      <c r="L14" s="167"/>
      <c r="M14" s="167">
        <f>SUM(M15:M15)</f>
        <v>0</v>
      </c>
      <c r="N14" s="167"/>
      <c r="O14" s="167">
        <f>SUM(O15:O15)</f>
        <v>0</v>
      </c>
      <c r="P14" s="167"/>
      <c r="Q14" s="167">
        <f>SUM(Q15:Q15)</f>
        <v>0</v>
      </c>
      <c r="R14" s="167"/>
      <c r="S14" s="167"/>
      <c r="T14" s="168"/>
      <c r="U14" s="162"/>
      <c r="V14" s="162">
        <f>SUM(V15:V15)</f>
        <v>0</v>
      </c>
      <c r="W14" s="162"/>
      <c r="AG14" t="s">
        <v>147</v>
      </c>
    </row>
    <row r="15" spans="1:60" outlineLevel="1" x14ac:dyDescent="0.2">
      <c r="A15" s="187">
        <v>3</v>
      </c>
      <c r="B15" s="188" t="s">
        <v>490</v>
      </c>
      <c r="C15" s="194" t="s">
        <v>491</v>
      </c>
      <c r="D15" s="189" t="s">
        <v>175</v>
      </c>
      <c r="E15" s="190">
        <v>2</v>
      </c>
      <c r="F15" s="191"/>
      <c r="G15" s="192">
        <f>ROUND(E15*F15,2)</f>
        <v>0</v>
      </c>
      <c r="H15" s="191"/>
      <c r="I15" s="192">
        <f>ROUND(E15*H15,2)</f>
        <v>0</v>
      </c>
      <c r="J15" s="191"/>
      <c r="K15" s="192">
        <f>ROUND(E15*J15,2)</f>
        <v>0</v>
      </c>
      <c r="L15" s="192">
        <v>15</v>
      </c>
      <c r="M15" s="192">
        <f>G15*(1+L15/100)</f>
        <v>0</v>
      </c>
      <c r="N15" s="192">
        <v>3.2000000000000003E-4</v>
      </c>
      <c r="O15" s="192">
        <f>ROUND(E15*N15,2)</f>
        <v>0</v>
      </c>
      <c r="P15" s="192">
        <v>0</v>
      </c>
      <c r="Q15" s="192">
        <f>ROUND(E15*P15,2)</f>
        <v>0</v>
      </c>
      <c r="R15" s="192"/>
      <c r="S15" s="192" t="s">
        <v>176</v>
      </c>
      <c r="T15" s="193" t="s">
        <v>151</v>
      </c>
      <c r="U15" s="161">
        <v>0</v>
      </c>
      <c r="V15" s="161">
        <f>ROUND(E15*U15,2)</f>
        <v>0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177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x14ac:dyDescent="0.2">
      <c r="A16" s="163" t="s">
        <v>146</v>
      </c>
      <c r="B16" s="164" t="s">
        <v>101</v>
      </c>
      <c r="C16" s="178" t="s">
        <v>102</v>
      </c>
      <c r="D16" s="165"/>
      <c r="E16" s="166"/>
      <c r="F16" s="167"/>
      <c r="G16" s="167">
        <f>SUMIF(AG17:AG22,"&lt;&gt;NOR",G17:G22)</f>
        <v>0</v>
      </c>
      <c r="H16" s="167"/>
      <c r="I16" s="167">
        <f>SUM(I17:I22)</f>
        <v>0</v>
      </c>
      <c r="J16" s="167"/>
      <c r="K16" s="167">
        <f>SUM(K17:K22)</f>
        <v>0</v>
      </c>
      <c r="L16" s="167"/>
      <c r="M16" s="167">
        <f>SUM(M17:M22)</f>
        <v>0</v>
      </c>
      <c r="N16" s="167"/>
      <c r="O16" s="167">
        <f>SUM(O17:O22)</f>
        <v>0.18</v>
      </c>
      <c r="P16" s="167"/>
      <c r="Q16" s="167">
        <f>SUM(Q17:Q22)</f>
        <v>0</v>
      </c>
      <c r="R16" s="167"/>
      <c r="S16" s="167"/>
      <c r="T16" s="168"/>
      <c r="U16" s="162"/>
      <c r="V16" s="162">
        <f>SUM(V17:V22)</f>
        <v>8.81</v>
      </c>
      <c r="W16" s="162"/>
      <c r="AG16" t="s">
        <v>147</v>
      </c>
    </row>
    <row r="17" spans="1:60" outlineLevel="1" x14ac:dyDescent="0.2">
      <c r="A17" s="169">
        <v>4</v>
      </c>
      <c r="B17" s="170" t="s">
        <v>492</v>
      </c>
      <c r="C17" s="179" t="s">
        <v>493</v>
      </c>
      <c r="D17" s="171" t="s">
        <v>494</v>
      </c>
      <c r="E17" s="172">
        <v>12.200000000000001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15</v>
      </c>
      <c r="M17" s="174">
        <f>G17*(1+L17/100)</f>
        <v>0</v>
      </c>
      <c r="N17" s="174">
        <v>1.4870000000000001E-2</v>
      </c>
      <c r="O17" s="174">
        <f>ROUND(E17*N17,2)</f>
        <v>0.18</v>
      </c>
      <c r="P17" s="174">
        <v>0</v>
      </c>
      <c r="Q17" s="174">
        <f>ROUND(E17*P17,2)</f>
        <v>0</v>
      </c>
      <c r="R17" s="174"/>
      <c r="S17" s="174" t="s">
        <v>273</v>
      </c>
      <c r="T17" s="175" t="s">
        <v>151</v>
      </c>
      <c r="U17" s="161">
        <v>0.72196000000000005</v>
      </c>
      <c r="V17" s="161">
        <f>ROUND(E17*U17,2)</f>
        <v>8.81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369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65" t="s">
        <v>495</v>
      </c>
      <c r="D18" s="266"/>
      <c r="E18" s="266"/>
      <c r="F18" s="266"/>
      <c r="G18" s="266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191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195" t="s">
        <v>496</v>
      </c>
      <c r="D19" s="183"/>
      <c r="E19" s="184">
        <v>12.200000000000001</v>
      </c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181</v>
      </c>
      <c r="AH19" s="152">
        <v>0</v>
      </c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196" t="s">
        <v>182</v>
      </c>
      <c r="D20" s="185"/>
      <c r="E20" s="186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181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97" t="s">
        <v>497</v>
      </c>
      <c r="D21" s="185"/>
      <c r="E21" s="186">
        <v>12.200000000000001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181</v>
      </c>
      <c r="AH21" s="152">
        <v>2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96" t="s">
        <v>184</v>
      </c>
      <c r="D22" s="185"/>
      <c r="E22" s="186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181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x14ac:dyDescent="0.2">
      <c r="A23" s="163" t="s">
        <v>146</v>
      </c>
      <c r="B23" s="164" t="s">
        <v>99</v>
      </c>
      <c r="C23" s="178" t="s">
        <v>100</v>
      </c>
      <c r="D23" s="165"/>
      <c r="E23" s="166"/>
      <c r="F23" s="167"/>
      <c r="G23" s="167">
        <f>SUMIF(AG24:AG25,"&lt;&gt;NOR",G24:G25)</f>
        <v>0</v>
      </c>
      <c r="H23" s="167"/>
      <c r="I23" s="167">
        <f>SUM(I24:I25)</f>
        <v>0</v>
      </c>
      <c r="J23" s="167"/>
      <c r="K23" s="167">
        <f>SUM(K24:K25)</f>
        <v>0</v>
      </c>
      <c r="L23" s="167"/>
      <c r="M23" s="167">
        <f>SUM(M24:M25)</f>
        <v>0</v>
      </c>
      <c r="N23" s="167"/>
      <c r="O23" s="167">
        <f>SUM(O24:O25)</f>
        <v>0</v>
      </c>
      <c r="P23" s="167"/>
      <c r="Q23" s="167">
        <f>SUM(Q24:Q25)</f>
        <v>0</v>
      </c>
      <c r="R23" s="167"/>
      <c r="S23" s="167"/>
      <c r="T23" s="168"/>
      <c r="U23" s="162"/>
      <c r="V23" s="162">
        <f>SUM(V24:V25)</f>
        <v>6.64</v>
      </c>
      <c r="W23" s="162"/>
      <c r="AG23" t="s">
        <v>147</v>
      </c>
    </row>
    <row r="24" spans="1:60" outlineLevel="1" x14ac:dyDescent="0.2">
      <c r="A24" s="169">
        <v>5</v>
      </c>
      <c r="B24" s="170" t="s">
        <v>498</v>
      </c>
      <c r="C24" s="179" t="s">
        <v>499</v>
      </c>
      <c r="D24" s="171" t="s">
        <v>218</v>
      </c>
      <c r="E24" s="172">
        <v>7.7897100000000004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15</v>
      </c>
      <c r="M24" s="174">
        <f>G24*(1+L24/100)</f>
        <v>0</v>
      </c>
      <c r="N24" s="174">
        <v>0</v>
      </c>
      <c r="O24" s="174">
        <f>ROUND(E24*N24,2)</f>
        <v>0</v>
      </c>
      <c r="P24" s="174">
        <v>0</v>
      </c>
      <c r="Q24" s="174">
        <f>ROUND(E24*P24,2)</f>
        <v>0</v>
      </c>
      <c r="R24" s="174"/>
      <c r="S24" s="174" t="s">
        <v>273</v>
      </c>
      <c r="T24" s="175" t="s">
        <v>151</v>
      </c>
      <c r="U24" s="161">
        <v>0.85200000000000009</v>
      </c>
      <c r="V24" s="161">
        <f>ROUND(E24*U24,2)</f>
        <v>6.64</v>
      </c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177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ht="22.5" outlineLevel="1" x14ac:dyDescent="0.2">
      <c r="A25" s="159"/>
      <c r="B25" s="160"/>
      <c r="C25" s="265" t="s">
        <v>408</v>
      </c>
      <c r="D25" s="266"/>
      <c r="E25" s="266"/>
      <c r="F25" s="266"/>
      <c r="G25" s="266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191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76" t="str">
        <f>C25</f>
        <v>přesun hmot pro budovy občanské výstavby (JKSO 801), budovy pro bydlení (JKSO 803) budovy pro výrobu a služby (JKSO 812) s nosnou svislou konstrukcí zděnou z cihel nebo tvárnic nebo kovovou</v>
      </c>
      <c r="BB25" s="152"/>
      <c r="BC25" s="152"/>
      <c r="BD25" s="152"/>
      <c r="BE25" s="152"/>
      <c r="BF25" s="152"/>
      <c r="BG25" s="152"/>
      <c r="BH25" s="152"/>
    </row>
    <row r="26" spans="1:60" x14ac:dyDescent="0.2">
      <c r="A26" s="163" t="s">
        <v>146</v>
      </c>
      <c r="B26" s="164" t="s">
        <v>79</v>
      </c>
      <c r="C26" s="178" t="s">
        <v>80</v>
      </c>
      <c r="D26" s="165"/>
      <c r="E26" s="166"/>
      <c r="F26" s="167"/>
      <c r="G26" s="167">
        <f>SUMIF(AG27:AG36,"&lt;&gt;NOR",G27:G36)</f>
        <v>0</v>
      </c>
      <c r="H26" s="167"/>
      <c r="I26" s="167">
        <f>SUM(I27:I36)</f>
        <v>0</v>
      </c>
      <c r="J26" s="167"/>
      <c r="K26" s="167">
        <f>SUM(K27:K36)</f>
        <v>0</v>
      </c>
      <c r="L26" s="167"/>
      <c r="M26" s="167">
        <f>SUM(M27:M36)</f>
        <v>0</v>
      </c>
      <c r="N26" s="167"/>
      <c r="O26" s="167">
        <f>SUM(O27:O36)</f>
        <v>7.8000000000000007</v>
      </c>
      <c r="P26" s="167"/>
      <c r="Q26" s="167">
        <f>SUM(Q27:Q36)</f>
        <v>0</v>
      </c>
      <c r="R26" s="167"/>
      <c r="S26" s="167"/>
      <c r="T26" s="168"/>
      <c r="U26" s="162"/>
      <c r="V26" s="162">
        <f>SUM(V27:V36)</f>
        <v>26.410000000000004</v>
      </c>
      <c r="W26" s="162"/>
      <c r="AG26" t="s">
        <v>147</v>
      </c>
    </row>
    <row r="27" spans="1:60" outlineLevel="1" x14ac:dyDescent="0.2">
      <c r="A27" s="187">
        <v>6</v>
      </c>
      <c r="B27" s="188" t="s">
        <v>500</v>
      </c>
      <c r="C27" s="194" t="s">
        <v>501</v>
      </c>
      <c r="D27" s="189" t="s">
        <v>189</v>
      </c>
      <c r="E27" s="190">
        <v>0.66800000000000004</v>
      </c>
      <c r="F27" s="191"/>
      <c r="G27" s="192">
        <f>ROUND(E27*F27,2)</f>
        <v>0</v>
      </c>
      <c r="H27" s="191"/>
      <c r="I27" s="192">
        <f>ROUND(E27*H27,2)</f>
        <v>0</v>
      </c>
      <c r="J27" s="191"/>
      <c r="K27" s="192">
        <f>ROUND(E27*J27,2)</f>
        <v>0</v>
      </c>
      <c r="L27" s="192">
        <v>15</v>
      </c>
      <c r="M27" s="192">
        <f>G27*(1+L27/100)</f>
        <v>0</v>
      </c>
      <c r="N27" s="192">
        <v>1.93971</v>
      </c>
      <c r="O27" s="192">
        <f>ROUND(E27*N27,2)</f>
        <v>1.3</v>
      </c>
      <c r="P27" s="192">
        <v>0</v>
      </c>
      <c r="Q27" s="192">
        <f>ROUND(E27*P27,2)</f>
        <v>0</v>
      </c>
      <c r="R27" s="192"/>
      <c r="S27" s="192" t="s">
        <v>273</v>
      </c>
      <c r="T27" s="193" t="s">
        <v>151</v>
      </c>
      <c r="U27" s="161">
        <v>0.96500000000000008</v>
      </c>
      <c r="V27" s="161">
        <f>ROUND(E27*U27,2)</f>
        <v>0.64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177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69">
        <v>7</v>
      </c>
      <c r="B28" s="170" t="s">
        <v>502</v>
      </c>
      <c r="C28" s="179" t="s">
        <v>503</v>
      </c>
      <c r="D28" s="171" t="s">
        <v>189</v>
      </c>
      <c r="E28" s="172">
        <v>2.2680000000000002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2.5250000000000004</v>
      </c>
      <c r="O28" s="174">
        <f>ROUND(E28*N28,2)</f>
        <v>5.73</v>
      </c>
      <c r="P28" s="174">
        <v>0</v>
      </c>
      <c r="Q28" s="174">
        <f>ROUND(E28*P28,2)</f>
        <v>0</v>
      </c>
      <c r="R28" s="174"/>
      <c r="S28" s="174" t="s">
        <v>273</v>
      </c>
      <c r="T28" s="175" t="s">
        <v>151</v>
      </c>
      <c r="U28" s="161">
        <v>0.48000000000000004</v>
      </c>
      <c r="V28" s="161">
        <f>ROUND(E28*U28,2)</f>
        <v>1.0900000000000001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177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65" t="s">
        <v>433</v>
      </c>
      <c r="D29" s="266"/>
      <c r="E29" s="266"/>
      <c r="F29" s="266"/>
      <c r="G29" s="266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191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69">
        <v>8</v>
      </c>
      <c r="B30" s="170" t="s">
        <v>504</v>
      </c>
      <c r="C30" s="179" t="s">
        <v>505</v>
      </c>
      <c r="D30" s="171" t="s">
        <v>175</v>
      </c>
      <c r="E30" s="172">
        <v>11.793600000000001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15</v>
      </c>
      <c r="M30" s="174">
        <f>G30*(1+L30/100)</f>
        <v>0</v>
      </c>
      <c r="N30" s="174">
        <v>3.9200000000000006E-2</v>
      </c>
      <c r="O30" s="174">
        <f>ROUND(E30*N30,2)</f>
        <v>0.46</v>
      </c>
      <c r="P30" s="174">
        <v>0</v>
      </c>
      <c r="Q30" s="174">
        <f>ROUND(E30*P30,2)</f>
        <v>0</v>
      </c>
      <c r="R30" s="174"/>
      <c r="S30" s="174" t="s">
        <v>273</v>
      </c>
      <c r="T30" s="175" t="s">
        <v>151</v>
      </c>
      <c r="U30" s="161">
        <v>1.05</v>
      </c>
      <c r="V30" s="161">
        <f>ROUND(E30*U30,2)</f>
        <v>12.38</v>
      </c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177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2.5" outlineLevel="1" x14ac:dyDescent="0.2">
      <c r="A31" s="159"/>
      <c r="B31" s="160"/>
      <c r="C31" s="265" t="s">
        <v>506</v>
      </c>
      <c r="D31" s="266"/>
      <c r="E31" s="266"/>
      <c r="F31" s="266"/>
      <c r="G31" s="266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191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76" t="str">
        <f>C31</f>
        <v>bednění svislé nebo šikmé (odkloněné), půdorysně přímé nebo zalomené, stěn základových patek ve volných nebo zapažených jámách, rýhách, šachtách, včetně případných vzpěr,</v>
      </c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69">
        <v>9</v>
      </c>
      <c r="B32" s="170" t="s">
        <v>507</v>
      </c>
      <c r="C32" s="179" t="s">
        <v>508</v>
      </c>
      <c r="D32" s="171" t="s">
        <v>175</v>
      </c>
      <c r="E32" s="172">
        <v>11.793600000000001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273</v>
      </c>
      <c r="T32" s="175" t="s">
        <v>151</v>
      </c>
      <c r="U32" s="161">
        <v>0.32</v>
      </c>
      <c r="V32" s="161">
        <f>ROUND(E32*U32,2)</f>
        <v>3.77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177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2.5" outlineLevel="1" x14ac:dyDescent="0.2">
      <c r="A33" s="159"/>
      <c r="B33" s="160"/>
      <c r="C33" s="265" t="s">
        <v>506</v>
      </c>
      <c r="D33" s="266"/>
      <c r="E33" s="266"/>
      <c r="F33" s="266"/>
      <c r="G33" s="2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191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bednění svislé nebo šikmé (odkloněné), půdorysně přímé nebo zalomené, stěn základových patek ve volných nebo zapažených jámách, rýhách, šachtách, včetně případných vzpěr,</v>
      </c>
      <c r="BB33" s="152"/>
      <c r="BC33" s="152"/>
      <c r="BD33" s="152"/>
      <c r="BE33" s="152"/>
      <c r="BF33" s="152"/>
      <c r="BG33" s="152"/>
      <c r="BH33" s="152"/>
    </row>
    <row r="34" spans="1:60" ht="22.5" outlineLevel="1" x14ac:dyDescent="0.2">
      <c r="A34" s="169">
        <v>10</v>
      </c>
      <c r="B34" s="170" t="s">
        <v>509</v>
      </c>
      <c r="C34" s="179" t="s">
        <v>510</v>
      </c>
      <c r="D34" s="171" t="s">
        <v>277</v>
      </c>
      <c r="E34" s="172">
        <v>2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1.353E-2</v>
      </c>
      <c r="O34" s="174">
        <f>ROUND(E34*N34,2)</f>
        <v>0.03</v>
      </c>
      <c r="P34" s="174">
        <v>0</v>
      </c>
      <c r="Q34" s="174">
        <f>ROUND(E34*P34,2)</f>
        <v>0</v>
      </c>
      <c r="R34" s="174"/>
      <c r="S34" s="174" t="s">
        <v>273</v>
      </c>
      <c r="T34" s="175" t="s">
        <v>151</v>
      </c>
      <c r="U34" s="161">
        <v>1.0640000000000001</v>
      </c>
      <c r="V34" s="161">
        <f>ROUND(E34*U34,2)</f>
        <v>2.13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177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65" t="s">
        <v>511</v>
      </c>
      <c r="D35" s="266"/>
      <c r="E35" s="266"/>
      <c r="F35" s="266"/>
      <c r="G35" s="266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191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87">
        <v>11</v>
      </c>
      <c r="B36" s="188" t="s">
        <v>512</v>
      </c>
      <c r="C36" s="194" t="s">
        <v>513</v>
      </c>
      <c r="D36" s="189" t="s">
        <v>218</v>
      </c>
      <c r="E36" s="190">
        <v>0.27216000000000001</v>
      </c>
      <c r="F36" s="191"/>
      <c r="G36" s="192">
        <f>ROUND(E36*F36,2)</f>
        <v>0</v>
      </c>
      <c r="H36" s="191"/>
      <c r="I36" s="192">
        <f>ROUND(E36*H36,2)</f>
        <v>0</v>
      </c>
      <c r="J36" s="191"/>
      <c r="K36" s="192">
        <f>ROUND(E36*J36,2)</f>
        <v>0</v>
      </c>
      <c r="L36" s="192">
        <v>15</v>
      </c>
      <c r="M36" s="192">
        <f>G36*(1+L36/100)</f>
        <v>0</v>
      </c>
      <c r="N36" s="192">
        <v>1.0211600000000001</v>
      </c>
      <c r="O36" s="192">
        <f>ROUND(E36*N36,2)</f>
        <v>0.28000000000000003</v>
      </c>
      <c r="P36" s="192">
        <v>0</v>
      </c>
      <c r="Q36" s="192">
        <f>ROUND(E36*P36,2)</f>
        <v>0</v>
      </c>
      <c r="R36" s="192"/>
      <c r="S36" s="192" t="s">
        <v>273</v>
      </c>
      <c r="T36" s="193" t="s">
        <v>151</v>
      </c>
      <c r="U36" s="161">
        <v>23.531000000000002</v>
      </c>
      <c r="V36" s="161">
        <f>ROUND(E36*U36,2)</f>
        <v>6.4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177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x14ac:dyDescent="0.2">
      <c r="A37" s="163" t="s">
        <v>146</v>
      </c>
      <c r="B37" s="164" t="s">
        <v>46</v>
      </c>
      <c r="C37" s="178" t="s">
        <v>75</v>
      </c>
      <c r="D37" s="165"/>
      <c r="E37" s="166"/>
      <c r="F37" s="167"/>
      <c r="G37" s="167">
        <f>SUMIF(AG38:AG48,"&lt;&gt;NOR",G38:G48)</f>
        <v>0</v>
      </c>
      <c r="H37" s="167"/>
      <c r="I37" s="167">
        <f>SUM(I38:I48)</f>
        <v>0</v>
      </c>
      <c r="J37" s="167"/>
      <c r="K37" s="167">
        <f>SUM(K38:K48)</f>
        <v>0</v>
      </c>
      <c r="L37" s="167"/>
      <c r="M37" s="167">
        <f>SUM(M38:M48)</f>
        <v>0</v>
      </c>
      <c r="N37" s="167"/>
      <c r="O37" s="167">
        <f>SUM(O38:O48)</f>
        <v>0</v>
      </c>
      <c r="P37" s="167"/>
      <c r="Q37" s="167">
        <f>SUM(Q38:Q48)</f>
        <v>0</v>
      </c>
      <c r="R37" s="167"/>
      <c r="S37" s="167"/>
      <c r="T37" s="168"/>
      <c r="U37" s="162"/>
      <c r="V37" s="162">
        <f>SUM(V38:V48)</f>
        <v>0.63</v>
      </c>
      <c r="W37" s="162"/>
      <c r="AG37" t="s">
        <v>147</v>
      </c>
    </row>
    <row r="38" spans="1:60" outlineLevel="1" x14ac:dyDescent="0.2">
      <c r="A38" s="169">
        <v>12</v>
      </c>
      <c r="B38" s="170" t="s">
        <v>514</v>
      </c>
      <c r="C38" s="179" t="s">
        <v>515</v>
      </c>
      <c r="D38" s="171" t="s">
        <v>189</v>
      </c>
      <c r="E38" s="172">
        <v>3.8400000000000003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273</v>
      </c>
      <c r="T38" s="175" t="s">
        <v>151</v>
      </c>
      <c r="U38" s="161">
        <v>0.11</v>
      </c>
      <c r="V38" s="161">
        <f>ROUND(E38*U38,2)</f>
        <v>0.42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177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ht="33.75" outlineLevel="1" x14ac:dyDescent="0.2">
      <c r="A39" s="159"/>
      <c r="B39" s="160"/>
      <c r="C39" s="265" t="s">
        <v>516</v>
      </c>
      <c r="D39" s="266"/>
      <c r="E39" s="266"/>
      <c r="F39" s="266"/>
      <c r="G39" s="266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76" t="str">
        <f>C39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95" t="s">
        <v>517</v>
      </c>
      <c r="D40" s="183"/>
      <c r="E40" s="184">
        <v>3.8400000000000003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181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96" t="s">
        <v>182</v>
      </c>
      <c r="D41" s="185"/>
      <c r="E41" s="186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181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197" t="s">
        <v>518</v>
      </c>
      <c r="D42" s="185"/>
      <c r="E42" s="186">
        <v>3.8400000000000003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181</v>
      </c>
      <c r="AH42" s="152">
        <v>2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196" t="s">
        <v>184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69">
        <v>13</v>
      </c>
      <c r="B44" s="170" t="s">
        <v>519</v>
      </c>
      <c r="C44" s="179" t="s">
        <v>520</v>
      </c>
      <c r="D44" s="171" t="s">
        <v>189</v>
      </c>
      <c r="E44" s="172">
        <v>3.8400000000000003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273</v>
      </c>
      <c r="T44" s="175" t="s">
        <v>151</v>
      </c>
      <c r="U44" s="161">
        <v>4.3100000000000006E-2</v>
      </c>
      <c r="V44" s="161">
        <f>ROUND(E44*U44,2)</f>
        <v>0.17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177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33.75" outlineLevel="1" x14ac:dyDescent="0.2">
      <c r="A45" s="159"/>
      <c r="B45" s="160"/>
      <c r="C45" s="265" t="s">
        <v>516</v>
      </c>
      <c r="D45" s="266"/>
      <c r="E45" s="266"/>
      <c r="F45" s="266"/>
      <c r="G45" s="266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191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76" t="str">
        <f>C45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45" s="152"/>
      <c r="BC45" s="152"/>
      <c r="BD45" s="152"/>
      <c r="BE45" s="152"/>
      <c r="BF45" s="152"/>
      <c r="BG45" s="152"/>
      <c r="BH45" s="152"/>
    </row>
    <row r="46" spans="1:60" ht="22.5" outlineLevel="1" x14ac:dyDescent="0.2">
      <c r="A46" s="169">
        <v>14</v>
      </c>
      <c r="B46" s="170" t="s">
        <v>521</v>
      </c>
      <c r="C46" s="179" t="s">
        <v>522</v>
      </c>
      <c r="D46" s="171" t="s">
        <v>189</v>
      </c>
      <c r="E46" s="172">
        <v>1.8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</v>
      </c>
      <c r="O46" s="174">
        <f>ROUND(E46*N46,2)</f>
        <v>0</v>
      </c>
      <c r="P46" s="174">
        <v>0</v>
      </c>
      <c r="Q46" s="174">
        <f>ROUND(E46*P46,2)</f>
        <v>0</v>
      </c>
      <c r="R46" s="174"/>
      <c r="S46" s="174" t="s">
        <v>273</v>
      </c>
      <c r="T46" s="175" t="s">
        <v>151</v>
      </c>
      <c r="U46" s="161">
        <v>1.1000000000000001E-2</v>
      </c>
      <c r="V46" s="161">
        <f>ROUND(E46*U46,2)</f>
        <v>0.02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177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65" t="s">
        <v>198</v>
      </c>
      <c r="D47" s="266"/>
      <c r="E47" s="266"/>
      <c r="F47" s="266"/>
      <c r="G47" s="266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191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76" t="str">
        <f>C47</f>
        <v>po suchu, bez ohledu na druh dopravního prostředku, bez naložení výkopku, avšak se složením bez rozhrnutí,</v>
      </c>
      <c r="BB47" s="152"/>
      <c r="BC47" s="152"/>
      <c r="BD47" s="152"/>
      <c r="BE47" s="152"/>
      <c r="BF47" s="152"/>
      <c r="BG47" s="152"/>
      <c r="BH47" s="152"/>
    </row>
    <row r="48" spans="1:60" ht="22.5" outlineLevel="1" x14ac:dyDescent="0.2">
      <c r="A48" s="187">
        <v>15</v>
      </c>
      <c r="B48" s="188" t="s">
        <v>209</v>
      </c>
      <c r="C48" s="194" t="s">
        <v>210</v>
      </c>
      <c r="D48" s="189" t="s">
        <v>189</v>
      </c>
      <c r="E48" s="190">
        <v>1.8</v>
      </c>
      <c r="F48" s="191"/>
      <c r="G48" s="192">
        <f>ROUND(E48*F48,2)</f>
        <v>0</v>
      </c>
      <c r="H48" s="191"/>
      <c r="I48" s="192">
        <f>ROUND(E48*H48,2)</f>
        <v>0</v>
      </c>
      <c r="J48" s="191"/>
      <c r="K48" s="192">
        <f>ROUND(E48*J48,2)</f>
        <v>0</v>
      </c>
      <c r="L48" s="192">
        <v>15</v>
      </c>
      <c r="M48" s="192">
        <f>G48*(1+L48/100)</f>
        <v>0</v>
      </c>
      <c r="N48" s="192">
        <v>0</v>
      </c>
      <c r="O48" s="192">
        <f>ROUND(E48*N48,2)</f>
        <v>0</v>
      </c>
      <c r="P48" s="192">
        <v>0</v>
      </c>
      <c r="Q48" s="192">
        <f>ROUND(E48*P48,2)</f>
        <v>0</v>
      </c>
      <c r="R48" s="192"/>
      <c r="S48" s="192" t="s">
        <v>273</v>
      </c>
      <c r="T48" s="193" t="s">
        <v>151</v>
      </c>
      <c r="U48" s="161">
        <v>9.0000000000000011E-3</v>
      </c>
      <c r="V48" s="161">
        <f>ROUND(E48*U48,2)</f>
        <v>0.02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177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x14ac:dyDescent="0.2">
      <c r="A49" s="163" t="s">
        <v>146</v>
      </c>
      <c r="B49" s="164" t="s">
        <v>117</v>
      </c>
      <c r="C49" s="178" t="s">
        <v>118</v>
      </c>
      <c r="D49" s="165"/>
      <c r="E49" s="166"/>
      <c r="F49" s="167"/>
      <c r="G49" s="167">
        <f>SUMIF(AG50:AG50,"&lt;&gt;NOR",G50:G50)</f>
        <v>0</v>
      </c>
      <c r="H49" s="167"/>
      <c r="I49" s="167">
        <f>SUM(I50:I50)</f>
        <v>0</v>
      </c>
      <c r="J49" s="167"/>
      <c r="K49" s="167">
        <f>SUM(K50:K50)</f>
        <v>0</v>
      </c>
      <c r="L49" s="167"/>
      <c r="M49" s="167">
        <f>SUM(M50:M50)</f>
        <v>0</v>
      </c>
      <c r="N49" s="167"/>
      <c r="O49" s="167">
        <f>SUM(O50:O50)</f>
        <v>1</v>
      </c>
      <c r="P49" s="167"/>
      <c r="Q49" s="167">
        <f>SUM(Q50:Q50)</f>
        <v>0</v>
      </c>
      <c r="R49" s="167"/>
      <c r="S49" s="167"/>
      <c r="T49" s="168"/>
      <c r="U49" s="162"/>
      <c r="V49" s="162">
        <f>SUM(V50:V50)</f>
        <v>0</v>
      </c>
      <c r="W49" s="162"/>
      <c r="AG49" t="s">
        <v>147</v>
      </c>
    </row>
    <row r="50" spans="1:60" outlineLevel="1" x14ac:dyDescent="0.2">
      <c r="A50" s="169">
        <v>16</v>
      </c>
      <c r="B50" s="170" t="s">
        <v>523</v>
      </c>
      <c r="C50" s="179" t="s">
        <v>524</v>
      </c>
      <c r="D50" s="171" t="s">
        <v>525</v>
      </c>
      <c r="E50" s="172">
        <v>1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15</v>
      </c>
      <c r="M50" s="174">
        <f>G50*(1+L50/100)</f>
        <v>0</v>
      </c>
      <c r="N50" s="174">
        <v>1</v>
      </c>
      <c r="O50" s="174">
        <f>ROUND(E50*N50,2)</f>
        <v>1</v>
      </c>
      <c r="P50" s="174">
        <v>0</v>
      </c>
      <c r="Q50" s="174">
        <f>ROUND(E50*P50,2)</f>
        <v>0</v>
      </c>
      <c r="R50" s="174"/>
      <c r="S50" s="174" t="s">
        <v>176</v>
      </c>
      <c r="T50" s="175" t="s">
        <v>151</v>
      </c>
      <c r="U50" s="161">
        <v>0</v>
      </c>
      <c r="V50" s="161">
        <f>ROUND(E50*U50,2)</f>
        <v>0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258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x14ac:dyDescent="0.2">
      <c r="A51" s="5"/>
      <c r="B51" s="6"/>
      <c r="C51" s="180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AE51">
        <v>15</v>
      </c>
      <c r="AF51">
        <v>21</v>
      </c>
    </row>
    <row r="52" spans="1:60" x14ac:dyDescent="0.2">
      <c r="A52" s="155"/>
      <c r="B52" s="156" t="s">
        <v>29</v>
      </c>
      <c r="C52" s="181"/>
      <c r="D52" s="157"/>
      <c r="E52" s="158"/>
      <c r="F52" s="158"/>
      <c r="G52" s="177">
        <f>G8+G12+G14+G16+G23+G26+G37+G49</f>
        <v>0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AE52">
        <f>SUMIF(L7:L50,AE51,G7:G50)</f>
        <v>0</v>
      </c>
      <c r="AF52">
        <f>SUMIF(L7:L50,AF51,G7:G50)</f>
        <v>0</v>
      </c>
      <c r="AG52" t="s">
        <v>170</v>
      </c>
    </row>
    <row r="53" spans="1:60" x14ac:dyDescent="0.2">
      <c r="C53" s="182"/>
      <c r="D53" s="143"/>
      <c r="AG53" t="s">
        <v>172</v>
      </c>
    </row>
    <row r="54" spans="1:60" x14ac:dyDescent="0.2">
      <c r="D54" s="143"/>
    </row>
    <row r="55" spans="1:60" x14ac:dyDescent="0.2">
      <c r="D55" s="143"/>
    </row>
    <row r="56" spans="1:60" x14ac:dyDescent="0.2">
      <c r="D56" s="143"/>
    </row>
    <row r="57" spans="1:60" x14ac:dyDescent="0.2">
      <c r="D57" s="143"/>
    </row>
    <row r="58" spans="1:60" x14ac:dyDescent="0.2">
      <c r="D58" s="143"/>
    </row>
    <row r="59" spans="1:60" x14ac:dyDescent="0.2">
      <c r="D59" s="143"/>
    </row>
    <row r="60" spans="1:60" x14ac:dyDescent="0.2">
      <c r="D60" s="143"/>
    </row>
    <row r="61" spans="1:60" x14ac:dyDescent="0.2">
      <c r="D61" s="143"/>
    </row>
    <row r="62" spans="1:60" x14ac:dyDescent="0.2">
      <c r="D62" s="143"/>
    </row>
    <row r="63" spans="1:60" x14ac:dyDescent="0.2">
      <c r="D63" s="143"/>
    </row>
    <row r="64" spans="1:60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5">
    <mergeCell ref="C39:G39"/>
    <mergeCell ref="C45:G45"/>
    <mergeCell ref="C47:G47"/>
    <mergeCell ref="C18:G18"/>
    <mergeCell ref="C25:G25"/>
    <mergeCell ref="C29:G29"/>
    <mergeCell ref="C31:G31"/>
    <mergeCell ref="C33:G33"/>
    <mergeCell ref="C35:G35"/>
    <mergeCell ref="C11:G11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R8" sqref="R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59</v>
      </c>
      <c r="C3" s="257" t="s">
        <v>60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59</v>
      </c>
      <c r="C4" s="260" t="s">
        <v>60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SUMIF(AG9:AG13,"&lt;&gt;NOR",G9:G13)</f>
        <v>0</v>
      </c>
      <c r="H8" s="167"/>
      <c r="I8" s="167">
        <f>SUM(I9:I13)</f>
        <v>0</v>
      </c>
      <c r="J8" s="167"/>
      <c r="K8" s="167">
        <f>SUM(K9:K13)</f>
        <v>0</v>
      </c>
      <c r="L8" s="167"/>
      <c r="M8" s="167">
        <f>SUM(M9:M13)</f>
        <v>0</v>
      </c>
      <c r="N8" s="167"/>
      <c r="O8" s="167">
        <f>SUM(O9:O13)</f>
        <v>0</v>
      </c>
      <c r="P8" s="167"/>
      <c r="Q8" s="167">
        <f>SUM(Q9:Q13)</f>
        <v>0</v>
      </c>
      <c r="R8" s="167"/>
      <c r="S8" s="167"/>
      <c r="T8" s="168"/>
      <c r="U8" s="162"/>
      <c r="V8" s="162">
        <f>SUM(V9:V13)</f>
        <v>10</v>
      </c>
      <c r="W8" s="162"/>
      <c r="AG8" t="s">
        <v>147</v>
      </c>
    </row>
    <row r="9" spans="1:60" ht="22.5" outlineLevel="1" x14ac:dyDescent="0.2">
      <c r="A9" s="169">
        <v>1</v>
      </c>
      <c r="B9" s="170" t="s">
        <v>526</v>
      </c>
      <c r="C9" s="179" t="s">
        <v>527</v>
      </c>
      <c r="D9" s="171" t="s">
        <v>189</v>
      </c>
      <c r="E9" s="172">
        <v>0.5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273</v>
      </c>
      <c r="T9" s="175" t="s">
        <v>151</v>
      </c>
      <c r="U9" s="161">
        <v>1.4380000000000002</v>
      </c>
      <c r="V9" s="161">
        <f>ROUND(E9*U9,2)</f>
        <v>0.72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369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370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191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popř. lesní půdy s naložením, vodorovným přemístěním a složením na hromady nebo se zpětným přemístěním a rozprostřením.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87">
        <v>2</v>
      </c>
      <c r="B11" s="188" t="s">
        <v>528</v>
      </c>
      <c r="C11" s="194" t="s">
        <v>529</v>
      </c>
      <c r="D11" s="189" t="s">
        <v>189</v>
      </c>
      <c r="E11" s="190">
        <v>5</v>
      </c>
      <c r="F11" s="191"/>
      <c r="G11" s="192">
        <f>ROUND(E11*F11,2)</f>
        <v>0</v>
      </c>
      <c r="H11" s="191"/>
      <c r="I11" s="192">
        <f>ROUND(E11*H11,2)</f>
        <v>0</v>
      </c>
      <c r="J11" s="191"/>
      <c r="K11" s="192">
        <f>ROUND(E11*J11,2)</f>
        <v>0</v>
      </c>
      <c r="L11" s="192">
        <v>15</v>
      </c>
      <c r="M11" s="192">
        <f>G11*(1+L11/100)</f>
        <v>0</v>
      </c>
      <c r="N11" s="192">
        <v>0</v>
      </c>
      <c r="O11" s="192">
        <f>ROUND(E11*N11,2)</f>
        <v>0</v>
      </c>
      <c r="P11" s="192">
        <v>0</v>
      </c>
      <c r="Q11" s="192">
        <f>ROUND(E11*P11,2)</f>
        <v>0</v>
      </c>
      <c r="R11" s="192"/>
      <c r="S11" s="192" t="s">
        <v>273</v>
      </c>
      <c r="T11" s="193" t="s">
        <v>151</v>
      </c>
      <c r="U11" s="161">
        <v>0.32334000000000002</v>
      </c>
      <c r="V11" s="161">
        <f>ROUND(E11*U11,2)</f>
        <v>1.62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369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22.5" outlineLevel="1" x14ac:dyDescent="0.2">
      <c r="A12" s="169">
        <v>3</v>
      </c>
      <c r="B12" s="170" t="s">
        <v>374</v>
      </c>
      <c r="C12" s="179" t="s">
        <v>375</v>
      </c>
      <c r="D12" s="171" t="s">
        <v>175</v>
      </c>
      <c r="E12" s="172">
        <v>20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3.0000000000000001E-5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273</v>
      </c>
      <c r="T12" s="175" t="s">
        <v>151</v>
      </c>
      <c r="U12" s="161">
        <v>0.38302000000000003</v>
      </c>
      <c r="V12" s="161">
        <f>ROUND(E12*U12,2)</f>
        <v>7.66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369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59"/>
      <c r="B13" s="160"/>
      <c r="C13" s="265" t="s">
        <v>376</v>
      </c>
      <c r="D13" s="266"/>
      <c r="E13" s="266"/>
      <c r="F13" s="266"/>
      <c r="G13" s="266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191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vč. urovnání ornice, naložení na skládce a vodorovným přemístěním ornice na místo rozprostření, založení trávníku osetím a dodávky travního semene.</v>
      </c>
      <c r="BB13" s="152"/>
      <c r="BC13" s="152"/>
      <c r="BD13" s="152"/>
      <c r="BE13" s="152"/>
      <c r="BF13" s="152"/>
      <c r="BG13" s="152"/>
      <c r="BH13" s="152"/>
    </row>
    <row r="14" spans="1:60" x14ac:dyDescent="0.2">
      <c r="A14" s="163" t="s">
        <v>146</v>
      </c>
      <c r="B14" s="164" t="s">
        <v>79</v>
      </c>
      <c r="C14" s="178" t="s">
        <v>80</v>
      </c>
      <c r="D14" s="165"/>
      <c r="E14" s="166"/>
      <c r="F14" s="167"/>
      <c r="G14" s="167">
        <f>SUMIF(AG15:AG24,"&lt;&gt;NOR",G15:G24)</f>
        <v>0</v>
      </c>
      <c r="H14" s="167"/>
      <c r="I14" s="167">
        <f>SUM(I15:I24)</f>
        <v>0</v>
      </c>
      <c r="J14" s="167"/>
      <c r="K14" s="167">
        <f>SUM(K15:K24)</f>
        <v>0</v>
      </c>
      <c r="L14" s="167"/>
      <c r="M14" s="167">
        <f>SUM(M15:M24)</f>
        <v>0</v>
      </c>
      <c r="N14" s="167"/>
      <c r="O14" s="167">
        <f>SUM(O15:O24)</f>
        <v>3.8600000000000003</v>
      </c>
      <c r="P14" s="167"/>
      <c r="Q14" s="167">
        <f>SUM(Q15:Q24)</f>
        <v>0</v>
      </c>
      <c r="R14" s="167"/>
      <c r="S14" s="167"/>
      <c r="T14" s="168"/>
      <c r="U14" s="162"/>
      <c r="V14" s="162">
        <f>SUM(V15:V24)</f>
        <v>14.239999999999998</v>
      </c>
      <c r="W14" s="162"/>
      <c r="AG14" t="s">
        <v>147</v>
      </c>
    </row>
    <row r="15" spans="1:60" outlineLevel="1" x14ac:dyDescent="0.2">
      <c r="A15" s="187">
        <v>4</v>
      </c>
      <c r="B15" s="188" t="s">
        <v>500</v>
      </c>
      <c r="C15" s="194" t="s">
        <v>501</v>
      </c>
      <c r="D15" s="189" t="s">
        <v>189</v>
      </c>
      <c r="E15" s="190">
        <v>0.125</v>
      </c>
      <c r="F15" s="191"/>
      <c r="G15" s="192">
        <f>ROUND(E15*F15,2)</f>
        <v>0</v>
      </c>
      <c r="H15" s="191"/>
      <c r="I15" s="192">
        <f>ROUND(E15*H15,2)</f>
        <v>0</v>
      </c>
      <c r="J15" s="191"/>
      <c r="K15" s="192">
        <f>ROUND(E15*J15,2)</f>
        <v>0</v>
      </c>
      <c r="L15" s="192">
        <v>15</v>
      </c>
      <c r="M15" s="192">
        <f>G15*(1+L15/100)</f>
        <v>0</v>
      </c>
      <c r="N15" s="192">
        <v>1.93971</v>
      </c>
      <c r="O15" s="192">
        <f>ROUND(E15*N15,2)</f>
        <v>0.24</v>
      </c>
      <c r="P15" s="192">
        <v>0</v>
      </c>
      <c r="Q15" s="192">
        <f>ROUND(E15*P15,2)</f>
        <v>0</v>
      </c>
      <c r="R15" s="192"/>
      <c r="S15" s="192" t="s">
        <v>273</v>
      </c>
      <c r="T15" s="193" t="s">
        <v>151</v>
      </c>
      <c r="U15" s="161">
        <v>0.96500000000000008</v>
      </c>
      <c r="V15" s="161">
        <f>ROUND(E15*U15,2)</f>
        <v>0.12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177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5</v>
      </c>
      <c r="B16" s="170" t="s">
        <v>502</v>
      </c>
      <c r="C16" s="179" t="s">
        <v>503</v>
      </c>
      <c r="D16" s="171" t="s">
        <v>189</v>
      </c>
      <c r="E16" s="172">
        <v>1.25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2.5250000000000004</v>
      </c>
      <c r="O16" s="174">
        <f>ROUND(E16*N16,2)</f>
        <v>3.16</v>
      </c>
      <c r="P16" s="174">
        <v>0</v>
      </c>
      <c r="Q16" s="174">
        <f>ROUND(E16*P16,2)</f>
        <v>0</v>
      </c>
      <c r="R16" s="174"/>
      <c r="S16" s="174" t="s">
        <v>273</v>
      </c>
      <c r="T16" s="175" t="s">
        <v>151</v>
      </c>
      <c r="U16" s="161">
        <v>0.48000000000000004</v>
      </c>
      <c r="V16" s="161">
        <f>ROUND(E16*U16,2)</f>
        <v>0.6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177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65" t="s">
        <v>433</v>
      </c>
      <c r="D17" s="266"/>
      <c r="E17" s="266"/>
      <c r="F17" s="266"/>
      <c r="G17" s="266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191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6</v>
      </c>
      <c r="B18" s="170" t="s">
        <v>504</v>
      </c>
      <c r="C18" s="179" t="s">
        <v>505</v>
      </c>
      <c r="D18" s="171" t="s">
        <v>175</v>
      </c>
      <c r="E18" s="172">
        <v>4.8000000000000007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3.9200000000000006E-2</v>
      </c>
      <c r="O18" s="174">
        <f>ROUND(E18*N18,2)</f>
        <v>0.19</v>
      </c>
      <c r="P18" s="174">
        <v>0</v>
      </c>
      <c r="Q18" s="174">
        <f>ROUND(E18*P18,2)</f>
        <v>0</v>
      </c>
      <c r="R18" s="174"/>
      <c r="S18" s="174" t="s">
        <v>273</v>
      </c>
      <c r="T18" s="175" t="s">
        <v>151</v>
      </c>
      <c r="U18" s="161">
        <v>1.05</v>
      </c>
      <c r="V18" s="161">
        <f>ROUND(E18*U18,2)</f>
        <v>5.04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177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59"/>
      <c r="B19" s="160"/>
      <c r="C19" s="265" t="s">
        <v>506</v>
      </c>
      <c r="D19" s="266"/>
      <c r="E19" s="266"/>
      <c r="F19" s="266"/>
      <c r="G19" s="266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191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bednění svislé nebo šikmé (odkloněné), půdorysně přímé nebo zalomené, stěn základových patek ve volných nebo zapažených jámách, rýhách, šachtách, včetně případných vzpěr,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7</v>
      </c>
      <c r="B20" s="170" t="s">
        <v>507</v>
      </c>
      <c r="C20" s="179" t="s">
        <v>508</v>
      </c>
      <c r="D20" s="171" t="s">
        <v>175</v>
      </c>
      <c r="E20" s="172">
        <v>4.8000000000000007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273</v>
      </c>
      <c r="T20" s="175" t="s">
        <v>151</v>
      </c>
      <c r="U20" s="161">
        <v>0.32</v>
      </c>
      <c r="V20" s="161">
        <f>ROUND(E20*U20,2)</f>
        <v>1.54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177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ht="22.5" outlineLevel="1" x14ac:dyDescent="0.2">
      <c r="A21" s="159"/>
      <c r="B21" s="160"/>
      <c r="C21" s="265" t="s">
        <v>506</v>
      </c>
      <c r="D21" s="266"/>
      <c r="E21" s="266"/>
      <c r="F21" s="266"/>
      <c r="G21" s="266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191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bednění svislé nebo šikmé (odkloněné), půdorysně přímé nebo zalomené, stěn základových patek ve volných nebo zapažených jámách, rýhách, šachtách, včetně případných vzpěr,</v>
      </c>
      <c r="BB21" s="152"/>
      <c r="BC21" s="152"/>
      <c r="BD21" s="152"/>
      <c r="BE21" s="152"/>
      <c r="BF21" s="152"/>
      <c r="BG21" s="152"/>
      <c r="BH21" s="152"/>
    </row>
    <row r="22" spans="1:60" ht="22.5" outlineLevel="1" x14ac:dyDescent="0.2">
      <c r="A22" s="169">
        <v>8</v>
      </c>
      <c r="B22" s="170" t="s">
        <v>509</v>
      </c>
      <c r="C22" s="179" t="s">
        <v>510</v>
      </c>
      <c r="D22" s="171" t="s">
        <v>277</v>
      </c>
      <c r="E22" s="172">
        <v>1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1.353E-2</v>
      </c>
      <c r="O22" s="174">
        <f>ROUND(E22*N22,2)</f>
        <v>0.01</v>
      </c>
      <c r="P22" s="174">
        <v>0</v>
      </c>
      <c r="Q22" s="174">
        <f>ROUND(E22*P22,2)</f>
        <v>0</v>
      </c>
      <c r="R22" s="174"/>
      <c r="S22" s="174" t="s">
        <v>273</v>
      </c>
      <c r="T22" s="175" t="s">
        <v>151</v>
      </c>
      <c r="U22" s="161">
        <v>1.0640000000000001</v>
      </c>
      <c r="V22" s="161">
        <f>ROUND(E22*U22,2)</f>
        <v>1.06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177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65" t="s">
        <v>511</v>
      </c>
      <c r="D23" s="266"/>
      <c r="E23" s="266"/>
      <c r="F23" s="266"/>
      <c r="G23" s="266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191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87">
        <v>9</v>
      </c>
      <c r="B24" s="188" t="s">
        <v>512</v>
      </c>
      <c r="C24" s="194" t="s">
        <v>513</v>
      </c>
      <c r="D24" s="189" t="s">
        <v>218</v>
      </c>
      <c r="E24" s="190">
        <v>0.25</v>
      </c>
      <c r="F24" s="191"/>
      <c r="G24" s="192">
        <f>ROUND(E24*F24,2)</f>
        <v>0</v>
      </c>
      <c r="H24" s="191"/>
      <c r="I24" s="192">
        <f>ROUND(E24*H24,2)</f>
        <v>0</v>
      </c>
      <c r="J24" s="191"/>
      <c r="K24" s="192">
        <f>ROUND(E24*J24,2)</f>
        <v>0</v>
      </c>
      <c r="L24" s="192">
        <v>15</v>
      </c>
      <c r="M24" s="192">
        <f>G24*(1+L24/100)</f>
        <v>0</v>
      </c>
      <c r="N24" s="192">
        <v>1.0211600000000001</v>
      </c>
      <c r="O24" s="192">
        <f>ROUND(E24*N24,2)</f>
        <v>0.26</v>
      </c>
      <c r="P24" s="192">
        <v>0</v>
      </c>
      <c r="Q24" s="192">
        <f>ROUND(E24*P24,2)</f>
        <v>0</v>
      </c>
      <c r="R24" s="192"/>
      <c r="S24" s="192" t="s">
        <v>273</v>
      </c>
      <c r="T24" s="193" t="s">
        <v>151</v>
      </c>
      <c r="U24" s="161">
        <v>23.531000000000002</v>
      </c>
      <c r="V24" s="161">
        <f>ROUND(E24*U24,2)</f>
        <v>5.88</v>
      </c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177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x14ac:dyDescent="0.2">
      <c r="A25" s="163" t="s">
        <v>146</v>
      </c>
      <c r="B25" s="164" t="s">
        <v>89</v>
      </c>
      <c r="C25" s="178" t="s">
        <v>90</v>
      </c>
      <c r="D25" s="165"/>
      <c r="E25" s="166"/>
      <c r="F25" s="167"/>
      <c r="G25" s="167">
        <f>SUMIF(AG26:AG27,"&lt;&gt;NOR",G26:G27)</f>
        <v>0</v>
      </c>
      <c r="H25" s="167"/>
      <c r="I25" s="167">
        <f>SUM(I26:I27)</f>
        <v>0</v>
      </c>
      <c r="J25" s="167"/>
      <c r="K25" s="167">
        <f>SUM(K26:K27)</f>
        <v>0</v>
      </c>
      <c r="L25" s="167"/>
      <c r="M25" s="167">
        <f>SUM(M26:M27)</f>
        <v>0</v>
      </c>
      <c r="N25" s="167"/>
      <c r="O25" s="167">
        <f>SUM(O26:O27)</f>
        <v>0.32</v>
      </c>
      <c r="P25" s="167"/>
      <c r="Q25" s="167">
        <f>SUM(Q26:Q27)</f>
        <v>0</v>
      </c>
      <c r="R25" s="167"/>
      <c r="S25" s="167"/>
      <c r="T25" s="168"/>
      <c r="U25" s="162"/>
      <c r="V25" s="162">
        <f>SUM(V26:V27)</f>
        <v>0.32</v>
      </c>
      <c r="W25" s="162"/>
      <c r="AG25" t="s">
        <v>147</v>
      </c>
    </row>
    <row r="26" spans="1:60" outlineLevel="1" x14ac:dyDescent="0.2">
      <c r="A26" s="169">
        <v>10</v>
      </c>
      <c r="B26" s="170" t="s">
        <v>442</v>
      </c>
      <c r="C26" s="179" t="s">
        <v>443</v>
      </c>
      <c r="D26" s="171" t="s">
        <v>189</v>
      </c>
      <c r="E26" s="172">
        <v>0.125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2.5250000000000004</v>
      </c>
      <c r="O26" s="174">
        <f>ROUND(E26*N26,2)</f>
        <v>0.32</v>
      </c>
      <c r="P26" s="174">
        <v>0</v>
      </c>
      <c r="Q26" s="174">
        <f>ROUND(E26*P26,2)</f>
        <v>0</v>
      </c>
      <c r="R26" s="174"/>
      <c r="S26" s="174" t="s">
        <v>273</v>
      </c>
      <c r="T26" s="175" t="s">
        <v>151</v>
      </c>
      <c r="U26" s="161">
        <v>2.58</v>
      </c>
      <c r="V26" s="161">
        <f>ROUND(E26*U26,2)</f>
        <v>0.32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177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65" t="s">
        <v>444</v>
      </c>
      <c r="D27" s="266"/>
      <c r="E27" s="266"/>
      <c r="F27" s="266"/>
      <c r="G27" s="266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191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x14ac:dyDescent="0.2">
      <c r="A28" s="163" t="s">
        <v>146</v>
      </c>
      <c r="B28" s="164" t="s">
        <v>97</v>
      </c>
      <c r="C28" s="178" t="s">
        <v>98</v>
      </c>
      <c r="D28" s="165"/>
      <c r="E28" s="166"/>
      <c r="F28" s="167"/>
      <c r="G28" s="167">
        <f>SUMIF(AG29:AG29,"&lt;&gt;NOR",G29:G29)</f>
        <v>0</v>
      </c>
      <c r="H28" s="167"/>
      <c r="I28" s="167">
        <f>SUM(I29:I29)</f>
        <v>0</v>
      </c>
      <c r="J28" s="167"/>
      <c r="K28" s="167">
        <f>SUM(K29:K29)</f>
        <v>0</v>
      </c>
      <c r="L28" s="167"/>
      <c r="M28" s="167">
        <f>SUM(M29:M29)</f>
        <v>0</v>
      </c>
      <c r="N28" s="167"/>
      <c r="O28" s="167">
        <f>SUM(O29:O29)</f>
        <v>0</v>
      </c>
      <c r="P28" s="167"/>
      <c r="Q28" s="167">
        <f>SUM(Q29:Q29)</f>
        <v>0</v>
      </c>
      <c r="R28" s="167"/>
      <c r="S28" s="167"/>
      <c r="T28" s="168"/>
      <c r="U28" s="162"/>
      <c r="V28" s="162">
        <f>SUM(V29:V29)</f>
        <v>0.79</v>
      </c>
      <c r="W28" s="162"/>
      <c r="AG28" t="s">
        <v>147</v>
      </c>
    </row>
    <row r="29" spans="1:60" ht="22.5" outlineLevel="1" x14ac:dyDescent="0.2">
      <c r="A29" s="187">
        <v>11</v>
      </c>
      <c r="B29" s="188" t="s">
        <v>530</v>
      </c>
      <c r="C29" s="194" t="s">
        <v>531</v>
      </c>
      <c r="D29" s="189" t="s">
        <v>277</v>
      </c>
      <c r="E29" s="190">
        <v>5</v>
      </c>
      <c r="F29" s="191"/>
      <c r="G29" s="192">
        <f>ROUND(E29*F29,2)</f>
        <v>0</v>
      </c>
      <c r="H29" s="191"/>
      <c r="I29" s="192">
        <f>ROUND(E29*H29,2)</f>
        <v>0</v>
      </c>
      <c r="J29" s="191"/>
      <c r="K29" s="192">
        <f>ROUND(E29*J29,2)</f>
        <v>0</v>
      </c>
      <c r="L29" s="192">
        <v>15</v>
      </c>
      <c r="M29" s="192">
        <f>G29*(1+L29/100)</f>
        <v>0</v>
      </c>
      <c r="N29" s="192">
        <v>0</v>
      </c>
      <c r="O29" s="192">
        <f>ROUND(E29*N29,2)</f>
        <v>0</v>
      </c>
      <c r="P29" s="192">
        <v>0</v>
      </c>
      <c r="Q29" s="192">
        <f>ROUND(E29*P29,2)</f>
        <v>0</v>
      </c>
      <c r="R29" s="192"/>
      <c r="S29" s="192" t="s">
        <v>273</v>
      </c>
      <c r="T29" s="193" t="s">
        <v>151</v>
      </c>
      <c r="U29" s="161">
        <v>0.158</v>
      </c>
      <c r="V29" s="161">
        <f>ROUND(E29*U29,2)</f>
        <v>0.79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177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x14ac:dyDescent="0.2">
      <c r="A30" s="163" t="s">
        <v>146</v>
      </c>
      <c r="B30" s="164" t="s">
        <v>99</v>
      </c>
      <c r="C30" s="178" t="s">
        <v>100</v>
      </c>
      <c r="D30" s="165"/>
      <c r="E30" s="166"/>
      <c r="F30" s="167"/>
      <c r="G30" s="167">
        <f>SUMIF(AG31:AG32,"&lt;&gt;NOR",G31:G32)</f>
        <v>0</v>
      </c>
      <c r="H30" s="167"/>
      <c r="I30" s="167">
        <f>SUM(I31:I32)</f>
        <v>0</v>
      </c>
      <c r="J30" s="167"/>
      <c r="K30" s="167">
        <f>SUM(K31:K32)</f>
        <v>0</v>
      </c>
      <c r="L30" s="167"/>
      <c r="M30" s="167">
        <f>SUM(M31:M32)</f>
        <v>0</v>
      </c>
      <c r="N30" s="167"/>
      <c r="O30" s="167">
        <f>SUM(O31:O32)</f>
        <v>0</v>
      </c>
      <c r="P30" s="167"/>
      <c r="Q30" s="167">
        <f>SUM(Q31:Q32)</f>
        <v>0</v>
      </c>
      <c r="R30" s="167"/>
      <c r="S30" s="167"/>
      <c r="T30" s="168"/>
      <c r="U30" s="162"/>
      <c r="V30" s="162">
        <f>SUM(V31:V32)</f>
        <v>1.33</v>
      </c>
      <c r="W30" s="162"/>
      <c r="AG30" t="s">
        <v>147</v>
      </c>
    </row>
    <row r="31" spans="1:60" outlineLevel="1" x14ac:dyDescent="0.2">
      <c r="A31" s="169">
        <v>12</v>
      </c>
      <c r="B31" s="170" t="s">
        <v>406</v>
      </c>
      <c r="C31" s="179" t="s">
        <v>407</v>
      </c>
      <c r="D31" s="171" t="s">
        <v>218</v>
      </c>
      <c r="E31" s="172">
        <v>4.3332000000000006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</v>
      </c>
      <c r="O31" s="174">
        <f>ROUND(E31*N31,2)</f>
        <v>0</v>
      </c>
      <c r="P31" s="174">
        <v>0</v>
      </c>
      <c r="Q31" s="174">
        <f>ROUND(E31*P31,2)</f>
        <v>0</v>
      </c>
      <c r="R31" s="174"/>
      <c r="S31" s="174" t="s">
        <v>273</v>
      </c>
      <c r="T31" s="175" t="s">
        <v>151</v>
      </c>
      <c r="U31" s="161">
        <v>0.30700000000000005</v>
      </c>
      <c r="V31" s="161">
        <f>ROUND(E31*U31,2)</f>
        <v>1.33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177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2.5" outlineLevel="1" x14ac:dyDescent="0.2">
      <c r="A32" s="159"/>
      <c r="B32" s="160"/>
      <c r="C32" s="265" t="s">
        <v>408</v>
      </c>
      <c r="D32" s="266"/>
      <c r="E32" s="266"/>
      <c r="F32" s="266"/>
      <c r="G32" s="266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191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přesun hmot pro budovy občanské výstavby (JKSO 801), budovy pro bydlení (JKSO 803) budovy pro výrobu a služby (JKSO 812) s nosnou svislou konstrukcí zděnou z cihel nebo tvárnic nebo kovovou</v>
      </c>
      <c r="BB32" s="152"/>
      <c r="BC32" s="152"/>
      <c r="BD32" s="152"/>
      <c r="BE32" s="152"/>
      <c r="BF32" s="152"/>
      <c r="BG32" s="152"/>
      <c r="BH32" s="152"/>
    </row>
    <row r="33" spans="1:60" x14ac:dyDescent="0.2">
      <c r="A33" s="163" t="s">
        <v>146</v>
      </c>
      <c r="B33" s="164" t="s">
        <v>87</v>
      </c>
      <c r="C33" s="178" t="s">
        <v>88</v>
      </c>
      <c r="D33" s="165"/>
      <c r="E33" s="166"/>
      <c r="F33" s="167"/>
      <c r="G33" s="167">
        <f>SUMIF(AG34:AG53,"&lt;&gt;NOR",G34:G53)</f>
        <v>0</v>
      </c>
      <c r="H33" s="167"/>
      <c r="I33" s="167">
        <f>SUM(I34:I53)</f>
        <v>0</v>
      </c>
      <c r="J33" s="167"/>
      <c r="K33" s="167">
        <f>SUM(K34:K53)</f>
        <v>0</v>
      </c>
      <c r="L33" s="167"/>
      <c r="M33" s="167">
        <f>SUM(M34:M53)</f>
        <v>0</v>
      </c>
      <c r="N33" s="167"/>
      <c r="O33" s="167">
        <f>SUM(O34:O53)</f>
        <v>6.53</v>
      </c>
      <c r="P33" s="167"/>
      <c r="Q33" s="167">
        <f>SUM(Q34:Q53)</f>
        <v>0</v>
      </c>
      <c r="R33" s="167"/>
      <c r="S33" s="167"/>
      <c r="T33" s="168"/>
      <c r="U33" s="162"/>
      <c r="V33" s="162">
        <f>SUM(V34:V53)</f>
        <v>7.9700000000000006</v>
      </c>
      <c r="W33" s="162"/>
      <c r="AG33" t="s">
        <v>147</v>
      </c>
    </row>
    <row r="34" spans="1:60" outlineLevel="1" x14ac:dyDescent="0.2">
      <c r="A34" s="169">
        <v>13</v>
      </c>
      <c r="B34" s="170" t="s">
        <v>532</v>
      </c>
      <c r="C34" s="179" t="s">
        <v>533</v>
      </c>
      <c r="D34" s="171" t="s">
        <v>175</v>
      </c>
      <c r="E34" s="172">
        <v>7.8400000000000007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273</v>
      </c>
      <c r="T34" s="175" t="s">
        <v>151</v>
      </c>
      <c r="U34" s="161">
        <v>2.4E-2</v>
      </c>
      <c r="V34" s="161">
        <f>ROUND(E34*U34,2)</f>
        <v>0.19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177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65" t="s">
        <v>534</v>
      </c>
      <c r="D35" s="266"/>
      <c r="E35" s="266"/>
      <c r="F35" s="266"/>
      <c r="G35" s="266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191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95" t="s">
        <v>535</v>
      </c>
      <c r="D36" s="183"/>
      <c r="E36" s="184">
        <v>7.8400000000000007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181</v>
      </c>
      <c r="AH36" s="152">
        <v>0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196" t="s">
        <v>182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181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197" t="s">
        <v>536</v>
      </c>
      <c r="D38" s="185"/>
      <c r="E38" s="186">
        <v>7.8400000000000007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181</v>
      </c>
      <c r="AH38" s="152">
        <v>2</v>
      </c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196" t="s">
        <v>184</v>
      </c>
      <c r="D39" s="185"/>
      <c r="E39" s="186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69">
        <v>14</v>
      </c>
      <c r="B40" s="170" t="s">
        <v>537</v>
      </c>
      <c r="C40" s="179" t="s">
        <v>538</v>
      </c>
      <c r="D40" s="171" t="s">
        <v>175</v>
      </c>
      <c r="E40" s="172">
        <v>7.8400000000000007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176</v>
      </c>
      <c r="T40" s="175" t="s">
        <v>151</v>
      </c>
      <c r="U40" s="161">
        <v>0</v>
      </c>
      <c r="V40" s="161">
        <f>ROUND(E40*U40,2)</f>
        <v>0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177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95" t="s">
        <v>535</v>
      </c>
      <c r="D41" s="183"/>
      <c r="E41" s="184">
        <v>7.8400000000000007</v>
      </c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181</v>
      </c>
      <c r="AH41" s="152">
        <v>0</v>
      </c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196" t="s">
        <v>182</v>
      </c>
      <c r="D42" s="185"/>
      <c r="E42" s="186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181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197" t="s">
        <v>539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181</v>
      </c>
      <c r="AH43" s="152">
        <v>2</v>
      </c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197" t="s">
        <v>536</v>
      </c>
      <c r="D44" s="185"/>
      <c r="E44" s="186">
        <v>7.8400000000000007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181</v>
      </c>
      <c r="AH44" s="152">
        <v>2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196" t="s">
        <v>184</v>
      </c>
      <c r="D45" s="185"/>
      <c r="E45" s="186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181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ht="22.5" outlineLevel="1" x14ac:dyDescent="0.2">
      <c r="A46" s="169">
        <v>15</v>
      </c>
      <c r="B46" s="170" t="s">
        <v>540</v>
      </c>
      <c r="C46" s="179" t="s">
        <v>541</v>
      </c>
      <c r="D46" s="171" t="s">
        <v>175</v>
      </c>
      <c r="E46" s="172">
        <v>7.8400000000000007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0.63</v>
      </c>
      <c r="O46" s="174">
        <f>ROUND(E46*N46,2)</f>
        <v>4.9400000000000004</v>
      </c>
      <c r="P46" s="174">
        <v>0</v>
      </c>
      <c r="Q46" s="174">
        <f>ROUND(E46*P46,2)</f>
        <v>0</v>
      </c>
      <c r="R46" s="174"/>
      <c r="S46" s="174" t="s">
        <v>273</v>
      </c>
      <c r="T46" s="175" t="s">
        <v>151</v>
      </c>
      <c r="U46" s="161">
        <v>0.9920000000000001</v>
      </c>
      <c r="V46" s="161">
        <f>ROUND(E46*U46,2)</f>
        <v>7.78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177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65" t="s">
        <v>542</v>
      </c>
      <c r="D47" s="266"/>
      <c r="E47" s="266"/>
      <c r="F47" s="266"/>
      <c r="G47" s="266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191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76" t="str">
        <f>C47</f>
        <v>lomařsky upraveného rigolového, bez vyplnění spár v ploše vodorovné nebo ve sklonu, s provedením lože tl. 50 mm</v>
      </c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69">
        <v>16</v>
      </c>
      <c r="B48" s="170" t="s">
        <v>259</v>
      </c>
      <c r="C48" s="179" t="s">
        <v>260</v>
      </c>
      <c r="D48" s="171" t="s">
        <v>253</v>
      </c>
      <c r="E48" s="172">
        <v>11.200000000000001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0.14067000000000002</v>
      </c>
      <c r="O48" s="174">
        <f>ROUND(E48*N48,2)</f>
        <v>1.58</v>
      </c>
      <c r="P48" s="174">
        <v>0</v>
      </c>
      <c r="Q48" s="174">
        <f>ROUND(E48*P48,2)</f>
        <v>0</v>
      </c>
      <c r="R48" s="174"/>
      <c r="S48" s="174" t="s">
        <v>176</v>
      </c>
      <c r="T48" s="175" t="s">
        <v>151</v>
      </c>
      <c r="U48" s="161">
        <v>0</v>
      </c>
      <c r="V48" s="161">
        <f>ROUND(E48*U48,2)</f>
        <v>0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177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195" t="s">
        <v>543</v>
      </c>
      <c r="D49" s="183"/>
      <c r="E49" s="184">
        <v>11.200000000000001</v>
      </c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181</v>
      </c>
      <c r="AH49" s="152">
        <v>0</v>
      </c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196" t="s">
        <v>182</v>
      </c>
      <c r="D50" s="185"/>
      <c r="E50" s="186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181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97" t="s">
        <v>544</v>
      </c>
      <c r="D51" s="185"/>
      <c r="E51" s="186">
        <v>11.200000000000001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181</v>
      </c>
      <c r="AH51" s="152">
        <v>2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196" t="s">
        <v>184</v>
      </c>
      <c r="D52" s="185"/>
      <c r="E52" s="186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181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87">
        <v>17</v>
      </c>
      <c r="B53" s="188" t="s">
        <v>267</v>
      </c>
      <c r="C53" s="194" t="s">
        <v>545</v>
      </c>
      <c r="D53" s="189" t="s">
        <v>175</v>
      </c>
      <c r="E53" s="190">
        <v>8</v>
      </c>
      <c r="F53" s="191"/>
      <c r="G53" s="192">
        <f>ROUND(E53*F53,2)</f>
        <v>0</v>
      </c>
      <c r="H53" s="191"/>
      <c r="I53" s="192">
        <f>ROUND(E53*H53,2)</f>
        <v>0</v>
      </c>
      <c r="J53" s="191"/>
      <c r="K53" s="192">
        <f>ROUND(E53*J53,2)</f>
        <v>0</v>
      </c>
      <c r="L53" s="192">
        <v>15</v>
      </c>
      <c r="M53" s="192">
        <f>G53*(1+L53/100)</f>
        <v>0</v>
      </c>
      <c r="N53" s="192">
        <v>6.9000000000000008E-4</v>
      </c>
      <c r="O53" s="192">
        <f>ROUND(E53*N53,2)</f>
        <v>0.01</v>
      </c>
      <c r="P53" s="192">
        <v>0</v>
      </c>
      <c r="Q53" s="192">
        <f>ROUND(E53*P53,2)</f>
        <v>0</v>
      </c>
      <c r="R53" s="192"/>
      <c r="S53" s="192" t="s">
        <v>176</v>
      </c>
      <c r="T53" s="193" t="s">
        <v>151</v>
      </c>
      <c r="U53" s="161">
        <v>0</v>
      </c>
      <c r="V53" s="161">
        <f>ROUND(E53*U53,2)</f>
        <v>0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177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x14ac:dyDescent="0.2">
      <c r="A54" s="163" t="s">
        <v>146</v>
      </c>
      <c r="B54" s="164" t="s">
        <v>101</v>
      </c>
      <c r="C54" s="178" t="s">
        <v>102</v>
      </c>
      <c r="D54" s="165"/>
      <c r="E54" s="166"/>
      <c r="F54" s="167"/>
      <c r="G54" s="167">
        <f>SUMIF(AG55:AG67,"&lt;&gt;NOR",G55:G67)</f>
        <v>0</v>
      </c>
      <c r="H54" s="167"/>
      <c r="I54" s="167">
        <f>SUM(I55:I67)</f>
        <v>0</v>
      </c>
      <c r="J54" s="167"/>
      <c r="K54" s="167">
        <f>SUM(K55:K67)</f>
        <v>0</v>
      </c>
      <c r="L54" s="167"/>
      <c r="M54" s="167">
        <f>SUM(M55:M67)</f>
        <v>0</v>
      </c>
      <c r="N54" s="167"/>
      <c r="O54" s="167">
        <f>SUM(O55:O67)</f>
        <v>2.41</v>
      </c>
      <c r="P54" s="167"/>
      <c r="Q54" s="167">
        <f>SUM(Q55:Q67)</f>
        <v>0</v>
      </c>
      <c r="R54" s="167"/>
      <c r="S54" s="167"/>
      <c r="T54" s="168"/>
      <c r="U54" s="162"/>
      <c r="V54" s="162">
        <f>SUM(V55:V67)</f>
        <v>15.16</v>
      </c>
      <c r="W54" s="162"/>
      <c r="AG54" t="s">
        <v>147</v>
      </c>
    </row>
    <row r="55" spans="1:60" ht="22.5" outlineLevel="1" x14ac:dyDescent="0.2">
      <c r="A55" s="187">
        <v>18</v>
      </c>
      <c r="B55" s="188" t="s">
        <v>546</v>
      </c>
      <c r="C55" s="194" t="s">
        <v>547</v>
      </c>
      <c r="D55" s="189" t="s">
        <v>175</v>
      </c>
      <c r="E55" s="190">
        <v>11.200000000000001</v>
      </c>
      <c r="F55" s="191"/>
      <c r="G55" s="192">
        <f t="shared" ref="G55:G60" si="0">ROUND(E55*F55,2)</f>
        <v>0</v>
      </c>
      <c r="H55" s="191"/>
      <c r="I55" s="192">
        <f t="shared" ref="I55:I60" si="1">ROUND(E55*H55,2)</f>
        <v>0</v>
      </c>
      <c r="J55" s="191"/>
      <c r="K55" s="192">
        <f t="shared" ref="K55:K60" si="2">ROUND(E55*J55,2)</f>
        <v>0</v>
      </c>
      <c r="L55" s="192">
        <v>15</v>
      </c>
      <c r="M55" s="192">
        <f t="shared" ref="M55:M60" si="3">G55*(1+L55/100)</f>
        <v>0</v>
      </c>
      <c r="N55" s="192">
        <v>1.6000000000000001E-4</v>
      </c>
      <c r="O55" s="192">
        <f t="shared" ref="O55:O60" si="4">ROUND(E55*N55,2)</f>
        <v>0</v>
      </c>
      <c r="P55" s="192">
        <v>0</v>
      </c>
      <c r="Q55" s="192">
        <f t="shared" ref="Q55:Q60" si="5">ROUND(E55*P55,2)</f>
        <v>0</v>
      </c>
      <c r="R55" s="192"/>
      <c r="S55" s="192" t="s">
        <v>273</v>
      </c>
      <c r="T55" s="193" t="s">
        <v>151</v>
      </c>
      <c r="U55" s="161">
        <v>0.188</v>
      </c>
      <c r="V55" s="161">
        <f t="shared" ref="V55:V60" si="6">ROUND(E55*U55,2)</f>
        <v>2.11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177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87">
        <v>19</v>
      </c>
      <c r="B56" s="188" t="s">
        <v>548</v>
      </c>
      <c r="C56" s="194" t="s">
        <v>549</v>
      </c>
      <c r="D56" s="189" t="s">
        <v>189</v>
      </c>
      <c r="E56" s="190">
        <v>0.17100000000000001</v>
      </c>
      <c r="F56" s="191"/>
      <c r="G56" s="192">
        <f t="shared" si="0"/>
        <v>0</v>
      </c>
      <c r="H56" s="191"/>
      <c r="I56" s="192">
        <f t="shared" si="1"/>
        <v>0</v>
      </c>
      <c r="J56" s="191"/>
      <c r="K56" s="192">
        <f t="shared" si="2"/>
        <v>0</v>
      </c>
      <c r="L56" s="192">
        <v>15</v>
      </c>
      <c r="M56" s="192">
        <f t="shared" si="3"/>
        <v>0</v>
      </c>
      <c r="N56" s="192">
        <v>3.1100000000000004E-3</v>
      </c>
      <c r="O56" s="192">
        <f t="shared" si="4"/>
        <v>0</v>
      </c>
      <c r="P56" s="192">
        <v>0</v>
      </c>
      <c r="Q56" s="192">
        <f t="shared" si="5"/>
        <v>0</v>
      </c>
      <c r="R56" s="192"/>
      <c r="S56" s="192" t="s">
        <v>273</v>
      </c>
      <c r="T56" s="193" t="s">
        <v>151</v>
      </c>
      <c r="U56" s="161">
        <v>0</v>
      </c>
      <c r="V56" s="161">
        <f t="shared" si="6"/>
        <v>0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177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2.5" outlineLevel="1" x14ac:dyDescent="0.2">
      <c r="A57" s="187">
        <v>20</v>
      </c>
      <c r="B57" s="188" t="s">
        <v>478</v>
      </c>
      <c r="C57" s="194" t="s">
        <v>479</v>
      </c>
      <c r="D57" s="189" t="s">
        <v>175</v>
      </c>
      <c r="E57" s="190">
        <v>19</v>
      </c>
      <c r="F57" s="191"/>
      <c r="G57" s="192">
        <f t="shared" si="0"/>
        <v>0</v>
      </c>
      <c r="H57" s="191"/>
      <c r="I57" s="192">
        <f t="shared" si="1"/>
        <v>0</v>
      </c>
      <c r="J57" s="191"/>
      <c r="K57" s="192">
        <f t="shared" si="2"/>
        <v>0</v>
      </c>
      <c r="L57" s="192">
        <v>15</v>
      </c>
      <c r="M57" s="192">
        <f t="shared" si="3"/>
        <v>0</v>
      </c>
      <c r="N57" s="192">
        <v>4.0000000000000003E-5</v>
      </c>
      <c r="O57" s="192">
        <f t="shared" si="4"/>
        <v>0</v>
      </c>
      <c r="P57" s="192">
        <v>0</v>
      </c>
      <c r="Q57" s="192">
        <f t="shared" si="5"/>
        <v>0</v>
      </c>
      <c r="R57" s="192"/>
      <c r="S57" s="192" t="s">
        <v>273</v>
      </c>
      <c r="T57" s="193" t="s">
        <v>151</v>
      </c>
      <c r="U57" s="161">
        <v>0</v>
      </c>
      <c r="V57" s="161">
        <f t="shared" si="6"/>
        <v>0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177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87">
        <v>21</v>
      </c>
      <c r="B58" s="188" t="s">
        <v>550</v>
      </c>
      <c r="C58" s="194" t="s">
        <v>551</v>
      </c>
      <c r="D58" s="189" t="s">
        <v>277</v>
      </c>
      <c r="E58" s="190">
        <v>1</v>
      </c>
      <c r="F58" s="191"/>
      <c r="G58" s="192">
        <f t="shared" si="0"/>
        <v>0</v>
      </c>
      <c r="H58" s="191"/>
      <c r="I58" s="192">
        <f t="shared" si="1"/>
        <v>0</v>
      </c>
      <c r="J58" s="191"/>
      <c r="K58" s="192">
        <f t="shared" si="2"/>
        <v>0</v>
      </c>
      <c r="L58" s="192">
        <v>15</v>
      </c>
      <c r="M58" s="192">
        <f t="shared" si="3"/>
        <v>0</v>
      </c>
      <c r="N58" s="192">
        <v>8.0000000000000002E-3</v>
      </c>
      <c r="O58" s="192">
        <f t="shared" si="4"/>
        <v>0.01</v>
      </c>
      <c r="P58" s="192">
        <v>0</v>
      </c>
      <c r="Q58" s="192">
        <f t="shared" si="5"/>
        <v>0</v>
      </c>
      <c r="R58" s="192"/>
      <c r="S58" s="192" t="s">
        <v>176</v>
      </c>
      <c r="T58" s="193" t="s">
        <v>151</v>
      </c>
      <c r="U58" s="161">
        <v>0</v>
      </c>
      <c r="V58" s="161">
        <f t="shared" si="6"/>
        <v>0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177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87">
        <v>22</v>
      </c>
      <c r="B59" s="188" t="s">
        <v>552</v>
      </c>
      <c r="C59" s="194" t="s">
        <v>553</v>
      </c>
      <c r="D59" s="189" t="s">
        <v>525</v>
      </c>
      <c r="E59" s="190">
        <v>1</v>
      </c>
      <c r="F59" s="191"/>
      <c r="G59" s="192">
        <f t="shared" si="0"/>
        <v>0</v>
      </c>
      <c r="H59" s="191"/>
      <c r="I59" s="192">
        <f t="shared" si="1"/>
        <v>0</v>
      </c>
      <c r="J59" s="191"/>
      <c r="K59" s="192">
        <f t="shared" si="2"/>
        <v>0</v>
      </c>
      <c r="L59" s="192">
        <v>15</v>
      </c>
      <c r="M59" s="192">
        <f t="shared" si="3"/>
        <v>0</v>
      </c>
      <c r="N59" s="192">
        <v>2.0000000000000001E-4</v>
      </c>
      <c r="O59" s="192">
        <f t="shared" si="4"/>
        <v>0</v>
      </c>
      <c r="P59" s="192">
        <v>0</v>
      </c>
      <c r="Q59" s="192">
        <f t="shared" si="5"/>
        <v>0</v>
      </c>
      <c r="R59" s="192"/>
      <c r="S59" s="192" t="s">
        <v>176</v>
      </c>
      <c r="T59" s="193" t="s">
        <v>151</v>
      </c>
      <c r="U59" s="161">
        <v>0</v>
      </c>
      <c r="V59" s="161">
        <f t="shared" si="6"/>
        <v>0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177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ht="22.5" outlineLevel="1" x14ac:dyDescent="0.2">
      <c r="A60" s="169">
        <v>23</v>
      </c>
      <c r="B60" s="170" t="s">
        <v>554</v>
      </c>
      <c r="C60" s="179" t="s">
        <v>555</v>
      </c>
      <c r="D60" s="171" t="s">
        <v>253</v>
      </c>
      <c r="E60" s="172">
        <v>12</v>
      </c>
      <c r="F60" s="173"/>
      <c r="G60" s="174">
        <f t="shared" si="0"/>
        <v>0</v>
      </c>
      <c r="H60" s="173"/>
      <c r="I60" s="174">
        <f t="shared" si="1"/>
        <v>0</v>
      </c>
      <c r="J60" s="173"/>
      <c r="K60" s="174">
        <f t="shared" si="2"/>
        <v>0</v>
      </c>
      <c r="L60" s="174">
        <v>15</v>
      </c>
      <c r="M60" s="174">
        <f t="shared" si="3"/>
        <v>0</v>
      </c>
      <c r="N60" s="174">
        <v>1.4780000000000001E-2</v>
      </c>
      <c r="O60" s="174">
        <f t="shared" si="4"/>
        <v>0.18</v>
      </c>
      <c r="P60" s="174">
        <v>0</v>
      </c>
      <c r="Q60" s="174">
        <f t="shared" si="5"/>
        <v>0</v>
      </c>
      <c r="R60" s="174"/>
      <c r="S60" s="174" t="s">
        <v>273</v>
      </c>
      <c r="T60" s="175" t="s">
        <v>151</v>
      </c>
      <c r="U60" s="161">
        <v>0.6238800000000001</v>
      </c>
      <c r="V60" s="161">
        <f t="shared" si="6"/>
        <v>7.49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369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265" t="s">
        <v>556</v>
      </c>
      <c r="D61" s="266"/>
      <c r="E61" s="266"/>
      <c r="F61" s="266"/>
      <c r="G61" s="266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191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ht="22.5" outlineLevel="1" x14ac:dyDescent="0.2">
      <c r="A62" s="187">
        <v>24</v>
      </c>
      <c r="B62" s="188" t="s">
        <v>557</v>
      </c>
      <c r="C62" s="194" t="s">
        <v>558</v>
      </c>
      <c r="D62" s="189" t="s">
        <v>559</v>
      </c>
      <c r="E62" s="190">
        <v>1</v>
      </c>
      <c r="F62" s="191"/>
      <c r="G62" s="192">
        <f>ROUND(E62*F62,2)</f>
        <v>0</v>
      </c>
      <c r="H62" s="191"/>
      <c r="I62" s="192">
        <f>ROUND(E62*H62,2)</f>
        <v>0</v>
      </c>
      <c r="J62" s="191"/>
      <c r="K62" s="192">
        <f>ROUND(E62*J62,2)</f>
        <v>0</v>
      </c>
      <c r="L62" s="192">
        <v>15</v>
      </c>
      <c r="M62" s="192">
        <f>G62*(1+L62/100)</f>
        <v>0</v>
      </c>
      <c r="N62" s="192">
        <v>0.01</v>
      </c>
      <c r="O62" s="192">
        <f>ROUND(E62*N62,2)</f>
        <v>0.01</v>
      </c>
      <c r="P62" s="192">
        <v>0</v>
      </c>
      <c r="Q62" s="192">
        <f>ROUND(E62*P62,2)</f>
        <v>0</v>
      </c>
      <c r="R62" s="192"/>
      <c r="S62" s="192" t="s">
        <v>273</v>
      </c>
      <c r="T62" s="193" t="s">
        <v>151</v>
      </c>
      <c r="U62" s="161">
        <v>0</v>
      </c>
      <c r="V62" s="161">
        <f>ROUND(E62*U62,2)</f>
        <v>0</v>
      </c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258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ht="33.75" outlineLevel="1" x14ac:dyDescent="0.2">
      <c r="A63" s="187">
        <v>25</v>
      </c>
      <c r="B63" s="188" t="s">
        <v>560</v>
      </c>
      <c r="C63" s="194" t="s">
        <v>561</v>
      </c>
      <c r="D63" s="189" t="s">
        <v>277</v>
      </c>
      <c r="E63" s="190">
        <v>15</v>
      </c>
      <c r="F63" s="191"/>
      <c r="G63" s="192">
        <f>ROUND(E63*F63,2)</f>
        <v>0</v>
      </c>
      <c r="H63" s="191"/>
      <c r="I63" s="192">
        <f>ROUND(E63*H63,2)</f>
        <v>0</v>
      </c>
      <c r="J63" s="191"/>
      <c r="K63" s="192">
        <f>ROUND(E63*J63,2)</f>
        <v>0</v>
      </c>
      <c r="L63" s="192">
        <v>15</v>
      </c>
      <c r="M63" s="192">
        <f>G63*(1+L63/100)</f>
        <v>0</v>
      </c>
      <c r="N63" s="192">
        <v>2.3000000000000001E-4</v>
      </c>
      <c r="O63" s="192">
        <f>ROUND(E63*N63,2)</f>
        <v>0</v>
      </c>
      <c r="P63" s="192">
        <v>0</v>
      </c>
      <c r="Q63" s="192">
        <f>ROUND(E63*P63,2)</f>
        <v>0</v>
      </c>
      <c r="R63" s="192"/>
      <c r="S63" s="192" t="s">
        <v>273</v>
      </c>
      <c r="T63" s="193" t="s">
        <v>151</v>
      </c>
      <c r="U63" s="161">
        <v>0</v>
      </c>
      <c r="V63" s="161">
        <f>ROUND(E63*U63,2)</f>
        <v>0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258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87">
        <v>26</v>
      </c>
      <c r="B64" s="188" t="s">
        <v>562</v>
      </c>
      <c r="C64" s="194" t="s">
        <v>563</v>
      </c>
      <c r="D64" s="189" t="s">
        <v>189</v>
      </c>
      <c r="E64" s="190">
        <v>0.18430000000000002</v>
      </c>
      <c r="F64" s="191"/>
      <c r="G64" s="192">
        <f>ROUND(E64*F64,2)</f>
        <v>0</v>
      </c>
      <c r="H64" s="191"/>
      <c r="I64" s="192">
        <f>ROUND(E64*H64,2)</f>
        <v>0</v>
      </c>
      <c r="J64" s="191"/>
      <c r="K64" s="192">
        <f>ROUND(E64*J64,2)</f>
        <v>0</v>
      </c>
      <c r="L64" s="192">
        <v>15</v>
      </c>
      <c r="M64" s="192">
        <f>G64*(1+L64/100)</f>
        <v>0</v>
      </c>
      <c r="N64" s="192">
        <v>0.55000000000000004</v>
      </c>
      <c r="O64" s="192">
        <f>ROUND(E64*N64,2)</f>
        <v>0.1</v>
      </c>
      <c r="P64" s="192">
        <v>0</v>
      </c>
      <c r="Q64" s="192">
        <f>ROUND(E64*P64,2)</f>
        <v>0</v>
      </c>
      <c r="R64" s="192"/>
      <c r="S64" s="192" t="s">
        <v>273</v>
      </c>
      <c r="T64" s="193" t="s">
        <v>151</v>
      </c>
      <c r="U64" s="161">
        <v>0</v>
      </c>
      <c r="V64" s="161">
        <f>ROUND(E64*U64,2)</f>
        <v>0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258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ht="22.5" outlineLevel="1" x14ac:dyDescent="0.2">
      <c r="A65" s="187">
        <v>27</v>
      </c>
      <c r="B65" s="188" t="s">
        <v>564</v>
      </c>
      <c r="C65" s="194" t="s">
        <v>565</v>
      </c>
      <c r="D65" s="189" t="s">
        <v>494</v>
      </c>
      <c r="E65" s="190">
        <v>4.2100000000000009</v>
      </c>
      <c r="F65" s="191"/>
      <c r="G65" s="192">
        <f>ROUND(E65*F65,2)</f>
        <v>0</v>
      </c>
      <c r="H65" s="191"/>
      <c r="I65" s="192">
        <f>ROUND(E65*H65,2)</f>
        <v>0</v>
      </c>
      <c r="J65" s="191"/>
      <c r="K65" s="192">
        <f>ROUND(E65*J65,2)</f>
        <v>0</v>
      </c>
      <c r="L65" s="192">
        <v>15</v>
      </c>
      <c r="M65" s="192">
        <f>G65*(1+L65/100)</f>
        <v>0</v>
      </c>
      <c r="N65" s="192">
        <v>0.5</v>
      </c>
      <c r="O65" s="192">
        <f>ROUND(E65*N65,2)</f>
        <v>2.11</v>
      </c>
      <c r="P65" s="192">
        <v>0</v>
      </c>
      <c r="Q65" s="192">
        <f>ROUND(E65*P65,2)</f>
        <v>0</v>
      </c>
      <c r="R65" s="192"/>
      <c r="S65" s="192" t="s">
        <v>273</v>
      </c>
      <c r="T65" s="193" t="s">
        <v>151</v>
      </c>
      <c r="U65" s="161">
        <v>0</v>
      </c>
      <c r="V65" s="161">
        <f>ROUND(E65*U65,2)</f>
        <v>0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258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69">
        <v>28</v>
      </c>
      <c r="B66" s="170" t="s">
        <v>486</v>
      </c>
      <c r="C66" s="179" t="s">
        <v>487</v>
      </c>
      <c r="D66" s="171" t="s">
        <v>218</v>
      </c>
      <c r="E66" s="172">
        <v>3.1758300000000004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15</v>
      </c>
      <c r="M66" s="174">
        <f>G66*(1+L66/100)</f>
        <v>0</v>
      </c>
      <c r="N66" s="174">
        <v>0</v>
      </c>
      <c r="O66" s="174">
        <f>ROUND(E66*N66,2)</f>
        <v>0</v>
      </c>
      <c r="P66" s="174">
        <v>0</v>
      </c>
      <c r="Q66" s="174">
        <f>ROUND(E66*P66,2)</f>
        <v>0</v>
      </c>
      <c r="R66" s="174"/>
      <c r="S66" s="174" t="s">
        <v>273</v>
      </c>
      <c r="T66" s="175" t="s">
        <v>151</v>
      </c>
      <c r="U66" s="161">
        <v>1.7510000000000001</v>
      </c>
      <c r="V66" s="161">
        <f>ROUND(E66*U66,2)</f>
        <v>5.56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177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265" t="s">
        <v>488</v>
      </c>
      <c r="D67" s="266"/>
      <c r="E67" s="266"/>
      <c r="F67" s="266"/>
      <c r="G67" s="266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191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x14ac:dyDescent="0.2">
      <c r="A68" s="163" t="s">
        <v>146</v>
      </c>
      <c r="B68" s="164" t="s">
        <v>105</v>
      </c>
      <c r="C68" s="178" t="s">
        <v>106</v>
      </c>
      <c r="D68" s="165"/>
      <c r="E68" s="166"/>
      <c r="F68" s="167"/>
      <c r="G68" s="167">
        <f>SUMIF(AG69:AG76,"&lt;&gt;NOR",G69:G76)</f>
        <v>0</v>
      </c>
      <c r="H68" s="167"/>
      <c r="I68" s="167">
        <f>SUM(I69:I76)</f>
        <v>0</v>
      </c>
      <c r="J68" s="167"/>
      <c r="K68" s="167">
        <f>SUM(K69:K76)</f>
        <v>0</v>
      </c>
      <c r="L68" s="167"/>
      <c r="M68" s="167">
        <f>SUM(M69:M76)</f>
        <v>0</v>
      </c>
      <c r="N68" s="167"/>
      <c r="O68" s="167">
        <f>SUM(O69:O76)</f>
        <v>0.36</v>
      </c>
      <c r="P68" s="167"/>
      <c r="Q68" s="167">
        <f>SUM(Q69:Q76)</f>
        <v>0</v>
      </c>
      <c r="R68" s="167"/>
      <c r="S68" s="167"/>
      <c r="T68" s="168"/>
      <c r="U68" s="162"/>
      <c r="V68" s="162">
        <f>SUM(V69:V76)</f>
        <v>12.01</v>
      </c>
      <c r="W68" s="162"/>
      <c r="AG68" t="s">
        <v>147</v>
      </c>
    </row>
    <row r="69" spans="1:60" ht="22.5" outlineLevel="1" x14ac:dyDescent="0.2">
      <c r="A69" s="169">
        <v>29</v>
      </c>
      <c r="B69" s="170" t="s">
        <v>566</v>
      </c>
      <c r="C69" s="179" t="s">
        <v>567</v>
      </c>
      <c r="D69" s="171" t="s">
        <v>175</v>
      </c>
      <c r="E69" s="172">
        <v>11.700000000000001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3.056E-2</v>
      </c>
      <c r="O69" s="174">
        <f>ROUND(E69*N69,2)</f>
        <v>0.36</v>
      </c>
      <c r="P69" s="174">
        <v>0</v>
      </c>
      <c r="Q69" s="174">
        <f>ROUND(E69*P69,2)</f>
        <v>0</v>
      </c>
      <c r="R69" s="174"/>
      <c r="S69" s="174" t="s">
        <v>273</v>
      </c>
      <c r="T69" s="175" t="s">
        <v>151</v>
      </c>
      <c r="U69" s="161">
        <v>0.96800000000000008</v>
      </c>
      <c r="V69" s="161">
        <f>ROUND(E69*U69,2)</f>
        <v>11.33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177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265" t="s">
        <v>568</v>
      </c>
      <c r="D70" s="266"/>
      <c r="E70" s="266"/>
      <c r="F70" s="266"/>
      <c r="G70" s="266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191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195" t="s">
        <v>569</v>
      </c>
      <c r="D71" s="183"/>
      <c r="E71" s="184">
        <v>11.700000000000001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181</v>
      </c>
      <c r="AH71" s="152">
        <v>0</v>
      </c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196" t="s">
        <v>182</v>
      </c>
      <c r="D72" s="185"/>
      <c r="E72" s="186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181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197" t="s">
        <v>570</v>
      </c>
      <c r="D73" s="185"/>
      <c r="E73" s="186">
        <v>11.700000000000001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181</v>
      </c>
      <c r="AH73" s="152">
        <v>2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196" t="s">
        <v>184</v>
      </c>
      <c r="D74" s="185"/>
      <c r="E74" s="186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181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69">
        <v>30</v>
      </c>
      <c r="B75" s="170" t="s">
        <v>571</v>
      </c>
      <c r="C75" s="179" t="s">
        <v>572</v>
      </c>
      <c r="D75" s="171" t="s">
        <v>218</v>
      </c>
      <c r="E75" s="172">
        <v>0.29032000000000002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15</v>
      </c>
      <c r="M75" s="174">
        <f>G75*(1+L75/100)</f>
        <v>0</v>
      </c>
      <c r="N75" s="174">
        <v>0</v>
      </c>
      <c r="O75" s="174">
        <f>ROUND(E75*N75,2)</f>
        <v>0</v>
      </c>
      <c r="P75" s="174">
        <v>0</v>
      </c>
      <c r="Q75" s="174">
        <f>ROUND(E75*P75,2)</f>
        <v>0</v>
      </c>
      <c r="R75" s="174"/>
      <c r="S75" s="174" t="s">
        <v>273</v>
      </c>
      <c r="T75" s="175" t="s">
        <v>151</v>
      </c>
      <c r="U75" s="161">
        <v>2.3290000000000002</v>
      </c>
      <c r="V75" s="161">
        <f>ROUND(E75*U75,2)</f>
        <v>0.68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177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265" t="s">
        <v>488</v>
      </c>
      <c r="D76" s="266"/>
      <c r="E76" s="266"/>
      <c r="F76" s="266"/>
      <c r="G76" s="266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191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x14ac:dyDescent="0.2">
      <c r="A77" s="5"/>
      <c r="B77" s="6"/>
      <c r="C77" s="180"/>
      <c r="D77" s="8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AE77">
        <v>15</v>
      </c>
      <c r="AF77">
        <v>21</v>
      </c>
    </row>
    <row r="78" spans="1:60" x14ac:dyDescent="0.2">
      <c r="A78" s="155"/>
      <c r="B78" s="156" t="s">
        <v>29</v>
      </c>
      <c r="C78" s="181"/>
      <c r="D78" s="157"/>
      <c r="E78" s="158"/>
      <c r="F78" s="158"/>
      <c r="G78" s="177">
        <f>G8+G14+G25+G28+G30+G33+G54+G68</f>
        <v>0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AE78">
        <f>SUMIF(L7:L76,AE77,G7:G76)</f>
        <v>0</v>
      </c>
      <c r="AF78">
        <f>SUMIF(L7:L76,AF77,G7:G76)</f>
        <v>0</v>
      </c>
      <c r="AG78" t="s">
        <v>170</v>
      </c>
    </row>
    <row r="79" spans="1:60" x14ac:dyDescent="0.2">
      <c r="C79" s="182"/>
      <c r="D79" s="143"/>
      <c r="AG79" t="s">
        <v>172</v>
      </c>
    </row>
    <row r="80" spans="1:60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8">
    <mergeCell ref="C76:G76"/>
    <mergeCell ref="C17:G17"/>
    <mergeCell ref="C19:G19"/>
    <mergeCell ref="C21:G21"/>
    <mergeCell ref="C23:G23"/>
    <mergeCell ref="C27:G27"/>
    <mergeCell ref="C32:G32"/>
    <mergeCell ref="C35:G35"/>
    <mergeCell ref="C47:G47"/>
    <mergeCell ref="C61:G61"/>
    <mergeCell ref="C67:G67"/>
    <mergeCell ref="C70:G70"/>
    <mergeCell ref="C13:G13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8" sqref="A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61</v>
      </c>
      <c r="C3" s="257" t="s">
        <v>62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61</v>
      </c>
      <c r="C4" s="260" t="s">
        <v>62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76</v>
      </c>
      <c r="C8" s="178" t="s">
        <v>77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147</v>
      </c>
    </row>
    <row r="9" spans="1:60" outlineLevel="1" x14ac:dyDescent="0.2">
      <c r="A9" s="169">
        <v>1</v>
      </c>
      <c r="B9" s="170" t="s">
        <v>573</v>
      </c>
      <c r="C9" s="179" t="s">
        <v>574</v>
      </c>
      <c r="D9" s="171" t="s">
        <v>525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176</v>
      </c>
      <c r="T9" s="175" t="s">
        <v>151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258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170</v>
      </c>
    </row>
    <row r="12" spans="1:60" x14ac:dyDescent="0.2">
      <c r="C12" s="182"/>
      <c r="D12" s="143"/>
      <c r="AG12" t="s">
        <v>172</v>
      </c>
    </row>
    <row r="13" spans="1:60" x14ac:dyDescent="0.2">
      <c r="D13" s="143"/>
    </row>
    <row r="14" spans="1:60" x14ac:dyDescent="0.2">
      <c r="D14" s="143"/>
    </row>
    <row r="15" spans="1:60" x14ac:dyDescent="0.2">
      <c r="D15" s="143"/>
    </row>
    <row r="16" spans="1:60" x14ac:dyDescent="0.2">
      <c r="D16" s="143"/>
    </row>
    <row r="17" spans="4:4" x14ac:dyDescent="0.2">
      <c r="D17" s="143"/>
    </row>
    <row r="18" spans="4:4" x14ac:dyDescent="0.2">
      <c r="D18" s="143"/>
    </row>
    <row r="19" spans="4:4" x14ac:dyDescent="0.2">
      <c r="D19" s="143"/>
    </row>
    <row r="20" spans="4:4" x14ac:dyDescent="0.2">
      <c r="D20" s="143"/>
    </row>
    <row r="21" spans="4:4" x14ac:dyDescent="0.2">
      <c r="D21" s="143"/>
    </row>
    <row r="22" spans="4:4" x14ac:dyDescent="0.2">
      <c r="D22" s="143"/>
    </row>
    <row r="23" spans="4:4" x14ac:dyDescent="0.2">
      <c r="D23" s="143"/>
    </row>
    <row r="24" spans="4:4" x14ac:dyDescent="0.2">
      <c r="D24" s="143"/>
    </row>
    <row r="25" spans="4:4" x14ac:dyDescent="0.2">
      <c r="D25" s="143"/>
    </row>
    <row r="26" spans="4:4" x14ac:dyDescent="0.2">
      <c r="D26" s="143"/>
    </row>
    <row r="27" spans="4:4" x14ac:dyDescent="0.2">
      <c r="D27" s="143"/>
    </row>
    <row r="28" spans="4:4" x14ac:dyDescent="0.2">
      <c r="D28" s="143"/>
    </row>
    <row r="29" spans="4:4" x14ac:dyDescent="0.2">
      <c r="D29" s="143"/>
    </row>
    <row r="30" spans="4:4" x14ac:dyDescent="0.2">
      <c r="D30" s="143"/>
    </row>
    <row r="31" spans="4:4" x14ac:dyDescent="0.2">
      <c r="D31" s="143"/>
    </row>
    <row r="32" spans="4:4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R8" sqref="R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63</v>
      </c>
      <c r="C3" s="257" t="s">
        <v>64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63</v>
      </c>
      <c r="C4" s="260" t="s">
        <v>64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46</v>
      </c>
      <c r="C8" s="178" t="s">
        <v>75</v>
      </c>
      <c r="D8" s="165"/>
      <c r="E8" s="166"/>
      <c r="F8" s="167"/>
      <c r="G8" s="167">
        <f>SUMIF(AG9:AG19,"&lt;&gt;NOR",G9:G19)</f>
        <v>0</v>
      </c>
      <c r="H8" s="167"/>
      <c r="I8" s="167">
        <f>SUM(I9:I19)</f>
        <v>0</v>
      </c>
      <c r="J8" s="167"/>
      <c r="K8" s="167">
        <f>SUM(K9:K19)</f>
        <v>0</v>
      </c>
      <c r="L8" s="167"/>
      <c r="M8" s="167">
        <f>SUM(M9:M19)</f>
        <v>0</v>
      </c>
      <c r="N8" s="167"/>
      <c r="O8" s="167">
        <f>SUM(O9:O19)</f>
        <v>0</v>
      </c>
      <c r="P8" s="167"/>
      <c r="Q8" s="167">
        <f>SUM(Q9:Q19)</f>
        <v>0</v>
      </c>
      <c r="R8" s="167"/>
      <c r="S8" s="167"/>
      <c r="T8" s="168"/>
      <c r="U8" s="162"/>
      <c r="V8" s="162">
        <f>SUM(V9:V19)</f>
        <v>383.87</v>
      </c>
      <c r="W8" s="162"/>
      <c r="AG8" t="s">
        <v>147</v>
      </c>
    </row>
    <row r="9" spans="1:60" outlineLevel="1" x14ac:dyDescent="0.2">
      <c r="A9" s="169">
        <v>1</v>
      </c>
      <c r="B9" s="170" t="s">
        <v>575</v>
      </c>
      <c r="C9" s="179" t="s">
        <v>576</v>
      </c>
      <c r="D9" s="171" t="s">
        <v>189</v>
      </c>
      <c r="E9" s="172">
        <v>752.68000000000006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273</v>
      </c>
      <c r="T9" s="175" t="s">
        <v>151</v>
      </c>
      <c r="U9" s="161">
        <v>0.42200000000000004</v>
      </c>
      <c r="V9" s="161">
        <f>ROUND(E9*U9,2)</f>
        <v>317.63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577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190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191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5" t="s">
        <v>578</v>
      </c>
      <c r="D11" s="183"/>
      <c r="E11" s="184">
        <v>94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181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95" t="s">
        <v>579</v>
      </c>
      <c r="D12" s="183"/>
      <c r="E12" s="184">
        <v>68.5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181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5" t="s">
        <v>580</v>
      </c>
      <c r="D13" s="183"/>
      <c r="E13" s="184">
        <v>590.18000000000006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181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69">
        <v>2</v>
      </c>
      <c r="B14" s="170" t="s">
        <v>194</v>
      </c>
      <c r="C14" s="179" t="s">
        <v>195</v>
      </c>
      <c r="D14" s="171" t="s">
        <v>189</v>
      </c>
      <c r="E14" s="172">
        <v>752.68000000000006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273</v>
      </c>
      <c r="T14" s="175" t="s">
        <v>151</v>
      </c>
      <c r="U14" s="161">
        <v>8.8000000000000009E-2</v>
      </c>
      <c r="V14" s="161">
        <f>ROUND(E14*U14,2)</f>
        <v>66.239999999999995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577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65" t="s">
        <v>190</v>
      </c>
      <c r="D15" s="266"/>
      <c r="E15" s="266"/>
      <c r="F15" s="266"/>
      <c r="G15" s="266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191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s přemístěním výkopku v příčných profilech na vzdálenost do 15 m nebo s naložením na dopravní prostředek.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95" t="s">
        <v>578</v>
      </c>
      <c r="D16" s="183"/>
      <c r="E16" s="184">
        <v>94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181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95" t="s">
        <v>579</v>
      </c>
      <c r="D17" s="183"/>
      <c r="E17" s="184">
        <v>68.5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181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95" t="s">
        <v>580</v>
      </c>
      <c r="D18" s="183"/>
      <c r="E18" s="184">
        <v>590.18000000000006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181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87">
        <v>3</v>
      </c>
      <c r="B19" s="188" t="s">
        <v>581</v>
      </c>
      <c r="C19" s="194" t="s">
        <v>582</v>
      </c>
      <c r="D19" s="189" t="s">
        <v>189</v>
      </c>
      <c r="E19" s="190">
        <v>21</v>
      </c>
      <c r="F19" s="191"/>
      <c r="G19" s="192">
        <f>ROUND(E19*F19,2)</f>
        <v>0</v>
      </c>
      <c r="H19" s="191"/>
      <c r="I19" s="192">
        <f>ROUND(E19*H19,2)</f>
        <v>0</v>
      </c>
      <c r="J19" s="191"/>
      <c r="K19" s="192">
        <f>ROUND(E19*J19,2)</f>
        <v>0</v>
      </c>
      <c r="L19" s="192">
        <v>21</v>
      </c>
      <c r="M19" s="192">
        <f>G19*(1+L19/100)</f>
        <v>0</v>
      </c>
      <c r="N19" s="192">
        <v>0</v>
      </c>
      <c r="O19" s="192">
        <f>ROUND(E19*N19,2)</f>
        <v>0</v>
      </c>
      <c r="P19" s="192">
        <v>0</v>
      </c>
      <c r="Q19" s="192">
        <f>ROUND(E19*P19,2)</f>
        <v>0</v>
      </c>
      <c r="R19" s="192"/>
      <c r="S19" s="192" t="s">
        <v>176</v>
      </c>
      <c r="T19" s="193" t="s">
        <v>151</v>
      </c>
      <c r="U19" s="161">
        <v>0</v>
      </c>
      <c r="V19" s="161">
        <f>ROUND(E19*U19,2)</f>
        <v>0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577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x14ac:dyDescent="0.2">
      <c r="A20" s="163" t="s">
        <v>146</v>
      </c>
      <c r="B20" s="164" t="s">
        <v>93</v>
      </c>
      <c r="C20" s="178" t="s">
        <v>94</v>
      </c>
      <c r="D20" s="165"/>
      <c r="E20" s="166"/>
      <c r="F20" s="167"/>
      <c r="G20" s="167">
        <f>SUMIF(AG21:AG23,"&lt;&gt;NOR",G21:G23)</f>
        <v>0</v>
      </c>
      <c r="H20" s="167"/>
      <c r="I20" s="167">
        <f>SUM(I21:I23)</f>
        <v>0</v>
      </c>
      <c r="J20" s="167"/>
      <c r="K20" s="167">
        <f>SUM(K21:K23)</f>
        <v>0</v>
      </c>
      <c r="L20" s="167"/>
      <c r="M20" s="167">
        <f>SUM(M21:M23)</f>
        <v>0</v>
      </c>
      <c r="N20" s="167"/>
      <c r="O20" s="167">
        <f>SUM(O21:O23)</f>
        <v>0</v>
      </c>
      <c r="P20" s="167"/>
      <c r="Q20" s="167">
        <f>SUM(Q21:Q23)</f>
        <v>0</v>
      </c>
      <c r="R20" s="167"/>
      <c r="S20" s="167"/>
      <c r="T20" s="168"/>
      <c r="U20" s="162"/>
      <c r="V20" s="162">
        <f>SUM(V21:V23)</f>
        <v>0</v>
      </c>
      <c r="W20" s="162"/>
      <c r="AG20" t="s">
        <v>147</v>
      </c>
    </row>
    <row r="21" spans="1:60" outlineLevel="1" x14ac:dyDescent="0.2">
      <c r="A21" s="187">
        <v>4</v>
      </c>
      <c r="B21" s="188" t="s">
        <v>583</v>
      </c>
      <c r="C21" s="194" t="s">
        <v>584</v>
      </c>
      <c r="D21" s="189" t="s">
        <v>277</v>
      </c>
      <c r="E21" s="190">
        <v>45</v>
      </c>
      <c r="F21" s="191"/>
      <c r="G21" s="192">
        <f>ROUND(E21*F21,2)</f>
        <v>0</v>
      </c>
      <c r="H21" s="191"/>
      <c r="I21" s="192">
        <f>ROUND(E21*H21,2)</f>
        <v>0</v>
      </c>
      <c r="J21" s="191"/>
      <c r="K21" s="192">
        <f>ROUND(E21*J21,2)</f>
        <v>0</v>
      </c>
      <c r="L21" s="192">
        <v>21</v>
      </c>
      <c r="M21" s="192">
        <f>G21*(1+L21/100)</f>
        <v>0</v>
      </c>
      <c r="N21" s="192">
        <v>0</v>
      </c>
      <c r="O21" s="192">
        <f>ROUND(E21*N21,2)</f>
        <v>0</v>
      </c>
      <c r="P21" s="192">
        <v>0</v>
      </c>
      <c r="Q21" s="192">
        <f>ROUND(E21*P21,2)</f>
        <v>0</v>
      </c>
      <c r="R21" s="192"/>
      <c r="S21" s="192" t="s">
        <v>176</v>
      </c>
      <c r="T21" s="193" t="s">
        <v>151</v>
      </c>
      <c r="U21" s="161">
        <v>0</v>
      </c>
      <c r="V21" s="161">
        <f>ROUND(E21*U21,2)</f>
        <v>0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585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87">
        <v>5</v>
      </c>
      <c r="B22" s="188" t="s">
        <v>586</v>
      </c>
      <c r="C22" s="194" t="s">
        <v>587</v>
      </c>
      <c r="D22" s="189" t="s">
        <v>277</v>
      </c>
      <c r="E22" s="190">
        <v>5</v>
      </c>
      <c r="F22" s="191"/>
      <c r="G22" s="192">
        <f>ROUND(E22*F22,2)</f>
        <v>0</v>
      </c>
      <c r="H22" s="191"/>
      <c r="I22" s="192">
        <f>ROUND(E22*H22,2)</f>
        <v>0</v>
      </c>
      <c r="J22" s="191"/>
      <c r="K22" s="192">
        <f>ROUND(E22*J22,2)</f>
        <v>0</v>
      </c>
      <c r="L22" s="192">
        <v>21</v>
      </c>
      <c r="M22" s="192">
        <f>G22*(1+L22/100)</f>
        <v>0</v>
      </c>
      <c r="N22" s="192">
        <v>0</v>
      </c>
      <c r="O22" s="192">
        <f>ROUND(E22*N22,2)</f>
        <v>0</v>
      </c>
      <c r="P22" s="192">
        <v>0</v>
      </c>
      <c r="Q22" s="192">
        <f>ROUND(E22*P22,2)</f>
        <v>0</v>
      </c>
      <c r="R22" s="192"/>
      <c r="S22" s="192" t="s">
        <v>176</v>
      </c>
      <c r="T22" s="193" t="s">
        <v>151</v>
      </c>
      <c r="U22" s="161">
        <v>0</v>
      </c>
      <c r="V22" s="161">
        <f>ROUND(E22*U22,2)</f>
        <v>0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585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87">
        <v>6</v>
      </c>
      <c r="B23" s="188" t="s">
        <v>588</v>
      </c>
      <c r="C23" s="194" t="s">
        <v>589</v>
      </c>
      <c r="D23" s="189" t="s">
        <v>277</v>
      </c>
      <c r="E23" s="190">
        <v>5</v>
      </c>
      <c r="F23" s="191"/>
      <c r="G23" s="192">
        <f>ROUND(E23*F23,2)</f>
        <v>0</v>
      </c>
      <c r="H23" s="191"/>
      <c r="I23" s="192">
        <f>ROUND(E23*H23,2)</f>
        <v>0</v>
      </c>
      <c r="J23" s="191"/>
      <c r="K23" s="192">
        <f>ROUND(E23*J23,2)</f>
        <v>0</v>
      </c>
      <c r="L23" s="192">
        <v>21</v>
      </c>
      <c r="M23" s="192">
        <f>G23*(1+L23/100)</f>
        <v>0</v>
      </c>
      <c r="N23" s="192">
        <v>0</v>
      </c>
      <c r="O23" s="192">
        <f>ROUND(E23*N23,2)</f>
        <v>0</v>
      </c>
      <c r="P23" s="192">
        <v>0</v>
      </c>
      <c r="Q23" s="192">
        <f>ROUND(E23*P23,2)</f>
        <v>0</v>
      </c>
      <c r="R23" s="192"/>
      <c r="S23" s="192" t="s">
        <v>176</v>
      </c>
      <c r="T23" s="193" t="s">
        <v>151</v>
      </c>
      <c r="U23" s="161">
        <v>0</v>
      </c>
      <c r="V23" s="161">
        <f>ROUND(E23*U23,2)</f>
        <v>0</v>
      </c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585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">
      <c r="A24" s="163" t="s">
        <v>146</v>
      </c>
      <c r="B24" s="164" t="s">
        <v>46</v>
      </c>
      <c r="C24" s="178" t="s">
        <v>75</v>
      </c>
      <c r="D24" s="165"/>
      <c r="E24" s="166"/>
      <c r="F24" s="167"/>
      <c r="G24" s="167">
        <f>SUMIF(AG25:AG44,"&lt;&gt;NOR",G25:G44)</f>
        <v>0</v>
      </c>
      <c r="H24" s="167"/>
      <c r="I24" s="167">
        <f>SUM(I25:I44)</f>
        <v>0</v>
      </c>
      <c r="J24" s="167"/>
      <c r="K24" s="167">
        <f>SUM(K25:K44)</f>
        <v>0</v>
      </c>
      <c r="L24" s="167"/>
      <c r="M24" s="167">
        <f>SUM(M25:M44)</f>
        <v>0</v>
      </c>
      <c r="N24" s="167"/>
      <c r="O24" s="167">
        <f>SUM(O25:O44)</f>
        <v>0</v>
      </c>
      <c r="P24" s="167"/>
      <c r="Q24" s="167">
        <f>SUM(Q25:Q44)</f>
        <v>0</v>
      </c>
      <c r="R24" s="167"/>
      <c r="S24" s="167"/>
      <c r="T24" s="168"/>
      <c r="U24" s="162"/>
      <c r="V24" s="162">
        <f>SUM(V25:V44)</f>
        <v>201.5</v>
      </c>
      <c r="W24" s="162"/>
      <c r="AG24" t="s">
        <v>147</v>
      </c>
    </row>
    <row r="25" spans="1:60" ht="22.5" outlineLevel="1" x14ac:dyDescent="0.2">
      <c r="A25" s="169">
        <v>7</v>
      </c>
      <c r="B25" s="170" t="s">
        <v>209</v>
      </c>
      <c r="C25" s="179" t="s">
        <v>210</v>
      </c>
      <c r="D25" s="171" t="s">
        <v>189</v>
      </c>
      <c r="E25" s="172">
        <v>773.68000000000006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21</v>
      </c>
      <c r="M25" s="174">
        <f>G25*(1+L25/100)</f>
        <v>0</v>
      </c>
      <c r="N25" s="174">
        <v>0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273</v>
      </c>
      <c r="T25" s="175" t="s">
        <v>151</v>
      </c>
      <c r="U25" s="161">
        <v>9.0000000000000011E-3</v>
      </c>
      <c r="V25" s="161">
        <f>ROUND(E25*U25,2)</f>
        <v>6.96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577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95" t="s">
        <v>590</v>
      </c>
      <c r="D26" s="183"/>
      <c r="E26" s="184">
        <v>773.68000000000006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181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69">
        <v>8</v>
      </c>
      <c r="B27" s="170" t="s">
        <v>295</v>
      </c>
      <c r="C27" s="179" t="s">
        <v>296</v>
      </c>
      <c r="D27" s="171" t="s">
        <v>175</v>
      </c>
      <c r="E27" s="172">
        <v>1520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21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273</v>
      </c>
      <c r="T27" s="175" t="s">
        <v>151</v>
      </c>
      <c r="U27" s="161">
        <v>1.3000000000000001E-2</v>
      </c>
      <c r="V27" s="161">
        <f>ROUND(E27*U27,2)</f>
        <v>19.760000000000002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577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265" t="s">
        <v>213</v>
      </c>
      <c r="D28" s="266"/>
      <c r="E28" s="266"/>
      <c r="F28" s="266"/>
      <c r="G28" s="266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191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95" t="s">
        <v>591</v>
      </c>
      <c r="D29" s="183"/>
      <c r="E29" s="184">
        <v>1225</v>
      </c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181</v>
      </c>
      <c r="AH29" s="152">
        <v>0</v>
      </c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195" t="s">
        <v>592</v>
      </c>
      <c r="D30" s="183"/>
      <c r="E30" s="184">
        <v>295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181</v>
      </c>
      <c r="AH30" s="152">
        <v>0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69">
        <v>9</v>
      </c>
      <c r="B31" s="170" t="s">
        <v>196</v>
      </c>
      <c r="C31" s="179" t="s">
        <v>197</v>
      </c>
      <c r="D31" s="171" t="s">
        <v>189</v>
      </c>
      <c r="E31" s="172">
        <v>773.68000000000006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21</v>
      </c>
      <c r="M31" s="174">
        <f>G31*(1+L31/100)</f>
        <v>0</v>
      </c>
      <c r="N31" s="174">
        <v>0</v>
      </c>
      <c r="O31" s="174">
        <f>ROUND(E31*N31,2)</f>
        <v>0</v>
      </c>
      <c r="P31" s="174">
        <v>0</v>
      </c>
      <c r="Q31" s="174">
        <f>ROUND(E31*P31,2)</f>
        <v>0</v>
      </c>
      <c r="R31" s="174"/>
      <c r="S31" s="174" t="s">
        <v>273</v>
      </c>
      <c r="T31" s="175" t="s">
        <v>151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577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65" t="s">
        <v>198</v>
      </c>
      <c r="D32" s="266"/>
      <c r="E32" s="266"/>
      <c r="F32" s="266"/>
      <c r="G32" s="266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191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po suchu, bez ohledu na druh dopravního prostředku, bez naložení výkopku, avšak se složením bez rozhrnutí,</v>
      </c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195" t="s">
        <v>590</v>
      </c>
      <c r="D33" s="183"/>
      <c r="E33" s="184">
        <v>773.68000000000006</v>
      </c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181</v>
      </c>
      <c r="AH33" s="152">
        <v>0</v>
      </c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69">
        <v>10</v>
      </c>
      <c r="B34" s="170" t="s">
        <v>222</v>
      </c>
      <c r="C34" s="179" t="s">
        <v>223</v>
      </c>
      <c r="D34" s="171" t="s">
        <v>189</v>
      </c>
      <c r="E34" s="172">
        <v>773.68000000000006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21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176</v>
      </c>
      <c r="T34" s="175" t="s">
        <v>151</v>
      </c>
      <c r="U34" s="161">
        <v>0</v>
      </c>
      <c r="V34" s="161">
        <f>ROUND(E34*U34,2)</f>
        <v>0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577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195" t="s">
        <v>590</v>
      </c>
      <c r="D35" s="183"/>
      <c r="E35" s="184">
        <v>773.68000000000006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181</v>
      </c>
      <c r="AH35" s="152">
        <v>0</v>
      </c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69">
        <v>11</v>
      </c>
      <c r="B36" s="170" t="s">
        <v>220</v>
      </c>
      <c r="C36" s="179" t="s">
        <v>221</v>
      </c>
      <c r="D36" s="171" t="s">
        <v>189</v>
      </c>
      <c r="E36" s="172">
        <v>773.68000000000006</v>
      </c>
      <c r="F36" s="173"/>
      <c r="G36" s="174">
        <f>ROUND(E36*F36,2)</f>
        <v>0</v>
      </c>
      <c r="H36" s="173"/>
      <c r="I36" s="174">
        <f>ROUND(E36*H36,2)</f>
        <v>0</v>
      </c>
      <c r="J36" s="173"/>
      <c r="K36" s="174">
        <f>ROUND(E36*J36,2)</f>
        <v>0</v>
      </c>
      <c r="L36" s="174">
        <v>21</v>
      </c>
      <c r="M36" s="174">
        <f>G36*(1+L36/100)</f>
        <v>0</v>
      </c>
      <c r="N36" s="174">
        <v>0</v>
      </c>
      <c r="O36" s="174">
        <f>ROUND(E36*N36,2)</f>
        <v>0</v>
      </c>
      <c r="P36" s="174">
        <v>0</v>
      </c>
      <c r="Q36" s="174">
        <f>ROUND(E36*P36,2)</f>
        <v>0</v>
      </c>
      <c r="R36" s="174"/>
      <c r="S36" s="174" t="s">
        <v>176</v>
      </c>
      <c r="T36" s="175" t="s">
        <v>151</v>
      </c>
      <c r="U36" s="161">
        <v>0</v>
      </c>
      <c r="V36" s="161">
        <f>ROUND(E36*U36,2)</f>
        <v>0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577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195" t="s">
        <v>590</v>
      </c>
      <c r="D37" s="183"/>
      <c r="E37" s="184">
        <v>773.68000000000006</v>
      </c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181</v>
      </c>
      <c r="AH37" s="152">
        <v>0</v>
      </c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56.25" outlineLevel="1" x14ac:dyDescent="0.2">
      <c r="A38" s="169">
        <v>12</v>
      </c>
      <c r="B38" s="170" t="s">
        <v>204</v>
      </c>
      <c r="C38" s="179" t="s">
        <v>205</v>
      </c>
      <c r="D38" s="171" t="s">
        <v>189</v>
      </c>
      <c r="E38" s="172">
        <v>773.68000000000006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273</v>
      </c>
      <c r="T38" s="175" t="s">
        <v>151</v>
      </c>
      <c r="U38" s="161">
        <v>0</v>
      </c>
      <c r="V38" s="161">
        <f>ROUND(E38*U38,2)</f>
        <v>0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577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65" t="s">
        <v>206</v>
      </c>
      <c r="D39" s="266"/>
      <c r="E39" s="266"/>
      <c r="F39" s="266"/>
      <c r="G39" s="266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95" t="s">
        <v>593</v>
      </c>
      <c r="D40" s="183"/>
      <c r="E40" s="184">
        <v>773.68000000000006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181</v>
      </c>
      <c r="AH40" s="152">
        <v>5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69">
        <v>13</v>
      </c>
      <c r="B41" s="170" t="s">
        <v>216</v>
      </c>
      <c r="C41" s="179" t="s">
        <v>217</v>
      </c>
      <c r="D41" s="171" t="s">
        <v>218</v>
      </c>
      <c r="E41" s="172">
        <v>1236.8000000000002</v>
      </c>
      <c r="F41" s="173"/>
      <c r="G41" s="174">
        <f>ROUND(E41*F41,2)</f>
        <v>0</v>
      </c>
      <c r="H41" s="173"/>
      <c r="I41" s="174">
        <f>ROUND(E41*H41,2)</f>
        <v>0</v>
      </c>
      <c r="J41" s="173"/>
      <c r="K41" s="174">
        <f>ROUND(E41*J41,2)</f>
        <v>0</v>
      </c>
      <c r="L41" s="174">
        <v>21</v>
      </c>
      <c r="M41" s="174">
        <f>G41*(1+L41/100)</f>
        <v>0</v>
      </c>
      <c r="N41" s="174">
        <v>0</v>
      </c>
      <c r="O41" s="174">
        <f>ROUND(E41*N41,2)</f>
        <v>0</v>
      </c>
      <c r="P41" s="174">
        <v>0</v>
      </c>
      <c r="Q41" s="174">
        <f>ROUND(E41*P41,2)</f>
        <v>0</v>
      </c>
      <c r="R41" s="174"/>
      <c r="S41" s="174" t="s">
        <v>176</v>
      </c>
      <c r="T41" s="175" t="s">
        <v>151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577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254" t="s">
        <v>219</v>
      </c>
      <c r="D42" s="255"/>
      <c r="E42" s="255"/>
      <c r="F42" s="255"/>
      <c r="G42" s="255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154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195" t="s">
        <v>594</v>
      </c>
      <c r="D43" s="183"/>
      <c r="E43" s="184">
        <v>1236.8000000000002</v>
      </c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181</v>
      </c>
      <c r="AH43" s="152">
        <v>0</v>
      </c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87">
        <v>14</v>
      </c>
      <c r="B44" s="188" t="s">
        <v>287</v>
      </c>
      <c r="C44" s="194" t="s">
        <v>288</v>
      </c>
      <c r="D44" s="189" t="s">
        <v>175</v>
      </c>
      <c r="E44" s="190">
        <v>60</v>
      </c>
      <c r="F44" s="191"/>
      <c r="G44" s="192">
        <f>ROUND(E44*F44,2)</f>
        <v>0</v>
      </c>
      <c r="H44" s="191"/>
      <c r="I44" s="192">
        <f>ROUND(E44*H44,2)</f>
        <v>0</v>
      </c>
      <c r="J44" s="191"/>
      <c r="K44" s="192">
        <f>ROUND(E44*J44,2)</f>
        <v>0</v>
      </c>
      <c r="L44" s="192">
        <v>21</v>
      </c>
      <c r="M44" s="192">
        <f>G44*(1+L44/100)</f>
        <v>0</v>
      </c>
      <c r="N44" s="192">
        <v>0</v>
      </c>
      <c r="O44" s="192">
        <f>ROUND(E44*N44,2)</f>
        <v>0</v>
      </c>
      <c r="P44" s="192">
        <v>0</v>
      </c>
      <c r="Q44" s="192">
        <f>ROUND(E44*P44,2)</f>
        <v>0</v>
      </c>
      <c r="R44" s="192"/>
      <c r="S44" s="192" t="s">
        <v>273</v>
      </c>
      <c r="T44" s="193" t="s">
        <v>151</v>
      </c>
      <c r="U44" s="161">
        <v>2.9130000000000003</v>
      </c>
      <c r="V44" s="161">
        <f>ROUND(E44*U44,2)</f>
        <v>174.78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274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x14ac:dyDescent="0.2">
      <c r="A45" s="163" t="s">
        <v>146</v>
      </c>
      <c r="B45" s="164" t="s">
        <v>87</v>
      </c>
      <c r="C45" s="178" t="s">
        <v>88</v>
      </c>
      <c r="D45" s="165"/>
      <c r="E45" s="166"/>
      <c r="F45" s="167"/>
      <c r="G45" s="167">
        <f>SUMIF(AG46:AG46,"&lt;&gt;NOR",G46:G46)</f>
        <v>0</v>
      </c>
      <c r="H45" s="167"/>
      <c r="I45" s="167">
        <f>SUM(I46:I46)</f>
        <v>0</v>
      </c>
      <c r="J45" s="167"/>
      <c r="K45" s="167">
        <f>SUM(K46:K46)</f>
        <v>0</v>
      </c>
      <c r="L45" s="167"/>
      <c r="M45" s="167">
        <f>SUM(M46:M46)</f>
        <v>0</v>
      </c>
      <c r="N45" s="167"/>
      <c r="O45" s="167">
        <f>SUM(O46:O46)</f>
        <v>0</v>
      </c>
      <c r="P45" s="167"/>
      <c r="Q45" s="167">
        <f>SUM(Q46:Q46)</f>
        <v>0</v>
      </c>
      <c r="R45" s="167"/>
      <c r="S45" s="167"/>
      <c r="T45" s="168"/>
      <c r="U45" s="162"/>
      <c r="V45" s="162">
        <f>SUM(V46:V46)</f>
        <v>0</v>
      </c>
      <c r="W45" s="162"/>
      <c r="AG45" t="s">
        <v>147</v>
      </c>
    </row>
    <row r="46" spans="1:60" ht="22.5" outlineLevel="1" x14ac:dyDescent="0.2">
      <c r="A46" s="187">
        <v>15</v>
      </c>
      <c r="B46" s="188" t="s">
        <v>595</v>
      </c>
      <c r="C46" s="194" t="s">
        <v>596</v>
      </c>
      <c r="D46" s="189" t="s">
        <v>525</v>
      </c>
      <c r="E46" s="190">
        <v>113</v>
      </c>
      <c r="F46" s="191"/>
      <c r="G46" s="192">
        <f>ROUND(E46*F46,2)</f>
        <v>0</v>
      </c>
      <c r="H46" s="191"/>
      <c r="I46" s="192">
        <f>ROUND(E46*H46,2)</f>
        <v>0</v>
      </c>
      <c r="J46" s="191"/>
      <c r="K46" s="192">
        <f>ROUND(E46*J46,2)</f>
        <v>0</v>
      </c>
      <c r="L46" s="192">
        <v>21</v>
      </c>
      <c r="M46" s="192">
        <f>G46*(1+L46/100)</f>
        <v>0</v>
      </c>
      <c r="N46" s="192">
        <v>0</v>
      </c>
      <c r="O46" s="192">
        <f>ROUND(E46*N46,2)</f>
        <v>0</v>
      </c>
      <c r="P46" s="192">
        <v>0</v>
      </c>
      <c r="Q46" s="192">
        <f>ROUND(E46*P46,2)</f>
        <v>0</v>
      </c>
      <c r="R46" s="192"/>
      <c r="S46" s="192" t="s">
        <v>176</v>
      </c>
      <c r="T46" s="193" t="s">
        <v>151</v>
      </c>
      <c r="U46" s="161">
        <v>0</v>
      </c>
      <c r="V46" s="161">
        <f>ROUND(E46*U46,2)</f>
        <v>0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577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x14ac:dyDescent="0.2">
      <c r="A47" s="163" t="s">
        <v>146</v>
      </c>
      <c r="B47" s="164" t="s">
        <v>46</v>
      </c>
      <c r="C47" s="178" t="s">
        <v>75</v>
      </c>
      <c r="D47" s="165"/>
      <c r="E47" s="166"/>
      <c r="F47" s="167"/>
      <c r="G47" s="167">
        <f>SUMIF(AG48:AG51,"&lt;&gt;NOR",G48:G51)</f>
        <v>0</v>
      </c>
      <c r="H47" s="167"/>
      <c r="I47" s="167">
        <f>SUM(I48:I51)</f>
        <v>0</v>
      </c>
      <c r="J47" s="167"/>
      <c r="K47" s="167">
        <f>SUM(K48:K51)</f>
        <v>0</v>
      </c>
      <c r="L47" s="167"/>
      <c r="M47" s="167">
        <f>SUM(M48:M51)</f>
        <v>0</v>
      </c>
      <c r="N47" s="167"/>
      <c r="O47" s="167">
        <f>SUM(O48:O51)</f>
        <v>0.05</v>
      </c>
      <c r="P47" s="167"/>
      <c r="Q47" s="167">
        <f>SUM(Q48:Q51)</f>
        <v>0</v>
      </c>
      <c r="R47" s="167"/>
      <c r="S47" s="167"/>
      <c r="T47" s="168"/>
      <c r="U47" s="162"/>
      <c r="V47" s="162">
        <f>SUM(V48:V51)</f>
        <v>536.26</v>
      </c>
      <c r="W47" s="162"/>
      <c r="AG47" t="s">
        <v>147</v>
      </c>
    </row>
    <row r="48" spans="1:60" outlineLevel="1" x14ac:dyDescent="0.2">
      <c r="A48" s="187">
        <v>16</v>
      </c>
      <c r="B48" s="188" t="s">
        <v>597</v>
      </c>
      <c r="C48" s="194" t="s">
        <v>598</v>
      </c>
      <c r="D48" s="189" t="s">
        <v>175</v>
      </c>
      <c r="E48" s="190">
        <v>32.900000000000006</v>
      </c>
      <c r="F48" s="191"/>
      <c r="G48" s="192">
        <f>ROUND(E48*F48,2)</f>
        <v>0</v>
      </c>
      <c r="H48" s="191"/>
      <c r="I48" s="192">
        <f>ROUND(E48*H48,2)</f>
        <v>0</v>
      </c>
      <c r="J48" s="191"/>
      <c r="K48" s="192">
        <f>ROUND(E48*J48,2)</f>
        <v>0</v>
      </c>
      <c r="L48" s="192">
        <v>21</v>
      </c>
      <c r="M48" s="192">
        <f>G48*(1+L48/100)</f>
        <v>0</v>
      </c>
      <c r="N48" s="192">
        <v>2.8000000000000003E-4</v>
      </c>
      <c r="O48" s="192">
        <f>ROUND(E48*N48,2)</f>
        <v>0.01</v>
      </c>
      <c r="P48" s="192">
        <v>0</v>
      </c>
      <c r="Q48" s="192">
        <f>ROUND(E48*P48,2)</f>
        <v>0</v>
      </c>
      <c r="R48" s="192"/>
      <c r="S48" s="192" t="s">
        <v>273</v>
      </c>
      <c r="T48" s="193" t="s">
        <v>151</v>
      </c>
      <c r="U48" s="161">
        <v>2.4610000000000003</v>
      </c>
      <c r="V48" s="161">
        <f>ROUND(E48*U48,2)</f>
        <v>80.97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274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87">
        <v>17</v>
      </c>
      <c r="B49" s="188" t="s">
        <v>599</v>
      </c>
      <c r="C49" s="194" t="s">
        <v>600</v>
      </c>
      <c r="D49" s="189" t="s">
        <v>175</v>
      </c>
      <c r="E49" s="190">
        <v>150</v>
      </c>
      <c r="F49" s="191"/>
      <c r="G49" s="192">
        <f>ROUND(E49*F49,2)</f>
        <v>0</v>
      </c>
      <c r="H49" s="191"/>
      <c r="I49" s="192">
        <f>ROUND(E49*H49,2)</f>
        <v>0</v>
      </c>
      <c r="J49" s="191"/>
      <c r="K49" s="192">
        <f>ROUND(E49*J49,2)</f>
        <v>0</v>
      </c>
      <c r="L49" s="192">
        <v>21</v>
      </c>
      <c r="M49" s="192">
        <f>G49*(1+L49/100)</f>
        <v>0</v>
      </c>
      <c r="N49" s="192">
        <v>2.7E-4</v>
      </c>
      <c r="O49" s="192">
        <f>ROUND(E49*N49,2)</f>
        <v>0.04</v>
      </c>
      <c r="P49" s="192">
        <v>0</v>
      </c>
      <c r="Q49" s="192">
        <f>ROUND(E49*P49,2)</f>
        <v>0</v>
      </c>
      <c r="R49" s="192"/>
      <c r="S49" s="192" t="s">
        <v>273</v>
      </c>
      <c r="T49" s="193" t="s">
        <v>151</v>
      </c>
      <c r="U49" s="161">
        <v>2.4410000000000003</v>
      </c>
      <c r="V49" s="161">
        <f>ROUND(E49*U49,2)</f>
        <v>366.15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274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69">
        <v>18</v>
      </c>
      <c r="B50" s="170" t="s">
        <v>601</v>
      </c>
      <c r="C50" s="179" t="s">
        <v>602</v>
      </c>
      <c r="D50" s="171" t="s">
        <v>175</v>
      </c>
      <c r="E50" s="172">
        <v>261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21</v>
      </c>
      <c r="M50" s="174">
        <f>G50*(1+L50/100)</f>
        <v>0</v>
      </c>
      <c r="N50" s="174">
        <v>0</v>
      </c>
      <c r="O50" s="174">
        <f>ROUND(E50*N50,2)</f>
        <v>0</v>
      </c>
      <c r="P50" s="174">
        <v>0</v>
      </c>
      <c r="Q50" s="174">
        <f>ROUND(E50*P50,2)</f>
        <v>0</v>
      </c>
      <c r="R50" s="174"/>
      <c r="S50" s="174" t="s">
        <v>273</v>
      </c>
      <c r="T50" s="175" t="s">
        <v>151</v>
      </c>
      <c r="U50" s="161">
        <v>0.34155000000000002</v>
      </c>
      <c r="V50" s="161">
        <f>ROUND(E50*U50,2)</f>
        <v>89.14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585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45" outlineLevel="1" x14ac:dyDescent="0.2">
      <c r="A51" s="159"/>
      <c r="B51" s="160"/>
      <c r="C51" s="265" t="s">
        <v>603</v>
      </c>
      <c r="D51" s="266"/>
      <c r="E51" s="266"/>
      <c r="F51" s="266"/>
      <c r="G51" s="266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191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76" t="str">
        <f>C51</f>
        <v>Sejmutí ornice nebo lesní půdy s vodorovným přemístěním na hromady v místě upotřebení nebo na dočasné či trvalé skládky se složením. Úprava pláně v násypech vyrovnáním výškových rozdílů. Úprava pozemku s rozpojením a přehrnutím včetně urovnání. Plošná úprava terénu s urovnáním povrchu, bez doplnění ornice, v hornině 1 až 4. Rozprostření a urovnání ornice v rovině s případným nutným přemístěním hromad nebo dočasných skládek na místo potřeby ze vzdálenosti do 30 m, v rovině nebo ve svahu do 1 : 5.</v>
      </c>
      <c r="BB51" s="152"/>
      <c r="BC51" s="152"/>
      <c r="BD51" s="152"/>
      <c r="BE51" s="152"/>
      <c r="BF51" s="152"/>
      <c r="BG51" s="152"/>
      <c r="BH51" s="152"/>
    </row>
    <row r="52" spans="1:60" x14ac:dyDescent="0.2">
      <c r="A52" s="163" t="s">
        <v>146</v>
      </c>
      <c r="B52" s="164" t="s">
        <v>79</v>
      </c>
      <c r="C52" s="178" t="s">
        <v>80</v>
      </c>
      <c r="D52" s="165"/>
      <c r="E52" s="166"/>
      <c r="F52" s="167"/>
      <c r="G52" s="167">
        <f>SUMIF(AG53:AG63,"&lt;&gt;NOR",G53:G63)</f>
        <v>0</v>
      </c>
      <c r="H52" s="167"/>
      <c r="I52" s="167">
        <f>SUM(I53:I63)</f>
        <v>0</v>
      </c>
      <c r="J52" s="167"/>
      <c r="K52" s="167">
        <f>SUM(K53:K63)</f>
        <v>0</v>
      </c>
      <c r="L52" s="167"/>
      <c r="M52" s="167">
        <f>SUM(M53:M63)</f>
        <v>0</v>
      </c>
      <c r="N52" s="167"/>
      <c r="O52" s="167">
        <f>SUM(O53:O63)</f>
        <v>2.13</v>
      </c>
      <c r="P52" s="167"/>
      <c r="Q52" s="167">
        <f>SUM(Q53:Q63)</f>
        <v>0</v>
      </c>
      <c r="R52" s="167"/>
      <c r="S52" s="167"/>
      <c r="T52" s="168"/>
      <c r="U52" s="162"/>
      <c r="V52" s="162">
        <f>SUM(V53:V63)</f>
        <v>0</v>
      </c>
      <c r="W52" s="162"/>
      <c r="AG52" t="s">
        <v>147</v>
      </c>
    </row>
    <row r="53" spans="1:60" outlineLevel="1" x14ac:dyDescent="0.2">
      <c r="A53" s="169">
        <v>19</v>
      </c>
      <c r="B53" s="170" t="s">
        <v>224</v>
      </c>
      <c r="C53" s="179" t="s">
        <v>225</v>
      </c>
      <c r="D53" s="171" t="s">
        <v>175</v>
      </c>
      <c r="E53" s="172">
        <v>4268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5.0000000000000001E-4</v>
      </c>
      <c r="O53" s="174">
        <f>ROUND(E53*N53,2)</f>
        <v>2.13</v>
      </c>
      <c r="P53" s="174">
        <v>0</v>
      </c>
      <c r="Q53" s="174">
        <f>ROUND(E53*P53,2)</f>
        <v>0</v>
      </c>
      <c r="R53" s="174"/>
      <c r="S53" s="174" t="s">
        <v>273</v>
      </c>
      <c r="T53" s="175" t="s">
        <v>151</v>
      </c>
      <c r="U53" s="161">
        <v>0</v>
      </c>
      <c r="V53" s="161">
        <f>ROUND(E53*U53,2)</f>
        <v>0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577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254" t="s">
        <v>604</v>
      </c>
      <c r="D54" s="255"/>
      <c r="E54" s="255"/>
      <c r="F54" s="255"/>
      <c r="G54" s="25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154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195" t="s">
        <v>605</v>
      </c>
      <c r="D55" s="183"/>
      <c r="E55" s="184">
        <v>2360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181</v>
      </c>
      <c r="AH55" s="152">
        <v>5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95" t="s">
        <v>606</v>
      </c>
      <c r="D56" s="183"/>
      <c r="E56" s="184">
        <v>324.5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181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195" t="s">
        <v>607</v>
      </c>
      <c r="D57" s="183"/>
      <c r="E57" s="184">
        <v>1347.5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181</v>
      </c>
      <c r="AH57" s="152">
        <v>0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195" t="s">
        <v>608</v>
      </c>
      <c r="D58" s="183"/>
      <c r="E58" s="184">
        <v>236</v>
      </c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181</v>
      </c>
      <c r="AH58" s="152">
        <v>0</v>
      </c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ht="22.5" outlineLevel="1" x14ac:dyDescent="0.2">
      <c r="A59" s="169">
        <v>20</v>
      </c>
      <c r="B59" s="170" t="s">
        <v>609</v>
      </c>
      <c r="C59" s="179" t="s">
        <v>610</v>
      </c>
      <c r="D59" s="171" t="s">
        <v>175</v>
      </c>
      <c r="E59" s="172">
        <v>3880</v>
      </c>
      <c r="F59" s="173"/>
      <c r="G59" s="174">
        <f>ROUND(E59*F59,2)</f>
        <v>0</v>
      </c>
      <c r="H59" s="173"/>
      <c r="I59" s="174">
        <f>ROUND(E59*H59,2)</f>
        <v>0</v>
      </c>
      <c r="J59" s="173"/>
      <c r="K59" s="174">
        <f>ROUND(E59*J59,2)</f>
        <v>0</v>
      </c>
      <c r="L59" s="174">
        <v>21</v>
      </c>
      <c r="M59" s="174">
        <f>G59*(1+L59/100)</f>
        <v>0</v>
      </c>
      <c r="N59" s="174">
        <v>0</v>
      </c>
      <c r="O59" s="174">
        <f>ROUND(E59*N59,2)</f>
        <v>0</v>
      </c>
      <c r="P59" s="174">
        <v>0</v>
      </c>
      <c r="Q59" s="174">
        <f>ROUND(E59*P59,2)</f>
        <v>0</v>
      </c>
      <c r="R59" s="174"/>
      <c r="S59" s="174" t="s">
        <v>273</v>
      </c>
      <c r="T59" s="175" t="s">
        <v>151</v>
      </c>
      <c r="U59" s="161">
        <v>0</v>
      </c>
      <c r="V59" s="161">
        <f>ROUND(E59*U59,2)</f>
        <v>0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577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265" t="s">
        <v>611</v>
      </c>
      <c r="D60" s="266"/>
      <c r="E60" s="266"/>
      <c r="F60" s="266"/>
      <c r="G60" s="266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191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76" t="str">
        <f>C60</f>
        <v>z rostlé horniny tř.1 - 4 pod násypy z hornin soudržných do 92% PS a hornin nesoudržných sypkých relativní ulehlosti I(d) do 0,8</v>
      </c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95" t="s">
        <v>612</v>
      </c>
      <c r="D61" s="183"/>
      <c r="E61" s="184">
        <v>295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181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95" t="s">
        <v>613</v>
      </c>
      <c r="D62" s="183"/>
      <c r="E62" s="184">
        <v>1225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181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195" t="s">
        <v>605</v>
      </c>
      <c r="D63" s="183"/>
      <c r="E63" s="184">
        <v>2360</v>
      </c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181</v>
      </c>
      <c r="AH63" s="152">
        <v>5</v>
      </c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x14ac:dyDescent="0.2">
      <c r="A64" s="163" t="s">
        <v>146</v>
      </c>
      <c r="B64" s="164" t="s">
        <v>87</v>
      </c>
      <c r="C64" s="178" t="s">
        <v>88</v>
      </c>
      <c r="D64" s="165"/>
      <c r="E64" s="166"/>
      <c r="F64" s="167"/>
      <c r="G64" s="167">
        <f>SUMIF(AG65:AG93,"&lt;&gt;NOR",G65:G93)</f>
        <v>0</v>
      </c>
      <c r="H64" s="167"/>
      <c r="I64" s="167">
        <f>SUM(I65:I93)</f>
        <v>0</v>
      </c>
      <c r="J64" s="167"/>
      <c r="K64" s="167">
        <f>SUM(K65:K93)</f>
        <v>0</v>
      </c>
      <c r="L64" s="167"/>
      <c r="M64" s="167">
        <f>SUM(M65:M93)</f>
        <v>0</v>
      </c>
      <c r="N64" s="167"/>
      <c r="O64" s="167">
        <f>SUM(O65:O93)</f>
        <v>1997.8400000000001</v>
      </c>
      <c r="P64" s="167"/>
      <c r="Q64" s="167">
        <f>SUM(Q65:Q93)</f>
        <v>0</v>
      </c>
      <c r="R64" s="167"/>
      <c r="S64" s="167"/>
      <c r="T64" s="168"/>
      <c r="U64" s="162"/>
      <c r="V64" s="162">
        <f>SUM(V65:V93)</f>
        <v>166.57999999999998</v>
      </c>
      <c r="W64" s="162"/>
      <c r="AG64" t="s">
        <v>147</v>
      </c>
    </row>
    <row r="65" spans="1:60" outlineLevel="1" x14ac:dyDescent="0.2">
      <c r="A65" s="169">
        <v>21</v>
      </c>
      <c r="B65" s="170" t="s">
        <v>537</v>
      </c>
      <c r="C65" s="179" t="s">
        <v>538</v>
      </c>
      <c r="D65" s="171" t="s">
        <v>175</v>
      </c>
      <c r="E65" s="172">
        <v>1225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21</v>
      </c>
      <c r="M65" s="174">
        <f>G65*(1+L65/100)</f>
        <v>0</v>
      </c>
      <c r="N65" s="174">
        <v>0</v>
      </c>
      <c r="O65" s="174">
        <f>ROUND(E65*N65,2)</f>
        <v>0</v>
      </c>
      <c r="P65" s="174">
        <v>0</v>
      </c>
      <c r="Q65" s="174">
        <f>ROUND(E65*P65,2)</f>
        <v>0</v>
      </c>
      <c r="R65" s="174"/>
      <c r="S65" s="174" t="s">
        <v>176</v>
      </c>
      <c r="T65" s="175" t="s">
        <v>151</v>
      </c>
      <c r="U65" s="161">
        <v>0</v>
      </c>
      <c r="V65" s="161">
        <f>ROUND(E65*U65,2)</f>
        <v>0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577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59"/>
      <c r="B66" s="160"/>
      <c r="C66" s="195" t="s">
        <v>613</v>
      </c>
      <c r="D66" s="183"/>
      <c r="E66" s="184">
        <v>1225</v>
      </c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181</v>
      </c>
      <c r="AH66" s="152">
        <v>0</v>
      </c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69">
        <v>22</v>
      </c>
      <c r="B67" s="170" t="s">
        <v>614</v>
      </c>
      <c r="C67" s="179" t="s">
        <v>615</v>
      </c>
      <c r="D67" s="171" t="s">
        <v>175</v>
      </c>
      <c r="E67" s="172">
        <v>345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21</v>
      </c>
      <c r="M67" s="174">
        <f>G67*(1+L67/100)</f>
        <v>0</v>
      </c>
      <c r="N67" s="174">
        <v>0.15765000000000001</v>
      </c>
      <c r="O67" s="174">
        <f>ROUND(E67*N67,2)</f>
        <v>54.39</v>
      </c>
      <c r="P67" s="174">
        <v>0</v>
      </c>
      <c r="Q67" s="174">
        <f>ROUND(E67*P67,2)</f>
        <v>0</v>
      </c>
      <c r="R67" s="174"/>
      <c r="S67" s="174" t="s">
        <v>273</v>
      </c>
      <c r="T67" s="175" t="s">
        <v>151</v>
      </c>
      <c r="U67" s="161">
        <v>2.6000000000000002E-2</v>
      </c>
      <c r="V67" s="161">
        <f>ROUND(E67*U67,2)</f>
        <v>8.9700000000000006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577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265" t="s">
        <v>616</v>
      </c>
      <c r="D68" s="266"/>
      <c r="E68" s="266"/>
      <c r="F68" s="266"/>
      <c r="G68" s="266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191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95" t="s">
        <v>612</v>
      </c>
      <c r="D69" s="183"/>
      <c r="E69" s="184">
        <v>295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181</v>
      </c>
      <c r="AH69" s="152">
        <v>0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95" t="s">
        <v>617</v>
      </c>
      <c r="D70" s="183"/>
      <c r="E70" s="184">
        <v>50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181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69">
        <v>23</v>
      </c>
      <c r="B71" s="170" t="s">
        <v>614</v>
      </c>
      <c r="C71" s="179" t="s">
        <v>615</v>
      </c>
      <c r="D71" s="171" t="s">
        <v>175</v>
      </c>
      <c r="E71" s="172">
        <v>3585</v>
      </c>
      <c r="F71" s="173"/>
      <c r="G71" s="174">
        <f>ROUND(E71*F71,2)</f>
        <v>0</v>
      </c>
      <c r="H71" s="173"/>
      <c r="I71" s="174">
        <f>ROUND(E71*H71,2)</f>
        <v>0</v>
      </c>
      <c r="J71" s="173"/>
      <c r="K71" s="174">
        <f>ROUND(E71*J71,2)</f>
        <v>0</v>
      </c>
      <c r="L71" s="174">
        <v>21</v>
      </c>
      <c r="M71" s="174">
        <f>G71*(1+L71/100)</f>
        <v>0</v>
      </c>
      <c r="N71" s="174">
        <v>0.15765000000000001</v>
      </c>
      <c r="O71" s="174">
        <f>ROUND(E71*N71,2)</f>
        <v>565.17999999999995</v>
      </c>
      <c r="P71" s="174">
        <v>0</v>
      </c>
      <c r="Q71" s="174">
        <f>ROUND(E71*P71,2)</f>
        <v>0</v>
      </c>
      <c r="R71" s="174"/>
      <c r="S71" s="174" t="s">
        <v>273</v>
      </c>
      <c r="T71" s="175" t="s">
        <v>151</v>
      </c>
      <c r="U71" s="161">
        <v>2.6000000000000002E-2</v>
      </c>
      <c r="V71" s="161">
        <f>ROUND(E71*U71,2)</f>
        <v>93.21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577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265" t="s">
        <v>616</v>
      </c>
      <c r="D72" s="266"/>
      <c r="E72" s="266"/>
      <c r="F72" s="266"/>
      <c r="G72" s="266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191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195" t="s">
        <v>618</v>
      </c>
      <c r="D73" s="183"/>
      <c r="E73" s="184">
        <v>1225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181</v>
      </c>
      <c r="AH73" s="152">
        <v>0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195" t="s">
        <v>619</v>
      </c>
      <c r="D74" s="183"/>
      <c r="E74" s="184">
        <v>2360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181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69">
        <v>24</v>
      </c>
      <c r="B75" s="170" t="s">
        <v>228</v>
      </c>
      <c r="C75" s="179" t="s">
        <v>229</v>
      </c>
      <c r="D75" s="171" t="s">
        <v>175</v>
      </c>
      <c r="E75" s="172">
        <v>345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21</v>
      </c>
      <c r="M75" s="174">
        <f>G75*(1+L75/100)</f>
        <v>0</v>
      </c>
      <c r="N75" s="174">
        <v>0.33075000000000004</v>
      </c>
      <c r="O75" s="174">
        <f>ROUND(E75*N75,2)</f>
        <v>114.11</v>
      </c>
      <c r="P75" s="174">
        <v>0</v>
      </c>
      <c r="Q75" s="174">
        <f>ROUND(E75*P75,2)</f>
        <v>0</v>
      </c>
      <c r="R75" s="174"/>
      <c r="S75" s="174" t="s">
        <v>273</v>
      </c>
      <c r="T75" s="175" t="s">
        <v>151</v>
      </c>
      <c r="U75" s="161">
        <v>2.6000000000000002E-2</v>
      </c>
      <c r="V75" s="161">
        <f>ROUND(E75*U75,2)</f>
        <v>8.9700000000000006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577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195" t="s">
        <v>620</v>
      </c>
      <c r="D76" s="183"/>
      <c r="E76" s="184">
        <v>345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181</v>
      </c>
      <c r="AH76" s="152">
        <v>5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69">
        <v>25</v>
      </c>
      <c r="B77" s="170" t="s">
        <v>621</v>
      </c>
      <c r="C77" s="179" t="s">
        <v>622</v>
      </c>
      <c r="D77" s="171" t="s">
        <v>175</v>
      </c>
      <c r="E77" s="172">
        <v>2410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0.2205</v>
      </c>
      <c r="O77" s="174">
        <f>ROUND(E77*N77,2)</f>
        <v>531.41</v>
      </c>
      <c r="P77" s="174">
        <v>0</v>
      </c>
      <c r="Q77" s="174">
        <f>ROUND(E77*P77,2)</f>
        <v>0</v>
      </c>
      <c r="R77" s="174"/>
      <c r="S77" s="174" t="s">
        <v>273</v>
      </c>
      <c r="T77" s="175" t="s">
        <v>151</v>
      </c>
      <c r="U77" s="161">
        <v>2.3000000000000003E-2</v>
      </c>
      <c r="V77" s="161">
        <f>ROUND(E77*U77,2)</f>
        <v>55.43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274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195" t="s">
        <v>605</v>
      </c>
      <c r="D78" s="183"/>
      <c r="E78" s="184">
        <v>2360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181</v>
      </c>
      <c r="AH78" s="152">
        <v>5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195" t="s">
        <v>623</v>
      </c>
      <c r="D79" s="183"/>
      <c r="E79" s="184">
        <v>50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181</v>
      </c>
      <c r="AH79" s="152">
        <v>0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ht="22.5" outlineLevel="1" x14ac:dyDescent="0.2">
      <c r="A80" s="169">
        <v>26</v>
      </c>
      <c r="B80" s="170" t="s">
        <v>624</v>
      </c>
      <c r="C80" s="179" t="s">
        <v>625</v>
      </c>
      <c r="D80" s="171" t="s">
        <v>175</v>
      </c>
      <c r="E80" s="172">
        <v>2360</v>
      </c>
      <c r="F80" s="173"/>
      <c r="G80" s="174">
        <f>ROUND(E80*F80,2)</f>
        <v>0</v>
      </c>
      <c r="H80" s="173"/>
      <c r="I80" s="174">
        <f>ROUND(E80*H80,2)</f>
        <v>0</v>
      </c>
      <c r="J80" s="173"/>
      <c r="K80" s="174">
        <f>ROUND(E80*J80,2)</f>
        <v>0</v>
      </c>
      <c r="L80" s="174">
        <v>21</v>
      </c>
      <c r="M80" s="174">
        <f>G80*(1+L80/100)</f>
        <v>0</v>
      </c>
      <c r="N80" s="174">
        <v>0.25094000000000005</v>
      </c>
      <c r="O80" s="174">
        <f>ROUND(E80*N80,2)</f>
        <v>592.22</v>
      </c>
      <c r="P80" s="174">
        <v>0</v>
      </c>
      <c r="Q80" s="174">
        <f>ROUND(E80*P80,2)</f>
        <v>0</v>
      </c>
      <c r="R80" s="174"/>
      <c r="S80" s="174" t="s">
        <v>273</v>
      </c>
      <c r="T80" s="175" t="s">
        <v>151</v>
      </c>
      <c r="U80" s="161">
        <v>0</v>
      </c>
      <c r="V80" s="161">
        <f>ROUND(E80*U80,2)</f>
        <v>0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577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59"/>
      <c r="B81" s="160"/>
      <c r="C81" s="265" t="s">
        <v>236</v>
      </c>
      <c r="D81" s="266"/>
      <c r="E81" s="266"/>
      <c r="F81" s="266"/>
      <c r="G81" s="266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191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ht="22.5" outlineLevel="1" x14ac:dyDescent="0.2">
      <c r="A82" s="169">
        <v>27</v>
      </c>
      <c r="B82" s="170" t="s">
        <v>626</v>
      </c>
      <c r="C82" s="179" t="s">
        <v>627</v>
      </c>
      <c r="D82" s="171" t="s">
        <v>175</v>
      </c>
      <c r="E82" s="172">
        <v>345</v>
      </c>
      <c r="F82" s="173"/>
      <c r="G82" s="174">
        <f>ROUND(E82*F82,2)</f>
        <v>0</v>
      </c>
      <c r="H82" s="173"/>
      <c r="I82" s="174">
        <f>ROUND(E82*H82,2)</f>
        <v>0</v>
      </c>
      <c r="J82" s="173"/>
      <c r="K82" s="174">
        <f>ROUND(E82*J82,2)</f>
        <v>0</v>
      </c>
      <c r="L82" s="174">
        <v>21</v>
      </c>
      <c r="M82" s="174">
        <f>G82*(1+L82/100)</f>
        <v>0</v>
      </c>
      <c r="N82" s="174">
        <v>0.11</v>
      </c>
      <c r="O82" s="174">
        <f>ROUND(E82*N82,2)</f>
        <v>37.950000000000003</v>
      </c>
      <c r="P82" s="174">
        <v>0</v>
      </c>
      <c r="Q82" s="174">
        <f>ROUND(E82*P82,2)</f>
        <v>0</v>
      </c>
      <c r="R82" s="174"/>
      <c r="S82" s="174" t="s">
        <v>273</v>
      </c>
      <c r="T82" s="175" t="s">
        <v>151</v>
      </c>
      <c r="U82" s="161">
        <v>0</v>
      </c>
      <c r="V82" s="161">
        <f>ROUND(E82*U82,2)</f>
        <v>0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628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265" t="s">
        <v>629</v>
      </c>
      <c r="D83" s="266"/>
      <c r="E83" s="266"/>
      <c r="F83" s="266"/>
      <c r="G83" s="266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191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76" t="str">
        <f>C83</f>
        <v>s provedením lože do 50 mm, s vyplněním spár, s dvojím beraněním a se smetením přebytečného materiálu na krajnici</v>
      </c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195" t="s">
        <v>630</v>
      </c>
      <c r="D84" s="183"/>
      <c r="E84" s="184">
        <v>295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181</v>
      </c>
      <c r="AH84" s="152">
        <v>0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59"/>
      <c r="B85" s="160"/>
      <c r="C85" s="195" t="s">
        <v>617</v>
      </c>
      <c r="D85" s="183"/>
      <c r="E85" s="184">
        <v>50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181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69">
        <v>28</v>
      </c>
      <c r="B86" s="170" t="s">
        <v>631</v>
      </c>
      <c r="C86" s="179" t="s">
        <v>632</v>
      </c>
      <c r="D86" s="171" t="s">
        <v>175</v>
      </c>
      <c r="E86" s="172">
        <v>295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21</v>
      </c>
      <c r="M86" s="174">
        <f>G86*(1+L86/100)</f>
        <v>0</v>
      </c>
      <c r="N86" s="174">
        <v>0.14300000000000002</v>
      </c>
      <c r="O86" s="174">
        <f>ROUND(E86*N86,2)</f>
        <v>42.19</v>
      </c>
      <c r="P86" s="174">
        <v>0</v>
      </c>
      <c r="Q86" s="174">
        <f>ROUND(E86*P86,2)</f>
        <v>0</v>
      </c>
      <c r="R86" s="174"/>
      <c r="S86" s="174" t="s">
        <v>273</v>
      </c>
      <c r="T86" s="175" t="s">
        <v>633</v>
      </c>
      <c r="U86" s="161">
        <v>0</v>
      </c>
      <c r="V86" s="161">
        <f>ROUND(E86*U86,2)</f>
        <v>0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455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195" t="s">
        <v>634</v>
      </c>
      <c r="D87" s="183"/>
      <c r="E87" s="184">
        <v>295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181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69">
        <v>29</v>
      </c>
      <c r="B88" s="170" t="s">
        <v>635</v>
      </c>
      <c r="C88" s="179" t="s">
        <v>636</v>
      </c>
      <c r="D88" s="171" t="s">
        <v>175</v>
      </c>
      <c r="E88" s="172">
        <v>50</v>
      </c>
      <c r="F88" s="173"/>
      <c r="G88" s="174">
        <f>ROUND(E88*F88,2)</f>
        <v>0</v>
      </c>
      <c r="H88" s="173"/>
      <c r="I88" s="174">
        <f>ROUND(E88*H88,2)</f>
        <v>0</v>
      </c>
      <c r="J88" s="173"/>
      <c r="K88" s="174">
        <f>ROUND(E88*J88,2)</f>
        <v>0</v>
      </c>
      <c r="L88" s="174">
        <v>21</v>
      </c>
      <c r="M88" s="174">
        <f>G88*(1+L88/100)</f>
        <v>0</v>
      </c>
      <c r="N88" s="174">
        <v>0.2</v>
      </c>
      <c r="O88" s="174">
        <f>ROUND(E88*N88,2)</f>
        <v>10</v>
      </c>
      <c r="P88" s="174">
        <v>0</v>
      </c>
      <c r="Q88" s="174">
        <f>ROUND(E88*P88,2)</f>
        <v>0</v>
      </c>
      <c r="R88" s="174"/>
      <c r="S88" s="174" t="s">
        <v>273</v>
      </c>
      <c r="T88" s="175" t="s">
        <v>151</v>
      </c>
      <c r="U88" s="161">
        <v>0</v>
      </c>
      <c r="V88" s="161">
        <f>ROUND(E88*U88,2)</f>
        <v>0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637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">
      <c r="A89" s="159"/>
      <c r="B89" s="160"/>
      <c r="C89" s="195" t="s">
        <v>623</v>
      </c>
      <c r="D89" s="183"/>
      <c r="E89" s="184">
        <v>50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181</v>
      </c>
      <c r="AH89" s="152">
        <v>0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69">
        <v>30</v>
      </c>
      <c r="B90" s="170" t="s">
        <v>638</v>
      </c>
      <c r="C90" s="179" t="s">
        <v>639</v>
      </c>
      <c r="D90" s="171" t="s">
        <v>175</v>
      </c>
      <c r="E90" s="172">
        <v>345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21</v>
      </c>
      <c r="M90" s="174">
        <f>G90*(1+L90/100)</f>
        <v>0</v>
      </c>
      <c r="N90" s="174">
        <v>0.14607000000000001</v>
      </c>
      <c r="O90" s="174">
        <f>ROUND(E90*N90,2)</f>
        <v>50.39</v>
      </c>
      <c r="P90" s="174">
        <v>0</v>
      </c>
      <c r="Q90" s="174">
        <f>ROUND(E90*P90,2)</f>
        <v>0</v>
      </c>
      <c r="R90" s="174"/>
      <c r="S90" s="174" t="s">
        <v>273</v>
      </c>
      <c r="T90" s="175" t="s">
        <v>151</v>
      </c>
      <c r="U90" s="161">
        <v>0</v>
      </c>
      <c r="V90" s="161">
        <f>ROUND(E90*U90,2)</f>
        <v>0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577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">
      <c r="A91" s="159"/>
      <c r="B91" s="160"/>
      <c r="C91" s="265" t="s">
        <v>640</v>
      </c>
      <c r="D91" s="266"/>
      <c r="E91" s="266"/>
      <c r="F91" s="266"/>
      <c r="G91" s="266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191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59"/>
      <c r="B92" s="160"/>
      <c r="C92" s="195" t="s">
        <v>634</v>
      </c>
      <c r="D92" s="183"/>
      <c r="E92" s="184">
        <v>295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181</v>
      </c>
      <c r="AH92" s="152">
        <v>0</v>
      </c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195" t="s">
        <v>623</v>
      </c>
      <c r="D93" s="183"/>
      <c r="E93" s="184">
        <v>50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181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x14ac:dyDescent="0.2">
      <c r="A94" s="163" t="s">
        <v>146</v>
      </c>
      <c r="B94" s="164" t="s">
        <v>91</v>
      </c>
      <c r="C94" s="178" t="s">
        <v>92</v>
      </c>
      <c r="D94" s="165"/>
      <c r="E94" s="166"/>
      <c r="F94" s="167"/>
      <c r="G94" s="167">
        <f>SUMIF(AG95:AG101,"&lt;&gt;NOR",G95:G101)</f>
        <v>0</v>
      </c>
      <c r="H94" s="167"/>
      <c r="I94" s="167">
        <f>SUM(I95:I101)</f>
        <v>0</v>
      </c>
      <c r="J94" s="167"/>
      <c r="K94" s="167">
        <f>SUM(K95:K101)</f>
        <v>0</v>
      </c>
      <c r="L94" s="167"/>
      <c r="M94" s="167">
        <f>SUM(M95:M101)</f>
        <v>0</v>
      </c>
      <c r="N94" s="167"/>
      <c r="O94" s="167">
        <f>SUM(O95:O101)</f>
        <v>592.54</v>
      </c>
      <c r="P94" s="167"/>
      <c r="Q94" s="167">
        <f>SUM(Q95:Q101)</f>
        <v>0</v>
      </c>
      <c r="R94" s="167"/>
      <c r="S94" s="167"/>
      <c r="T94" s="168"/>
      <c r="U94" s="162"/>
      <c r="V94" s="162">
        <f>SUM(V95:V101)</f>
        <v>0</v>
      </c>
      <c r="W94" s="162"/>
      <c r="AG94" t="s">
        <v>147</v>
      </c>
    </row>
    <row r="95" spans="1:60" outlineLevel="1" x14ac:dyDescent="0.2">
      <c r="A95" s="187">
        <v>31</v>
      </c>
      <c r="B95" s="188" t="s">
        <v>259</v>
      </c>
      <c r="C95" s="194" t="s">
        <v>260</v>
      </c>
      <c r="D95" s="189" t="s">
        <v>253</v>
      </c>
      <c r="E95" s="190">
        <v>2868</v>
      </c>
      <c r="F95" s="191"/>
      <c r="G95" s="192">
        <f>ROUND(E95*F95,2)</f>
        <v>0</v>
      </c>
      <c r="H95" s="191"/>
      <c r="I95" s="192">
        <f>ROUND(E95*H95,2)</f>
        <v>0</v>
      </c>
      <c r="J95" s="191"/>
      <c r="K95" s="192">
        <f>ROUND(E95*J95,2)</f>
        <v>0</v>
      </c>
      <c r="L95" s="192">
        <v>21</v>
      </c>
      <c r="M95" s="192">
        <f>G95*(1+L95/100)</f>
        <v>0</v>
      </c>
      <c r="N95" s="192">
        <v>0.14067000000000002</v>
      </c>
      <c r="O95" s="192">
        <f>ROUND(E95*N95,2)</f>
        <v>403.44</v>
      </c>
      <c r="P95" s="192">
        <v>0</v>
      </c>
      <c r="Q95" s="192">
        <f>ROUND(E95*P95,2)</f>
        <v>0</v>
      </c>
      <c r="R95" s="192"/>
      <c r="S95" s="192" t="s">
        <v>176</v>
      </c>
      <c r="T95" s="193" t="s">
        <v>151</v>
      </c>
      <c r="U95" s="161">
        <v>0</v>
      </c>
      <c r="V95" s="161">
        <f>ROUND(E95*U95,2)</f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577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87">
        <v>32</v>
      </c>
      <c r="B96" s="188" t="s">
        <v>263</v>
      </c>
      <c r="C96" s="194" t="s">
        <v>641</v>
      </c>
      <c r="D96" s="189" t="s">
        <v>253</v>
      </c>
      <c r="E96" s="190">
        <v>2868</v>
      </c>
      <c r="F96" s="191"/>
      <c r="G96" s="192">
        <f>ROUND(E96*F96,2)</f>
        <v>0</v>
      </c>
      <c r="H96" s="191"/>
      <c r="I96" s="192">
        <f>ROUND(E96*H96,2)</f>
        <v>0</v>
      </c>
      <c r="J96" s="191"/>
      <c r="K96" s="192">
        <f>ROUND(E96*J96,2)</f>
        <v>0</v>
      </c>
      <c r="L96" s="192">
        <v>21</v>
      </c>
      <c r="M96" s="192">
        <f>G96*(1+L96/100)</f>
        <v>0</v>
      </c>
      <c r="N96" s="192">
        <v>6.5000000000000002E-2</v>
      </c>
      <c r="O96" s="192">
        <f>ROUND(E96*N96,2)</f>
        <v>186.42</v>
      </c>
      <c r="P96" s="192">
        <v>0</v>
      </c>
      <c r="Q96" s="192">
        <f>ROUND(E96*P96,2)</f>
        <v>0</v>
      </c>
      <c r="R96" s="192"/>
      <c r="S96" s="192" t="s">
        <v>176</v>
      </c>
      <c r="T96" s="193" t="s">
        <v>151</v>
      </c>
      <c r="U96" s="161">
        <v>0</v>
      </c>
      <c r="V96" s="161">
        <f>ROUND(E96*U96,2)</f>
        <v>0</v>
      </c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637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69">
        <v>33</v>
      </c>
      <c r="B97" s="170" t="s">
        <v>267</v>
      </c>
      <c r="C97" s="179" t="s">
        <v>268</v>
      </c>
      <c r="D97" s="171" t="s">
        <v>175</v>
      </c>
      <c r="E97" s="172">
        <v>3880</v>
      </c>
      <c r="F97" s="173"/>
      <c r="G97" s="174">
        <f>ROUND(E97*F97,2)</f>
        <v>0</v>
      </c>
      <c r="H97" s="173"/>
      <c r="I97" s="174">
        <f>ROUND(E97*H97,2)</f>
        <v>0</v>
      </c>
      <c r="J97" s="173"/>
      <c r="K97" s="174">
        <f>ROUND(E97*J97,2)</f>
        <v>0</v>
      </c>
      <c r="L97" s="174">
        <v>21</v>
      </c>
      <c r="M97" s="174">
        <f>G97*(1+L97/100)</f>
        <v>0</v>
      </c>
      <c r="N97" s="174">
        <v>6.9000000000000008E-4</v>
      </c>
      <c r="O97" s="174">
        <f>ROUND(E97*N97,2)</f>
        <v>2.68</v>
      </c>
      <c r="P97" s="174">
        <v>0</v>
      </c>
      <c r="Q97" s="174">
        <f>ROUND(E97*P97,2)</f>
        <v>0</v>
      </c>
      <c r="R97" s="174"/>
      <c r="S97" s="174" t="s">
        <v>176</v>
      </c>
      <c r="T97" s="175" t="s">
        <v>151</v>
      </c>
      <c r="U97" s="161">
        <v>0</v>
      </c>
      <c r="V97" s="161">
        <f>ROUND(E97*U97,2)</f>
        <v>0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577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59"/>
      <c r="B98" s="160"/>
      <c r="C98" s="254" t="s">
        <v>642</v>
      </c>
      <c r="D98" s="255"/>
      <c r="E98" s="255"/>
      <c r="F98" s="255"/>
      <c r="G98" s="255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154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195" t="s">
        <v>605</v>
      </c>
      <c r="D99" s="183"/>
      <c r="E99" s="184">
        <v>2360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181</v>
      </c>
      <c r="AH99" s="152">
        <v>5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">
      <c r="A100" s="159"/>
      <c r="B100" s="160"/>
      <c r="C100" s="195" t="s">
        <v>612</v>
      </c>
      <c r="D100" s="183"/>
      <c r="E100" s="184">
        <v>295</v>
      </c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181</v>
      </c>
      <c r="AH100" s="152">
        <v>0</v>
      </c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59"/>
      <c r="B101" s="160"/>
      <c r="C101" s="195" t="s">
        <v>613</v>
      </c>
      <c r="D101" s="183"/>
      <c r="E101" s="184">
        <v>1225</v>
      </c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181</v>
      </c>
      <c r="AH101" s="152">
        <v>0</v>
      </c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x14ac:dyDescent="0.2">
      <c r="A102" s="163" t="s">
        <v>146</v>
      </c>
      <c r="B102" s="164" t="s">
        <v>93</v>
      </c>
      <c r="C102" s="178" t="s">
        <v>94</v>
      </c>
      <c r="D102" s="165"/>
      <c r="E102" s="166"/>
      <c r="F102" s="167"/>
      <c r="G102" s="167">
        <f>SUMIF(AG103:AG105,"&lt;&gt;NOR",G103:G105)</f>
        <v>0</v>
      </c>
      <c r="H102" s="167"/>
      <c r="I102" s="167">
        <f>SUM(I103:I105)</f>
        <v>0</v>
      </c>
      <c r="J102" s="167"/>
      <c r="K102" s="167">
        <f>SUM(K103:K105)</f>
        <v>0</v>
      </c>
      <c r="L102" s="167"/>
      <c r="M102" s="167">
        <f>SUM(M103:M105)</f>
        <v>0</v>
      </c>
      <c r="N102" s="167"/>
      <c r="O102" s="167">
        <f>SUM(O103:O105)</f>
        <v>204.66</v>
      </c>
      <c r="P102" s="167"/>
      <c r="Q102" s="167">
        <f>SUM(Q103:Q105)</f>
        <v>0</v>
      </c>
      <c r="R102" s="167"/>
      <c r="S102" s="167"/>
      <c r="T102" s="168"/>
      <c r="U102" s="162"/>
      <c r="V102" s="162">
        <f>SUM(V103:V105)</f>
        <v>366.7</v>
      </c>
      <c r="W102" s="162"/>
      <c r="AG102" t="s">
        <v>147</v>
      </c>
    </row>
    <row r="103" spans="1:60" ht="22.5" outlineLevel="1" x14ac:dyDescent="0.2">
      <c r="A103" s="187">
        <v>34</v>
      </c>
      <c r="B103" s="188" t="s">
        <v>643</v>
      </c>
      <c r="C103" s="194" t="s">
        <v>644</v>
      </c>
      <c r="D103" s="189" t="s">
        <v>494</v>
      </c>
      <c r="E103" s="190">
        <v>2778</v>
      </c>
      <c r="F103" s="191"/>
      <c r="G103" s="192">
        <f>ROUND(E103*F103,2)</f>
        <v>0</v>
      </c>
      <c r="H103" s="191"/>
      <c r="I103" s="192">
        <f>ROUND(E103*H103,2)</f>
        <v>0</v>
      </c>
      <c r="J103" s="191"/>
      <c r="K103" s="192">
        <f>ROUND(E103*J103,2)</f>
        <v>0</v>
      </c>
      <c r="L103" s="192">
        <v>21</v>
      </c>
      <c r="M103" s="192">
        <f>G103*(1+L103/100)</f>
        <v>0</v>
      </c>
      <c r="N103" s="192">
        <v>5.2000000000000006E-3</v>
      </c>
      <c r="O103" s="192">
        <f>ROUND(E103*N103,2)</f>
        <v>14.45</v>
      </c>
      <c r="P103" s="192">
        <v>0</v>
      </c>
      <c r="Q103" s="192">
        <f>ROUND(E103*P103,2)</f>
        <v>0</v>
      </c>
      <c r="R103" s="192"/>
      <c r="S103" s="192" t="s">
        <v>273</v>
      </c>
      <c r="T103" s="193" t="s">
        <v>151</v>
      </c>
      <c r="U103" s="161">
        <v>0</v>
      </c>
      <c r="V103" s="161">
        <f>ROUND(E103*U103,2)</f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455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87">
        <v>35</v>
      </c>
      <c r="B104" s="188" t="s">
        <v>645</v>
      </c>
      <c r="C104" s="194" t="s">
        <v>646</v>
      </c>
      <c r="D104" s="189" t="s">
        <v>277</v>
      </c>
      <c r="E104" s="190">
        <v>10</v>
      </c>
      <c r="F104" s="191"/>
      <c r="G104" s="192">
        <f>ROUND(E104*F104,2)</f>
        <v>0</v>
      </c>
      <c r="H104" s="191"/>
      <c r="I104" s="192">
        <f>ROUND(E104*H104,2)</f>
        <v>0</v>
      </c>
      <c r="J104" s="191"/>
      <c r="K104" s="192">
        <f>ROUND(E104*J104,2)</f>
        <v>0</v>
      </c>
      <c r="L104" s="192">
        <v>21</v>
      </c>
      <c r="M104" s="192">
        <f>G104*(1+L104/100)</f>
        <v>0</v>
      </c>
      <c r="N104" s="192">
        <v>0</v>
      </c>
      <c r="O104" s="192">
        <f>ROUND(E104*N104,2)</f>
        <v>0</v>
      </c>
      <c r="P104" s="192">
        <v>0</v>
      </c>
      <c r="Q104" s="192">
        <f>ROUND(E104*P104,2)</f>
        <v>0</v>
      </c>
      <c r="R104" s="192"/>
      <c r="S104" s="192" t="s">
        <v>273</v>
      </c>
      <c r="T104" s="193" t="s">
        <v>151</v>
      </c>
      <c r="U104" s="161">
        <v>0</v>
      </c>
      <c r="V104" s="161">
        <f>ROUND(E104*U104,2)</f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585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87">
        <v>36</v>
      </c>
      <c r="B105" s="188" t="s">
        <v>647</v>
      </c>
      <c r="C105" s="194" t="s">
        <v>648</v>
      </c>
      <c r="D105" s="189" t="s">
        <v>253</v>
      </c>
      <c r="E105" s="190">
        <v>2778</v>
      </c>
      <c r="F105" s="191"/>
      <c r="G105" s="192">
        <f>ROUND(E105*F105,2)</f>
        <v>0</v>
      </c>
      <c r="H105" s="191"/>
      <c r="I105" s="192">
        <f>ROUND(E105*H105,2)</f>
        <v>0</v>
      </c>
      <c r="J105" s="191"/>
      <c r="K105" s="192">
        <f>ROUND(E105*J105,2)</f>
        <v>0</v>
      </c>
      <c r="L105" s="192">
        <v>21</v>
      </c>
      <c r="M105" s="192">
        <f>G105*(1+L105/100)</f>
        <v>0</v>
      </c>
      <c r="N105" s="192">
        <v>6.8470000000000003E-2</v>
      </c>
      <c r="O105" s="192">
        <f>ROUND(E105*N105,2)</f>
        <v>190.21</v>
      </c>
      <c r="P105" s="192">
        <v>0</v>
      </c>
      <c r="Q105" s="192">
        <f>ROUND(E105*P105,2)</f>
        <v>0</v>
      </c>
      <c r="R105" s="192"/>
      <c r="S105" s="192" t="s">
        <v>273</v>
      </c>
      <c r="T105" s="193" t="s">
        <v>151</v>
      </c>
      <c r="U105" s="161">
        <v>0.13200000000000001</v>
      </c>
      <c r="V105" s="161">
        <f>ROUND(E105*U105,2)</f>
        <v>366.7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274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x14ac:dyDescent="0.2">
      <c r="A106" s="163" t="s">
        <v>146</v>
      </c>
      <c r="B106" s="164" t="s">
        <v>99</v>
      </c>
      <c r="C106" s="178" t="s">
        <v>100</v>
      </c>
      <c r="D106" s="165"/>
      <c r="E106" s="166"/>
      <c r="F106" s="167"/>
      <c r="G106" s="167">
        <f>SUMIF(AG107:AG108,"&lt;&gt;NOR",G107:G108)</f>
        <v>0</v>
      </c>
      <c r="H106" s="167"/>
      <c r="I106" s="167">
        <f>SUM(I107:I108)</f>
        <v>0</v>
      </c>
      <c r="J106" s="167"/>
      <c r="K106" s="167">
        <f>SUM(K107:K108)</f>
        <v>0</v>
      </c>
      <c r="L106" s="167"/>
      <c r="M106" s="167">
        <f>SUM(M107:M108)</f>
        <v>0</v>
      </c>
      <c r="N106" s="167"/>
      <c r="O106" s="167">
        <f>SUM(O107:O108)</f>
        <v>0</v>
      </c>
      <c r="P106" s="167"/>
      <c r="Q106" s="167">
        <f>SUM(Q107:Q108)</f>
        <v>0</v>
      </c>
      <c r="R106" s="167"/>
      <c r="S106" s="167"/>
      <c r="T106" s="168"/>
      <c r="U106" s="162"/>
      <c r="V106" s="162">
        <f>SUM(V107:V108)</f>
        <v>1090.9100000000001</v>
      </c>
      <c r="W106" s="162"/>
      <c r="AG106" t="s">
        <v>147</v>
      </c>
    </row>
    <row r="107" spans="1:60" outlineLevel="1" x14ac:dyDescent="0.2">
      <c r="A107" s="169">
        <v>37</v>
      </c>
      <c r="B107" s="170" t="s">
        <v>284</v>
      </c>
      <c r="C107" s="179" t="s">
        <v>285</v>
      </c>
      <c r="D107" s="171" t="s">
        <v>218</v>
      </c>
      <c r="E107" s="172">
        <v>2797.2035300000002</v>
      </c>
      <c r="F107" s="173"/>
      <c r="G107" s="174">
        <f>ROUND(E107*F107,2)</f>
        <v>0</v>
      </c>
      <c r="H107" s="173"/>
      <c r="I107" s="174">
        <f>ROUND(E107*H107,2)</f>
        <v>0</v>
      </c>
      <c r="J107" s="173"/>
      <c r="K107" s="174">
        <f>ROUND(E107*J107,2)</f>
        <v>0</v>
      </c>
      <c r="L107" s="174">
        <v>21</v>
      </c>
      <c r="M107" s="174">
        <f>G107*(1+L107/100)</f>
        <v>0</v>
      </c>
      <c r="N107" s="174">
        <v>0</v>
      </c>
      <c r="O107" s="174">
        <f>ROUND(E107*N107,2)</f>
        <v>0</v>
      </c>
      <c r="P107" s="174">
        <v>0</v>
      </c>
      <c r="Q107" s="174">
        <f>ROUND(E107*P107,2)</f>
        <v>0</v>
      </c>
      <c r="R107" s="174"/>
      <c r="S107" s="174" t="s">
        <v>273</v>
      </c>
      <c r="T107" s="175" t="s">
        <v>151</v>
      </c>
      <c r="U107" s="161">
        <v>0.39</v>
      </c>
      <c r="V107" s="161">
        <f>ROUND(E107*U107,2)</f>
        <v>1090.9100000000001</v>
      </c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649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">
      <c r="A108" s="159"/>
      <c r="B108" s="160"/>
      <c r="C108" s="265" t="s">
        <v>286</v>
      </c>
      <c r="D108" s="266"/>
      <c r="E108" s="266"/>
      <c r="F108" s="266"/>
      <c r="G108" s="266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191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x14ac:dyDescent="0.2">
      <c r="A109" s="5"/>
      <c r="B109" s="6"/>
      <c r="C109" s="180"/>
      <c r="D109" s="8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AE109">
        <v>15</v>
      </c>
      <c r="AF109">
        <v>21</v>
      </c>
    </row>
    <row r="110" spans="1:60" x14ac:dyDescent="0.2">
      <c r="A110" s="155"/>
      <c r="B110" s="156" t="s">
        <v>29</v>
      </c>
      <c r="C110" s="181"/>
      <c r="D110" s="157"/>
      <c r="E110" s="158"/>
      <c r="F110" s="158"/>
      <c r="G110" s="177">
        <f>G8+G20+G24+G45+G47+G52+G64+G94+G102+G106</f>
        <v>0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AE110">
        <f>SUMIF(L7:L108,AE109,G7:G108)</f>
        <v>0</v>
      </c>
      <c r="AF110">
        <f>SUMIF(L7:L108,AF109,G7:G108)</f>
        <v>0</v>
      </c>
      <c r="AG110" t="s">
        <v>170</v>
      </c>
    </row>
    <row r="111" spans="1:60" x14ac:dyDescent="0.2">
      <c r="C111" s="182"/>
      <c r="D111" s="143"/>
      <c r="AG111" t="s">
        <v>172</v>
      </c>
    </row>
    <row r="112" spans="1:60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20">
    <mergeCell ref="C98:G98"/>
    <mergeCell ref="C108:G108"/>
    <mergeCell ref="C60:G60"/>
    <mergeCell ref="C68:G68"/>
    <mergeCell ref="C72:G72"/>
    <mergeCell ref="C81:G81"/>
    <mergeCell ref="C83:G83"/>
    <mergeCell ref="C91:G91"/>
    <mergeCell ref="C54:G54"/>
    <mergeCell ref="A1:G1"/>
    <mergeCell ref="C2:G2"/>
    <mergeCell ref="C3:G3"/>
    <mergeCell ref="C4:G4"/>
    <mergeCell ref="C10:G10"/>
    <mergeCell ref="C15:G15"/>
    <mergeCell ref="C28:G28"/>
    <mergeCell ref="C32:G32"/>
    <mergeCell ref="C39:G39"/>
    <mergeCell ref="C42:G42"/>
    <mergeCell ref="C51:G5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8" sqref="A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65</v>
      </c>
      <c r="C3" s="257" t="s">
        <v>66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65</v>
      </c>
      <c r="C4" s="260" t="s">
        <v>66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83</v>
      </c>
      <c r="C8" s="178" t="s">
        <v>84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147</v>
      </c>
    </row>
    <row r="9" spans="1:60" outlineLevel="1" x14ac:dyDescent="0.2">
      <c r="A9" s="169">
        <v>1</v>
      </c>
      <c r="B9" s="170" t="s">
        <v>650</v>
      </c>
      <c r="C9" s="179" t="s">
        <v>651</v>
      </c>
      <c r="D9" s="171" t="s">
        <v>525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176</v>
      </c>
      <c r="T9" s="175" t="s">
        <v>151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258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170</v>
      </c>
    </row>
    <row r="12" spans="1:60" x14ac:dyDescent="0.2">
      <c r="C12" s="182"/>
      <c r="D12" s="143"/>
      <c r="AG12" t="s">
        <v>172</v>
      </c>
    </row>
    <row r="13" spans="1:60" x14ac:dyDescent="0.2">
      <c r="D13" s="143"/>
    </row>
    <row r="14" spans="1:60" x14ac:dyDescent="0.2">
      <c r="D14" s="143"/>
    </row>
    <row r="15" spans="1:60" x14ac:dyDescent="0.2">
      <c r="D15" s="143"/>
    </row>
    <row r="16" spans="1:60" x14ac:dyDescent="0.2">
      <c r="D16" s="143"/>
    </row>
    <row r="17" spans="4:4" x14ac:dyDescent="0.2">
      <c r="D17" s="143"/>
    </row>
    <row r="18" spans="4:4" x14ac:dyDescent="0.2">
      <c r="D18" s="143"/>
    </row>
    <row r="19" spans="4:4" x14ac:dyDescent="0.2">
      <c r="D19" s="143"/>
    </row>
    <row r="20" spans="4:4" x14ac:dyDescent="0.2">
      <c r="D20" s="143"/>
    </row>
    <row r="21" spans="4:4" x14ac:dyDescent="0.2">
      <c r="D21" s="143"/>
    </row>
    <row r="22" spans="4:4" x14ac:dyDescent="0.2">
      <c r="D22" s="143"/>
    </row>
    <row r="23" spans="4:4" x14ac:dyDescent="0.2">
      <c r="D23" s="143"/>
    </row>
    <row r="24" spans="4:4" x14ac:dyDescent="0.2">
      <c r="D24" s="143"/>
    </row>
    <row r="25" spans="4:4" x14ac:dyDescent="0.2">
      <c r="D25" s="143"/>
    </row>
    <row r="26" spans="4:4" x14ac:dyDescent="0.2">
      <c r="D26" s="143"/>
    </row>
    <row r="27" spans="4:4" x14ac:dyDescent="0.2">
      <c r="D27" s="143"/>
    </row>
    <row r="28" spans="4:4" x14ac:dyDescent="0.2">
      <c r="D28" s="143"/>
    </row>
    <row r="29" spans="4:4" x14ac:dyDescent="0.2">
      <c r="D29" s="143"/>
    </row>
    <row r="30" spans="4:4" x14ac:dyDescent="0.2">
      <c r="D30" s="143"/>
    </row>
    <row r="31" spans="4:4" x14ac:dyDescent="0.2">
      <c r="D31" s="143"/>
    </row>
    <row r="32" spans="4:4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8" sqref="A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6" t="s">
        <v>121</v>
      </c>
      <c r="B1" s="256"/>
      <c r="C1" s="256"/>
      <c r="D1" s="256"/>
      <c r="E1" s="256"/>
      <c r="F1" s="256"/>
      <c r="G1" s="256"/>
      <c r="AG1" t="s">
        <v>122</v>
      </c>
    </row>
    <row r="2" spans="1:60" ht="25.15" customHeight="1" x14ac:dyDescent="0.2">
      <c r="A2" s="144" t="s">
        <v>7</v>
      </c>
      <c r="B2" s="75" t="s">
        <v>43</v>
      </c>
      <c r="C2" s="257" t="s">
        <v>44</v>
      </c>
      <c r="D2" s="258"/>
      <c r="E2" s="258"/>
      <c r="F2" s="258"/>
      <c r="G2" s="259"/>
      <c r="AG2" t="s">
        <v>123</v>
      </c>
    </row>
    <row r="3" spans="1:60" ht="25.15" customHeight="1" x14ac:dyDescent="0.2">
      <c r="A3" s="144" t="s">
        <v>8</v>
      </c>
      <c r="B3" s="75" t="s">
        <v>67</v>
      </c>
      <c r="C3" s="257" t="s">
        <v>68</v>
      </c>
      <c r="D3" s="258"/>
      <c r="E3" s="258"/>
      <c r="F3" s="258"/>
      <c r="G3" s="259"/>
      <c r="AC3" s="87" t="s">
        <v>123</v>
      </c>
      <c r="AG3" t="s">
        <v>124</v>
      </c>
    </row>
    <row r="4" spans="1:60" ht="25.15" customHeight="1" x14ac:dyDescent="0.2">
      <c r="A4" s="145" t="s">
        <v>9</v>
      </c>
      <c r="B4" s="146" t="s">
        <v>67</v>
      </c>
      <c r="C4" s="260" t="s">
        <v>68</v>
      </c>
      <c r="D4" s="261"/>
      <c r="E4" s="261"/>
      <c r="F4" s="261"/>
      <c r="G4" s="262"/>
      <c r="AG4" t="s">
        <v>125</v>
      </c>
    </row>
    <row r="5" spans="1:60" x14ac:dyDescent="0.2">
      <c r="D5" s="143"/>
    </row>
    <row r="6" spans="1:60" ht="38.25" x14ac:dyDescent="0.2">
      <c r="A6" s="148" t="s">
        <v>126</v>
      </c>
      <c r="B6" s="150" t="s">
        <v>127</v>
      </c>
      <c r="C6" s="150" t="s">
        <v>128</v>
      </c>
      <c r="D6" s="149" t="s">
        <v>129</v>
      </c>
      <c r="E6" s="148" t="s">
        <v>130</v>
      </c>
      <c r="F6" s="147" t="s">
        <v>131</v>
      </c>
      <c r="G6" s="148" t="s">
        <v>29</v>
      </c>
      <c r="H6" s="151" t="s">
        <v>30</v>
      </c>
      <c r="I6" s="151" t="s">
        <v>132</v>
      </c>
      <c r="J6" s="151" t="s">
        <v>31</v>
      </c>
      <c r="K6" s="151" t="s">
        <v>133</v>
      </c>
      <c r="L6" s="151" t="s">
        <v>134</v>
      </c>
      <c r="M6" s="151" t="s">
        <v>135</v>
      </c>
      <c r="N6" s="151" t="s">
        <v>136</v>
      </c>
      <c r="O6" s="151" t="s">
        <v>137</v>
      </c>
      <c r="P6" s="151" t="s">
        <v>138</v>
      </c>
      <c r="Q6" s="151" t="s">
        <v>139</v>
      </c>
      <c r="R6" s="151" t="s">
        <v>140</v>
      </c>
      <c r="S6" s="151" t="s">
        <v>141</v>
      </c>
      <c r="T6" s="151" t="s">
        <v>142</v>
      </c>
      <c r="U6" s="151" t="s">
        <v>143</v>
      </c>
      <c r="V6" s="151" t="s">
        <v>144</v>
      </c>
      <c r="W6" s="151" t="s">
        <v>145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146</v>
      </c>
      <c r="B8" s="164" t="s">
        <v>113</v>
      </c>
      <c r="C8" s="178" t="s">
        <v>114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147</v>
      </c>
    </row>
    <row r="9" spans="1:60" outlineLevel="1" x14ac:dyDescent="0.2">
      <c r="A9" s="169">
        <v>1</v>
      </c>
      <c r="B9" s="170" t="s">
        <v>652</v>
      </c>
      <c r="C9" s="179" t="s">
        <v>653</v>
      </c>
      <c r="D9" s="171" t="s">
        <v>654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176</v>
      </c>
      <c r="T9" s="175" t="s">
        <v>151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177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170</v>
      </c>
    </row>
    <row r="12" spans="1:60" x14ac:dyDescent="0.2">
      <c r="C12" s="182"/>
      <c r="D12" s="143"/>
      <c r="AG12" t="s">
        <v>172</v>
      </c>
    </row>
    <row r="13" spans="1:60" x14ac:dyDescent="0.2">
      <c r="D13" s="143"/>
    </row>
    <row r="14" spans="1:60" x14ac:dyDescent="0.2">
      <c r="D14" s="143"/>
    </row>
    <row r="15" spans="1:60" x14ac:dyDescent="0.2">
      <c r="D15" s="143"/>
    </row>
    <row r="16" spans="1:60" x14ac:dyDescent="0.2">
      <c r="D16" s="143"/>
    </row>
    <row r="17" spans="4:4" x14ac:dyDescent="0.2">
      <c r="D17" s="143"/>
    </row>
    <row r="18" spans="4:4" x14ac:dyDescent="0.2">
      <c r="D18" s="143"/>
    </row>
    <row r="19" spans="4:4" x14ac:dyDescent="0.2">
      <c r="D19" s="143"/>
    </row>
    <row r="20" spans="4:4" x14ac:dyDescent="0.2">
      <c r="D20" s="143"/>
    </row>
    <row r="21" spans="4:4" x14ac:dyDescent="0.2">
      <c r="D21" s="143"/>
    </row>
    <row r="22" spans="4:4" x14ac:dyDescent="0.2">
      <c r="D22" s="143"/>
    </row>
    <row r="23" spans="4:4" x14ac:dyDescent="0.2">
      <c r="D23" s="143"/>
    </row>
    <row r="24" spans="4:4" x14ac:dyDescent="0.2">
      <c r="D24" s="143"/>
    </row>
    <row r="25" spans="4:4" x14ac:dyDescent="0.2">
      <c r="D25" s="143"/>
    </row>
    <row r="26" spans="4:4" x14ac:dyDescent="0.2">
      <c r="D26" s="143"/>
    </row>
    <row r="27" spans="4:4" x14ac:dyDescent="0.2">
      <c r="D27" s="143"/>
    </row>
    <row r="28" spans="4:4" x14ac:dyDescent="0.2">
      <c r="D28" s="143"/>
    </row>
    <row r="29" spans="4:4" x14ac:dyDescent="0.2">
      <c r="D29" s="143"/>
    </row>
    <row r="30" spans="4:4" x14ac:dyDescent="0.2">
      <c r="D30" s="143"/>
    </row>
    <row r="31" spans="4:4" x14ac:dyDescent="0.2">
      <c r="D31" s="143"/>
    </row>
    <row r="32" spans="4:4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66</vt:i4>
      </vt:variant>
    </vt:vector>
  </HeadingPairs>
  <TitlesOfParts>
    <vt:vector size="79" baseType="lpstr">
      <vt:lpstr>Pokyny pro vyplnění</vt:lpstr>
      <vt:lpstr>Stavba</vt:lpstr>
      <vt:lpstr>VzorPolozky</vt:lpstr>
      <vt:lpstr>1 1 Pol</vt:lpstr>
      <vt:lpstr>SO 01 SO 01.1 Pol</vt:lpstr>
      <vt:lpstr>SO 01 SO 01.2 Pol</vt:lpstr>
      <vt:lpstr>SO 02 SO 02 Pol</vt:lpstr>
      <vt:lpstr>SO 03 SO 03 Pol</vt:lpstr>
      <vt:lpstr>SO 04 SO 04 Pol</vt:lpstr>
      <vt:lpstr>SO 05 SO 05 Pol</vt:lpstr>
      <vt:lpstr>SO 06 SO 06 Pol</vt:lpstr>
      <vt:lpstr>SO 07 SO 07 Pol</vt:lpstr>
      <vt:lpstr>SO 08 SO 08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'SO 01 SO 01.1 Pol'!Názvy_tisku</vt:lpstr>
      <vt:lpstr>'SO 01 SO 01.2 Pol'!Názvy_tisku</vt:lpstr>
      <vt:lpstr>'SO 02 SO 02 Pol'!Názvy_tisku</vt:lpstr>
      <vt:lpstr>'SO 03 SO 03 Pol'!Názvy_tisku</vt:lpstr>
      <vt:lpstr>'SO 04 SO 04 Pol'!Názvy_tisku</vt:lpstr>
      <vt:lpstr>'SO 05 SO 05 Pol'!Názvy_tisku</vt:lpstr>
      <vt:lpstr>'SO 06 SO 06 Pol'!Názvy_tisku</vt:lpstr>
      <vt:lpstr>'SO 07 SO 07 Pol'!Názvy_tisku</vt:lpstr>
      <vt:lpstr>'SO 08 SO 08 Pol'!Názvy_tisku</vt:lpstr>
      <vt:lpstr>oadresa</vt:lpstr>
      <vt:lpstr>Stavba!Objednatel</vt:lpstr>
      <vt:lpstr>Stavba!Objekt</vt:lpstr>
      <vt:lpstr>'1 1 Pol'!Oblast_tisku</vt:lpstr>
      <vt:lpstr>'SO 01 SO 01.1 Pol'!Oblast_tisku</vt:lpstr>
      <vt:lpstr>'SO 01 SO 01.2 Pol'!Oblast_tisku</vt:lpstr>
      <vt:lpstr>'SO 02 SO 02 Pol'!Oblast_tisku</vt:lpstr>
      <vt:lpstr>'SO 03 SO 03 Pol'!Oblast_tisku</vt:lpstr>
      <vt:lpstr>'SO 04 SO 04 Pol'!Oblast_tisku</vt:lpstr>
      <vt:lpstr>'SO 05 SO 05 Pol'!Oblast_tisku</vt:lpstr>
      <vt:lpstr>'SO 06 SO 06 Pol'!Oblast_tisku</vt:lpstr>
      <vt:lpstr>'SO 07 SO 07 Pol'!Oblast_tisku</vt:lpstr>
      <vt:lpstr>'SO 08 SO 08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Trtílková Kateřina</dc:creator>
  <cp:lastModifiedBy>Trtílková Kateřina</cp:lastModifiedBy>
  <cp:lastPrinted>2014-02-28T09:52:57Z</cp:lastPrinted>
  <dcterms:created xsi:type="dcterms:W3CDTF">2009-04-08T07:15:50Z</dcterms:created>
  <dcterms:modified xsi:type="dcterms:W3CDTF">2018-08-06T17:12:34Z</dcterms:modified>
</cp:coreProperties>
</file>