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Florstyl\Projekty\PROJEKTY A REALIZACE 2016\PROJEKCE_2016\Bučovice PD\Vysvětlení ZD\"/>
    </mc:Choice>
  </mc:AlternateContent>
  <bookViews>
    <workbookView xWindow="360" yWindow="276" windowWidth="18732" windowHeight="12216" activeTab="1"/>
  </bookViews>
  <sheets>
    <sheet name="Pokyny pro vyplnění" sheetId="11" r:id="rId1"/>
    <sheet name="Stavba" sheetId="1" r:id="rId2"/>
    <sheet name="VzorPolozky" sheetId="10" state="hidden" r:id="rId3"/>
    <sheet name="1 1 Pol" sheetId="12" r:id="rId4"/>
    <sheet name="SO 01 SO 01 Pol" sheetId="13" r:id="rId5"/>
    <sheet name="SO 02 SO 02 Pol" sheetId="14" r:id="rId6"/>
    <sheet name="SO 03 SO 03 Pol" sheetId="15" r:id="rId7"/>
    <sheet name="SO 04 SO 04 Pol" sheetId="16" r:id="rId8"/>
    <sheet name="SO 05 SO 05 Pol" sheetId="17" r:id="rId9"/>
    <sheet name="SO 06 SO 06 Pol" sheetId="18" r:id="rId10"/>
    <sheet name="SO 07 SO 07 Pol" sheetId="19" r:id="rId11"/>
    <sheet name="SO 08 SO 08 Pol" sheetId="20" r:id="rId12"/>
  </sheets>
  <externalReferences>
    <externalReference r:id="rId13"/>
  </externalReferences>
  <definedNames>
    <definedName name="CelkemDPHVypocet" localSheetId="1">Stavba!$H$58</definedName>
    <definedName name="CenaCelkem">Stavba!$G$29</definedName>
    <definedName name="CenaCelkemBezDPH">Stavba!$G$28</definedName>
    <definedName name="CenaCelkemVypocet" localSheetId="1">Stavba!$I$58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Pol'!$1:$7</definedName>
    <definedName name="_xlnm.Print_Titles" localSheetId="4">'SO 01 SO 01 Pol'!$1:$7</definedName>
    <definedName name="_xlnm.Print_Titles" localSheetId="5">'SO 02 SO 02 Pol'!$1:$7</definedName>
    <definedName name="_xlnm.Print_Titles" localSheetId="6">'SO 03 SO 03 Pol'!$1:$7</definedName>
    <definedName name="_xlnm.Print_Titles" localSheetId="7">'SO 04 SO 04 Pol'!$1:$7</definedName>
    <definedName name="_xlnm.Print_Titles" localSheetId="8">'SO 05 SO 05 Pol'!$1:$7</definedName>
    <definedName name="_xlnm.Print_Titles" localSheetId="9">'SO 06 SO 06 Pol'!$1:$7</definedName>
    <definedName name="_xlnm.Print_Titles" localSheetId="10">'SO 07 SO 07 Pol'!$1:$7</definedName>
    <definedName name="_xlnm.Print_Titles" localSheetId="11">'SO 08 SO 08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Pol'!$A$1:$W$24</definedName>
    <definedName name="_xlnm.Print_Area" localSheetId="4">'SO 01 SO 01 Pol'!$A$1:$W$138</definedName>
    <definedName name="_xlnm.Print_Area" localSheetId="5">'SO 02 SO 02 Pol'!$A$1:$W$59</definedName>
    <definedName name="_xlnm.Print_Area" localSheetId="6">'SO 03 SO 03 Pol'!$A$1:$W$50</definedName>
    <definedName name="_xlnm.Print_Area" localSheetId="7">'SO 04 SO 04 Pol'!$A$1:$W$139</definedName>
    <definedName name="_xlnm.Print_Area" localSheetId="8">'SO 05 SO 05 Pol'!$A$1:$W$61</definedName>
    <definedName name="_xlnm.Print_Area" localSheetId="9">'SO 06 SO 06 Pol'!$A$1:$W$12</definedName>
    <definedName name="_xlnm.Print_Area" localSheetId="10">'SO 07 SO 07 Pol'!$A$1:$W$135</definedName>
    <definedName name="_xlnm.Print_Area" localSheetId="11">'SO 08 SO 08 Pol'!$A$1:$W$12</definedName>
    <definedName name="_xlnm.Print_Area" localSheetId="1">Stavba!$A$1:$J$92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Stavba!$F$58</definedName>
    <definedName name="ZakladDPHZakl">Stavba!$G$25</definedName>
    <definedName name="ZakladDPHZaklVypocet" localSheetId="1">Stavba!$G$58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5251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91" i="1" l="1"/>
  <c r="I90" i="1"/>
  <c r="I89" i="1"/>
  <c r="I88" i="1"/>
  <c r="I87" i="1"/>
  <c r="I86" i="1"/>
  <c r="I85" i="1"/>
  <c r="I84" i="1"/>
  <c r="I83" i="1"/>
  <c r="I82" i="1"/>
  <c r="I16" i="1" s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11" i="20"/>
  <c r="G8" i="20"/>
  <c r="O8" i="20"/>
  <c r="G9" i="20"/>
  <c r="M9" i="20" s="1"/>
  <c r="M8" i="20" s="1"/>
  <c r="I9" i="20"/>
  <c r="I8" i="20" s="1"/>
  <c r="K9" i="20"/>
  <c r="K8" i="20" s="1"/>
  <c r="O9" i="20"/>
  <c r="Q9" i="20"/>
  <c r="Q8" i="20" s="1"/>
  <c r="V9" i="20"/>
  <c r="V8" i="20" s="1"/>
  <c r="AE11" i="20"/>
  <c r="AF11" i="20"/>
  <c r="G134" i="19"/>
  <c r="BA128" i="19"/>
  <c r="BA78" i="19"/>
  <c r="BA61" i="19"/>
  <c r="BA58" i="19"/>
  <c r="BA50" i="19"/>
  <c r="BA46" i="19"/>
  <c r="BA39" i="19"/>
  <c r="BA37" i="19"/>
  <c r="BA17" i="19"/>
  <c r="BA14" i="19"/>
  <c r="BA10" i="19"/>
  <c r="G9" i="19"/>
  <c r="I9" i="19"/>
  <c r="I8" i="19" s="1"/>
  <c r="K9" i="19"/>
  <c r="M9" i="19"/>
  <c r="O9" i="19"/>
  <c r="Q9" i="19"/>
  <c r="Q8" i="19" s="1"/>
  <c r="V9" i="19"/>
  <c r="G13" i="19"/>
  <c r="M13" i="19" s="1"/>
  <c r="I13" i="19"/>
  <c r="K13" i="19"/>
  <c r="K8" i="19" s="1"/>
  <c r="O13" i="19"/>
  <c r="Q13" i="19"/>
  <c r="V13" i="19"/>
  <c r="V8" i="19" s="1"/>
  <c r="G16" i="19"/>
  <c r="I16" i="19"/>
  <c r="K16" i="19"/>
  <c r="M16" i="19"/>
  <c r="O16" i="19"/>
  <c r="Q16" i="19"/>
  <c r="V16" i="19"/>
  <c r="G19" i="19"/>
  <c r="M19" i="19" s="1"/>
  <c r="I19" i="19"/>
  <c r="K19" i="19"/>
  <c r="O19" i="19"/>
  <c r="O8" i="19" s="1"/>
  <c r="Q19" i="19"/>
  <c r="V19" i="19"/>
  <c r="G21" i="19"/>
  <c r="I21" i="19"/>
  <c r="K21" i="19"/>
  <c r="M21" i="19"/>
  <c r="O21" i="19"/>
  <c r="Q21" i="19"/>
  <c r="V21" i="19"/>
  <c r="G25" i="19"/>
  <c r="M25" i="19" s="1"/>
  <c r="I25" i="19"/>
  <c r="K25" i="19"/>
  <c r="O25" i="19"/>
  <c r="Q25" i="19"/>
  <c r="V25" i="19"/>
  <c r="G27" i="19"/>
  <c r="I27" i="19"/>
  <c r="K27" i="19"/>
  <c r="M27" i="19"/>
  <c r="O27" i="19"/>
  <c r="Q27" i="19"/>
  <c r="V27" i="19"/>
  <c r="G29" i="19"/>
  <c r="M29" i="19" s="1"/>
  <c r="I29" i="19"/>
  <c r="K29" i="19"/>
  <c r="O29" i="19"/>
  <c r="Q29" i="19"/>
  <c r="V29" i="19"/>
  <c r="G31" i="19"/>
  <c r="I31" i="19"/>
  <c r="K31" i="19"/>
  <c r="M31" i="19"/>
  <c r="O31" i="19"/>
  <c r="Q31" i="19"/>
  <c r="V31" i="19"/>
  <c r="G32" i="19"/>
  <c r="M32" i="19" s="1"/>
  <c r="I32" i="19"/>
  <c r="K32" i="19"/>
  <c r="O32" i="19"/>
  <c r="Q32" i="19"/>
  <c r="V32" i="19"/>
  <c r="G34" i="19"/>
  <c r="I34" i="19"/>
  <c r="K34" i="19"/>
  <c r="M34" i="19"/>
  <c r="O34" i="19"/>
  <c r="Q34" i="19"/>
  <c r="V34" i="19"/>
  <c r="G35" i="19"/>
  <c r="M35" i="19" s="1"/>
  <c r="I35" i="19"/>
  <c r="K35" i="19"/>
  <c r="O35" i="19"/>
  <c r="Q35" i="19"/>
  <c r="V35" i="19"/>
  <c r="G36" i="19"/>
  <c r="I36" i="19"/>
  <c r="K36" i="19"/>
  <c r="M36" i="19"/>
  <c r="O36" i="19"/>
  <c r="Q36" i="19"/>
  <c r="V36" i="19"/>
  <c r="G38" i="19"/>
  <c r="M38" i="19" s="1"/>
  <c r="I38" i="19"/>
  <c r="K38" i="19"/>
  <c r="O38" i="19"/>
  <c r="Q38" i="19"/>
  <c r="V38" i="19"/>
  <c r="G40" i="19"/>
  <c r="I40" i="19"/>
  <c r="K40" i="19"/>
  <c r="M40" i="19"/>
  <c r="O40" i="19"/>
  <c r="Q40" i="19"/>
  <c r="V40" i="19"/>
  <c r="G42" i="19"/>
  <c r="M42" i="19" s="1"/>
  <c r="I42" i="19"/>
  <c r="K42" i="19"/>
  <c r="O42" i="19"/>
  <c r="Q42" i="19"/>
  <c r="V42" i="19"/>
  <c r="G43" i="19"/>
  <c r="I43" i="19"/>
  <c r="K43" i="19"/>
  <c r="M43" i="19"/>
  <c r="O43" i="19"/>
  <c r="Q43" i="19"/>
  <c r="V43" i="19"/>
  <c r="G45" i="19"/>
  <c r="M45" i="19" s="1"/>
  <c r="I45" i="19"/>
  <c r="K45" i="19"/>
  <c r="O45" i="19"/>
  <c r="Q45" i="19"/>
  <c r="V45" i="19"/>
  <c r="G47" i="19"/>
  <c r="I47" i="19"/>
  <c r="K47" i="19"/>
  <c r="M47" i="19"/>
  <c r="O47" i="19"/>
  <c r="Q47" i="19"/>
  <c r="V47" i="19"/>
  <c r="G49" i="19"/>
  <c r="M49" i="19" s="1"/>
  <c r="I49" i="19"/>
  <c r="K49" i="19"/>
  <c r="O49" i="19"/>
  <c r="Q49" i="19"/>
  <c r="V49" i="19"/>
  <c r="G53" i="19"/>
  <c r="M53" i="19" s="1"/>
  <c r="I53" i="19"/>
  <c r="K53" i="19"/>
  <c r="K52" i="19" s="1"/>
  <c r="O53" i="19"/>
  <c r="Q53" i="19"/>
  <c r="V53" i="19"/>
  <c r="V52" i="19" s="1"/>
  <c r="G57" i="19"/>
  <c r="I57" i="19"/>
  <c r="K57" i="19"/>
  <c r="M57" i="19"/>
  <c r="O57" i="19"/>
  <c r="Q57" i="19"/>
  <c r="V57" i="19"/>
  <c r="G60" i="19"/>
  <c r="G52" i="19" s="1"/>
  <c r="I60" i="19"/>
  <c r="K60" i="19"/>
  <c r="O60" i="19"/>
  <c r="O52" i="19" s="1"/>
  <c r="Q60" i="19"/>
  <c r="V60" i="19"/>
  <c r="G63" i="19"/>
  <c r="M63" i="19" s="1"/>
  <c r="I63" i="19"/>
  <c r="I52" i="19" s="1"/>
  <c r="K63" i="19"/>
  <c r="O63" i="19"/>
  <c r="Q63" i="19"/>
  <c r="Q52" i="19" s="1"/>
  <c r="V63" i="19"/>
  <c r="G64" i="19"/>
  <c r="M64" i="19" s="1"/>
  <c r="I64" i="19"/>
  <c r="K64" i="19"/>
  <c r="O64" i="19"/>
  <c r="Q64" i="19"/>
  <c r="V64" i="19"/>
  <c r="G66" i="19"/>
  <c r="I66" i="19"/>
  <c r="K66" i="19"/>
  <c r="M66" i="19"/>
  <c r="O66" i="19"/>
  <c r="Q66" i="19"/>
  <c r="V66" i="19"/>
  <c r="G69" i="19"/>
  <c r="M69" i="19" s="1"/>
  <c r="I69" i="19"/>
  <c r="K69" i="19"/>
  <c r="O69" i="19"/>
  <c r="Q69" i="19"/>
  <c r="V69" i="19"/>
  <c r="G70" i="19"/>
  <c r="M70" i="19" s="1"/>
  <c r="I70" i="19"/>
  <c r="K70" i="19"/>
  <c r="O70" i="19"/>
  <c r="Q70" i="19"/>
  <c r="V70" i="19"/>
  <c r="G75" i="19"/>
  <c r="M75" i="19" s="1"/>
  <c r="I75" i="19"/>
  <c r="K75" i="19"/>
  <c r="O75" i="19"/>
  <c r="Q75" i="19"/>
  <c r="V75" i="19"/>
  <c r="G77" i="19"/>
  <c r="I77" i="19"/>
  <c r="K77" i="19"/>
  <c r="M77" i="19"/>
  <c r="O77" i="19"/>
  <c r="Q77" i="19"/>
  <c r="V77" i="19"/>
  <c r="G80" i="19"/>
  <c r="M80" i="19" s="1"/>
  <c r="I80" i="19"/>
  <c r="K80" i="19"/>
  <c r="O80" i="19"/>
  <c r="Q80" i="19"/>
  <c r="V80" i="19"/>
  <c r="G82" i="19"/>
  <c r="M82" i="19" s="1"/>
  <c r="I82" i="19"/>
  <c r="K82" i="19"/>
  <c r="K81" i="19" s="1"/>
  <c r="O82" i="19"/>
  <c r="Q82" i="19"/>
  <c r="V82" i="19"/>
  <c r="V81" i="19" s="1"/>
  <c r="G86" i="19"/>
  <c r="I86" i="19"/>
  <c r="K86" i="19"/>
  <c r="M86" i="19"/>
  <c r="O86" i="19"/>
  <c r="Q86" i="19"/>
  <c r="V86" i="19"/>
  <c r="G89" i="19"/>
  <c r="G81" i="19" s="1"/>
  <c r="I89" i="19"/>
  <c r="K89" i="19"/>
  <c r="O89" i="19"/>
  <c r="O81" i="19" s="1"/>
  <c r="Q89" i="19"/>
  <c r="V89" i="19"/>
  <c r="G92" i="19"/>
  <c r="M92" i="19" s="1"/>
  <c r="I92" i="19"/>
  <c r="I81" i="19" s="1"/>
  <c r="K92" i="19"/>
  <c r="O92" i="19"/>
  <c r="Q92" i="19"/>
  <c r="Q81" i="19" s="1"/>
  <c r="V92" i="19"/>
  <c r="G95" i="19"/>
  <c r="I95" i="19"/>
  <c r="I94" i="19" s="1"/>
  <c r="K95" i="19"/>
  <c r="M95" i="19"/>
  <c r="O95" i="19"/>
  <c r="Q95" i="19"/>
  <c r="Q94" i="19" s="1"/>
  <c r="V95" i="19"/>
  <c r="G101" i="19"/>
  <c r="G94" i="19" s="1"/>
  <c r="I101" i="19"/>
  <c r="K101" i="19"/>
  <c r="O101" i="19"/>
  <c r="O94" i="19" s="1"/>
  <c r="Q101" i="19"/>
  <c r="V101" i="19"/>
  <c r="G102" i="19"/>
  <c r="I102" i="19"/>
  <c r="K102" i="19"/>
  <c r="M102" i="19"/>
  <c r="O102" i="19"/>
  <c r="Q102" i="19"/>
  <c r="V102" i="19"/>
  <c r="G103" i="19"/>
  <c r="M103" i="19" s="1"/>
  <c r="I103" i="19"/>
  <c r="K103" i="19"/>
  <c r="K94" i="19" s="1"/>
  <c r="O103" i="19"/>
  <c r="Q103" i="19"/>
  <c r="V103" i="19"/>
  <c r="V94" i="19" s="1"/>
  <c r="G104" i="19"/>
  <c r="I104" i="19"/>
  <c r="K104" i="19"/>
  <c r="M104" i="19"/>
  <c r="O104" i="19"/>
  <c r="Q104" i="19"/>
  <c r="V104" i="19"/>
  <c r="G105" i="19"/>
  <c r="M105" i="19" s="1"/>
  <c r="I105" i="19"/>
  <c r="K105" i="19"/>
  <c r="O105" i="19"/>
  <c r="Q105" i="19"/>
  <c r="V105" i="19"/>
  <c r="G107" i="19"/>
  <c r="I107" i="19"/>
  <c r="K107" i="19"/>
  <c r="M107" i="19"/>
  <c r="O107" i="19"/>
  <c r="Q107" i="19"/>
  <c r="V107" i="19"/>
  <c r="G109" i="19"/>
  <c r="M109" i="19" s="1"/>
  <c r="I109" i="19"/>
  <c r="K109" i="19"/>
  <c r="O109" i="19"/>
  <c r="Q109" i="19"/>
  <c r="V109" i="19"/>
  <c r="G111" i="19"/>
  <c r="I111" i="19"/>
  <c r="K111" i="19"/>
  <c r="M111" i="19"/>
  <c r="O111" i="19"/>
  <c r="Q111" i="19"/>
  <c r="V111" i="19"/>
  <c r="G112" i="19"/>
  <c r="O112" i="19"/>
  <c r="G113" i="19"/>
  <c r="I113" i="19"/>
  <c r="I112" i="19" s="1"/>
  <c r="K113" i="19"/>
  <c r="M113" i="19"/>
  <c r="O113" i="19"/>
  <c r="Q113" i="19"/>
  <c r="Q112" i="19" s="1"/>
  <c r="V113" i="19"/>
  <c r="G114" i="19"/>
  <c r="M114" i="19" s="1"/>
  <c r="I114" i="19"/>
  <c r="K114" i="19"/>
  <c r="K112" i="19" s="1"/>
  <c r="O114" i="19"/>
  <c r="Q114" i="19"/>
  <c r="V114" i="19"/>
  <c r="V112" i="19" s="1"/>
  <c r="I115" i="19"/>
  <c r="Q115" i="19"/>
  <c r="G116" i="19"/>
  <c r="G115" i="19" s="1"/>
  <c r="I116" i="19"/>
  <c r="K116" i="19"/>
  <c r="K115" i="19" s="1"/>
  <c r="O116" i="19"/>
  <c r="O115" i="19" s="1"/>
  <c r="Q116" i="19"/>
  <c r="V116" i="19"/>
  <c r="V115" i="19" s="1"/>
  <c r="I117" i="19"/>
  <c r="Q117" i="19"/>
  <c r="G118" i="19"/>
  <c r="M118" i="19" s="1"/>
  <c r="M117" i="19" s="1"/>
  <c r="I118" i="19"/>
  <c r="K118" i="19"/>
  <c r="K117" i="19" s="1"/>
  <c r="O118" i="19"/>
  <c r="O117" i="19" s="1"/>
  <c r="Q118" i="19"/>
  <c r="V118" i="19"/>
  <c r="V117" i="19" s="1"/>
  <c r="G121" i="19"/>
  <c r="G120" i="19" s="1"/>
  <c r="I121" i="19"/>
  <c r="K121" i="19"/>
  <c r="K120" i="19" s="1"/>
  <c r="O121" i="19"/>
  <c r="O120" i="19" s="1"/>
  <c r="Q121" i="19"/>
  <c r="V121" i="19"/>
  <c r="V120" i="19" s="1"/>
  <c r="G122" i="19"/>
  <c r="I122" i="19"/>
  <c r="I120" i="19" s="1"/>
  <c r="K122" i="19"/>
  <c r="M122" i="19"/>
  <c r="O122" i="19"/>
  <c r="Q122" i="19"/>
  <c r="Q120" i="19" s="1"/>
  <c r="V122" i="19"/>
  <c r="G124" i="19"/>
  <c r="M124" i="19" s="1"/>
  <c r="I124" i="19"/>
  <c r="K124" i="19"/>
  <c r="O124" i="19"/>
  <c r="Q124" i="19"/>
  <c r="V124" i="19"/>
  <c r="G125" i="19"/>
  <c r="I125" i="19"/>
  <c r="K125" i="19"/>
  <c r="M125" i="19"/>
  <c r="O125" i="19"/>
  <c r="Q125" i="19"/>
  <c r="V125" i="19"/>
  <c r="G126" i="19"/>
  <c r="K126" i="19"/>
  <c r="O126" i="19"/>
  <c r="V126" i="19"/>
  <c r="G127" i="19"/>
  <c r="I127" i="19"/>
  <c r="I126" i="19" s="1"/>
  <c r="K127" i="19"/>
  <c r="M127" i="19"/>
  <c r="M126" i="19" s="1"/>
  <c r="O127" i="19"/>
  <c r="Q127" i="19"/>
  <c r="Q126" i="19" s="1"/>
  <c r="V127" i="19"/>
  <c r="G130" i="19"/>
  <c r="K130" i="19"/>
  <c r="O130" i="19"/>
  <c r="V130" i="19"/>
  <c r="G131" i="19"/>
  <c r="I131" i="19"/>
  <c r="I130" i="19" s="1"/>
  <c r="K131" i="19"/>
  <c r="M131" i="19"/>
  <c r="M130" i="19" s="1"/>
  <c r="O131" i="19"/>
  <c r="Q131" i="19"/>
  <c r="Q130" i="19" s="1"/>
  <c r="V131" i="19"/>
  <c r="AE134" i="19"/>
  <c r="G11" i="18"/>
  <c r="G8" i="18"/>
  <c r="O8" i="18"/>
  <c r="G9" i="18"/>
  <c r="M9" i="18" s="1"/>
  <c r="M8" i="18" s="1"/>
  <c r="I9" i="18"/>
  <c r="I8" i="18" s="1"/>
  <c r="K9" i="18"/>
  <c r="K8" i="18" s="1"/>
  <c r="O9" i="18"/>
  <c r="Q9" i="18"/>
  <c r="Q8" i="18" s="1"/>
  <c r="V9" i="18"/>
  <c r="V8" i="18" s="1"/>
  <c r="AE11" i="18"/>
  <c r="AF11" i="18"/>
  <c r="G60" i="17"/>
  <c r="BA49" i="17"/>
  <c r="BA42" i="17"/>
  <c r="BA32" i="17"/>
  <c r="BA10" i="17"/>
  <c r="K8" i="17"/>
  <c r="V8" i="17"/>
  <c r="G9" i="17"/>
  <c r="G8" i="17" s="1"/>
  <c r="I9" i="17"/>
  <c r="I8" i="17" s="1"/>
  <c r="K9" i="17"/>
  <c r="O9" i="17"/>
  <c r="O8" i="17" s="1"/>
  <c r="Q9" i="17"/>
  <c r="Q8" i="17" s="1"/>
  <c r="V9" i="17"/>
  <c r="G12" i="17"/>
  <c r="I12" i="17"/>
  <c r="K12" i="17"/>
  <c r="K11" i="17" s="1"/>
  <c r="M12" i="17"/>
  <c r="O12" i="17"/>
  <c r="Q12" i="17"/>
  <c r="V12" i="17"/>
  <c r="V11" i="17" s="1"/>
  <c r="G17" i="17"/>
  <c r="G11" i="17" s="1"/>
  <c r="I17" i="17"/>
  <c r="K17" i="17"/>
  <c r="O17" i="17"/>
  <c r="O11" i="17" s="1"/>
  <c r="Q17" i="17"/>
  <c r="V17" i="17"/>
  <c r="G22" i="17"/>
  <c r="M22" i="17" s="1"/>
  <c r="I22" i="17"/>
  <c r="I11" i="17" s="1"/>
  <c r="K22" i="17"/>
  <c r="O22" i="17"/>
  <c r="Q22" i="17"/>
  <c r="Q11" i="17" s="1"/>
  <c r="V22" i="17"/>
  <c r="G24" i="17"/>
  <c r="I24" i="17"/>
  <c r="K24" i="17"/>
  <c r="O24" i="17"/>
  <c r="Q24" i="17"/>
  <c r="V24" i="17"/>
  <c r="G25" i="17"/>
  <c r="I25" i="17"/>
  <c r="K25" i="17"/>
  <c r="M25" i="17"/>
  <c r="M24" i="17" s="1"/>
  <c r="O25" i="17"/>
  <c r="Q25" i="17"/>
  <c r="V25" i="17"/>
  <c r="G30" i="17"/>
  <c r="K30" i="17"/>
  <c r="O30" i="17"/>
  <c r="V30" i="17"/>
  <c r="G31" i="17"/>
  <c r="M31" i="17" s="1"/>
  <c r="M30" i="17" s="1"/>
  <c r="I31" i="17"/>
  <c r="I30" i="17" s="1"/>
  <c r="K31" i="17"/>
  <c r="O31" i="17"/>
  <c r="Q31" i="17"/>
  <c r="Q30" i="17" s="1"/>
  <c r="V31" i="17"/>
  <c r="G33" i="17"/>
  <c r="I33" i="17"/>
  <c r="K33" i="17"/>
  <c r="O33" i="17"/>
  <c r="Q33" i="17"/>
  <c r="V33" i="17"/>
  <c r="G34" i="17"/>
  <c r="I34" i="17"/>
  <c r="K34" i="17"/>
  <c r="M34" i="17"/>
  <c r="M33" i="17" s="1"/>
  <c r="O34" i="17"/>
  <c r="Q34" i="17"/>
  <c r="V34" i="17"/>
  <c r="G36" i="17"/>
  <c r="O36" i="17"/>
  <c r="G37" i="17"/>
  <c r="M37" i="17" s="1"/>
  <c r="I37" i="17"/>
  <c r="I36" i="17" s="1"/>
  <c r="K37" i="17"/>
  <c r="O37" i="17"/>
  <c r="Q37" i="17"/>
  <c r="Q36" i="17" s="1"/>
  <c r="V37" i="17"/>
  <c r="G39" i="17"/>
  <c r="M39" i="17" s="1"/>
  <c r="I39" i="17"/>
  <c r="K39" i="17"/>
  <c r="K36" i="17" s="1"/>
  <c r="O39" i="17"/>
  <c r="Q39" i="17"/>
  <c r="V39" i="17"/>
  <c r="V36" i="17" s="1"/>
  <c r="G41" i="17"/>
  <c r="I41" i="17"/>
  <c r="K41" i="17"/>
  <c r="M41" i="17"/>
  <c r="O41" i="17"/>
  <c r="Q41" i="17"/>
  <c r="V41" i="17"/>
  <c r="G43" i="17"/>
  <c r="K43" i="17"/>
  <c r="O43" i="17"/>
  <c r="V43" i="17"/>
  <c r="G44" i="17"/>
  <c r="M44" i="17" s="1"/>
  <c r="M43" i="17" s="1"/>
  <c r="I44" i="17"/>
  <c r="I43" i="17" s="1"/>
  <c r="K44" i="17"/>
  <c r="O44" i="17"/>
  <c r="Q44" i="17"/>
  <c r="Q43" i="17" s="1"/>
  <c r="V44" i="17"/>
  <c r="K46" i="17"/>
  <c r="V46" i="17"/>
  <c r="G47" i="17"/>
  <c r="I47" i="17"/>
  <c r="K47" i="17"/>
  <c r="M47" i="17"/>
  <c r="O47" i="17"/>
  <c r="Q47" i="17"/>
  <c r="V47" i="17"/>
  <c r="G48" i="17"/>
  <c r="M48" i="17" s="1"/>
  <c r="I48" i="17"/>
  <c r="K48" i="17"/>
  <c r="O48" i="17"/>
  <c r="O46" i="17" s="1"/>
  <c r="Q48" i="17"/>
  <c r="V48" i="17"/>
  <c r="G50" i="17"/>
  <c r="M50" i="17" s="1"/>
  <c r="I50" i="17"/>
  <c r="I46" i="17" s="1"/>
  <c r="K50" i="17"/>
  <c r="O50" i="17"/>
  <c r="Q50" i="17"/>
  <c r="Q46" i="17" s="1"/>
  <c r="V50" i="17"/>
  <c r="G51" i="17"/>
  <c r="I51" i="17"/>
  <c r="K51" i="17"/>
  <c r="O51" i="17"/>
  <c r="Q51" i="17"/>
  <c r="V51" i="17"/>
  <c r="G52" i="17"/>
  <c r="I52" i="17"/>
  <c r="K52" i="17"/>
  <c r="M52" i="17"/>
  <c r="M51" i="17" s="1"/>
  <c r="O52" i="17"/>
  <c r="Q52" i="17"/>
  <c r="V52" i="17"/>
  <c r="G53" i="17"/>
  <c r="K53" i="17"/>
  <c r="O53" i="17"/>
  <c r="V53" i="17"/>
  <c r="G54" i="17"/>
  <c r="M54" i="17" s="1"/>
  <c r="M53" i="17" s="1"/>
  <c r="I54" i="17"/>
  <c r="I53" i="17" s="1"/>
  <c r="K54" i="17"/>
  <c r="O54" i="17"/>
  <c r="Q54" i="17"/>
  <c r="Q53" i="17" s="1"/>
  <c r="V54" i="17"/>
  <c r="AF60" i="17"/>
  <c r="G138" i="16"/>
  <c r="BA99" i="16"/>
  <c r="BA89" i="16"/>
  <c r="BA53" i="16"/>
  <c r="BA51" i="16"/>
  <c r="BA45" i="16"/>
  <c r="BA43" i="16"/>
  <c r="BA36" i="16"/>
  <c r="BA33" i="16"/>
  <c r="BA15" i="16"/>
  <c r="BA13" i="16"/>
  <c r="G9" i="16"/>
  <c r="M9" i="16" s="1"/>
  <c r="I9" i="16"/>
  <c r="I8" i="16" s="1"/>
  <c r="K9" i="16"/>
  <c r="K8" i="16" s="1"/>
  <c r="O9" i="16"/>
  <c r="Q9" i="16"/>
  <c r="Q8" i="16" s="1"/>
  <c r="V9" i="16"/>
  <c r="V8" i="16" s="1"/>
  <c r="G10" i="16"/>
  <c r="I10" i="16"/>
  <c r="K10" i="16"/>
  <c r="M10" i="16"/>
  <c r="O10" i="16"/>
  <c r="Q10" i="16"/>
  <c r="V10" i="16"/>
  <c r="G12" i="16"/>
  <c r="I12" i="16"/>
  <c r="K12" i="16"/>
  <c r="M12" i="16"/>
  <c r="O12" i="16"/>
  <c r="Q12" i="16"/>
  <c r="V12" i="16"/>
  <c r="G14" i="16"/>
  <c r="M14" i="16" s="1"/>
  <c r="I14" i="16"/>
  <c r="K14" i="16"/>
  <c r="O14" i="16"/>
  <c r="O8" i="16" s="1"/>
  <c r="Q14" i="16"/>
  <c r="V14" i="16"/>
  <c r="G16" i="16"/>
  <c r="M16" i="16" s="1"/>
  <c r="I16" i="16"/>
  <c r="K16" i="16"/>
  <c r="O16" i="16"/>
  <c r="Q16" i="16"/>
  <c r="V16" i="16"/>
  <c r="G18" i="16"/>
  <c r="I18" i="16"/>
  <c r="K18" i="16"/>
  <c r="M18" i="16"/>
  <c r="O18" i="16"/>
  <c r="Q18" i="16"/>
  <c r="V18" i="16"/>
  <c r="G20" i="16"/>
  <c r="I20" i="16"/>
  <c r="K20" i="16"/>
  <c r="M20" i="16"/>
  <c r="O20" i="16"/>
  <c r="Q20" i="16"/>
  <c r="V20" i="16"/>
  <c r="G27" i="16"/>
  <c r="M27" i="16" s="1"/>
  <c r="I27" i="16"/>
  <c r="K27" i="16"/>
  <c r="O27" i="16"/>
  <c r="Q27" i="16"/>
  <c r="V27" i="16"/>
  <c r="G29" i="16"/>
  <c r="M29" i="16" s="1"/>
  <c r="I29" i="16"/>
  <c r="K29" i="16"/>
  <c r="O29" i="16"/>
  <c r="Q29" i="16"/>
  <c r="V29" i="16"/>
  <c r="G31" i="16"/>
  <c r="I31" i="16"/>
  <c r="K31" i="16"/>
  <c r="M31" i="16"/>
  <c r="O31" i="16"/>
  <c r="Q31" i="16"/>
  <c r="V31" i="16"/>
  <c r="G32" i="16"/>
  <c r="I32" i="16"/>
  <c r="K32" i="16"/>
  <c r="M32" i="16"/>
  <c r="O32" i="16"/>
  <c r="Q32" i="16"/>
  <c r="V32" i="16"/>
  <c r="G34" i="16"/>
  <c r="M34" i="16" s="1"/>
  <c r="I34" i="16"/>
  <c r="K34" i="16"/>
  <c r="O34" i="16"/>
  <c r="Q34" i="16"/>
  <c r="V34" i="16"/>
  <c r="G35" i="16"/>
  <c r="M35" i="16" s="1"/>
  <c r="I35" i="16"/>
  <c r="K35" i="16"/>
  <c r="O35" i="16"/>
  <c r="Q35" i="16"/>
  <c r="V35" i="16"/>
  <c r="G39" i="16"/>
  <c r="I39" i="16"/>
  <c r="I38" i="16" s="1"/>
  <c r="K39" i="16"/>
  <c r="M39" i="16"/>
  <c r="O39" i="16"/>
  <c r="Q39" i="16"/>
  <c r="Q38" i="16" s="1"/>
  <c r="V39" i="16"/>
  <c r="G40" i="16"/>
  <c r="G38" i="16" s="1"/>
  <c r="I40" i="16"/>
  <c r="K40" i="16"/>
  <c r="O40" i="16"/>
  <c r="O38" i="16" s="1"/>
  <c r="Q40" i="16"/>
  <c r="V40" i="16"/>
  <c r="G42" i="16"/>
  <c r="I42" i="16"/>
  <c r="K42" i="16"/>
  <c r="M42" i="16"/>
  <c r="O42" i="16"/>
  <c r="Q42" i="16"/>
  <c r="V42" i="16"/>
  <c r="G44" i="16"/>
  <c r="M44" i="16" s="1"/>
  <c r="I44" i="16"/>
  <c r="K44" i="16"/>
  <c r="K38" i="16" s="1"/>
  <c r="O44" i="16"/>
  <c r="Q44" i="16"/>
  <c r="V44" i="16"/>
  <c r="V38" i="16" s="1"/>
  <c r="G46" i="16"/>
  <c r="I46" i="16"/>
  <c r="K46" i="16"/>
  <c r="M46" i="16"/>
  <c r="O46" i="16"/>
  <c r="Q46" i="16"/>
  <c r="V46" i="16"/>
  <c r="G48" i="16"/>
  <c r="M48" i="16" s="1"/>
  <c r="I48" i="16"/>
  <c r="K48" i="16"/>
  <c r="O48" i="16"/>
  <c r="Q48" i="16"/>
  <c r="V48" i="16"/>
  <c r="G50" i="16"/>
  <c r="I50" i="16"/>
  <c r="K50" i="16"/>
  <c r="M50" i="16"/>
  <c r="O50" i="16"/>
  <c r="Q50" i="16"/>
  <c r="V50" i="16"/>
  <c r="G52" i="16"/>
  <c r="M52" i="16" s="1"/>
  <c r="I52" i="16"/>
  <c r="K52" i="16"/>
  <c r="O52" i="16"/>
  <c r="Q52" i="16"/>
  <c r="V52" i="16"/>
  <c r="G54" i="16"/>
  <c r="I54" i="16"/>
  <c r="K54" i="16"/>
  <c r="M54" i="16"/>
  <c r="O54" i="16"/>
  <c r="Q54" i="16"/>
  <c r="V54" i="16"/>
  <c r="G55" i="16"/>
  <c r="M55" i="16" s="1"/>
  <c r="I55" i="16"/>
  <c r="K55" i="16"/>
  <c r="O55" i="16"/>
  <c r="Q55" i="16"/>
  <c r="V55" i="16"/>
  <c r="G57" i="16"/>
  <c r="I57" i="16"/>
  <c r="K57" i="16"/>
  <c r="M57" i="16"/>
  <c r="O57" i="16"/>
  <c r="Q57" i="16"/>
  <c r="V57" i="16"/>
  <c r="G61" i="16"/>
  <c r="I61" i="16"/>
  <c r="I60" i="16" s="1"/>
  <c r="K61" i="16"/>
  <c r="M61" i="16"/>
  <c r="O61" i="16"/>
  <c r="Q61" i="16"/>
  <c r="Q60" i="16" s="1"/>
  <c r="V61" i="16"/>
  <c r="G63" i="16"/>
  <c r="G60" i="16" s="1"/>
  <c r="I63" i="16"/>
  <c r="K63" i="16"/>
  <c r="O63" i="16"/>
  <c r="O60" i="16" s="1"/>
  <c r="Q63" i="16"/>
  <c r="V63" i="16"/>
  <c r="G65" i="16"/>
  <c r="I65" i="16"/>
  <c r="K65" i="16"/>
  <c r="M65" i="16"/>
  <c r="O65" i="16"/>
  <c r="Q65" i="16"/>
  <c r="V65" i="16"/>
  <c r="G67" i="16"/>
  <c r="M67" i="16" s="1"/>
  <c r="I67" i="16"/>
  <c r="K67" i="16"/>
  <c r="K60" i="16" s="1"/>
  <c r="O67" i="16"/>
  <c r="Q67" i="16"/>
  <c r="V67" i="16"/>
  <c r="V60" i="16" s="1"/>
  <c r="G70" i="16"/>
  <c r="M70" i="16" s="1"/>
  <c r="I70" i="16"/>
  <c r="I69" i="16" s="1"/>
  <c r="K70" i="16"/>
  <c r="K69" i="16" s="1"/>
  <c r="O70" i="16"/>
  <c r="O69" i="16" s="1"/>
  <c r="Q70" i="16"/>
  <c r="Q69" i="16" s="1"/>
  <c r="V70" i="16"/>
  <c r="V69" i="16" s="1"/>
  <c r="G71" i="16"/>
  <c r="I71" i="16"/>
  <c r="K71" i="16"/>
  <c r="M71" i="16"/>
  <c r="O71" i="16"/>
  <c r="Q71" i="16"/>
  <c r="V71" i="16"/>
  <c r="G72" i="16"/>
  <c r="I72" i="16"/>
  <c r="K72" i="16"/>
  <c r="M72" i="16"/>
  <c r="O72" i="16"/>
  <c r="Q72" i="16"/>
  <c r="V72" i="16"/>
  <c r="G73" i="16"/>
  <c r="I73" i="16"/>
  <c r="K73" i="16"/>
  <c r="M73" i="16"/>
  <c r="O73" i="16"/>
  <c r="Q73" i="16"/>
  <c r="V73" i="16"/>
  <c r="G74" i="16"/>
  <c r="M74" i="16" s="1"/>
  <c r="I74" i="16"/>
  <c r="K74" i="16"/>
  <c r="O74" i="16"/>
  <c r="Q74" i="16"/>
  <c r="V74" i="16"/>
  <c r="G76" i="16"/>
  <c r="I76" i="16"/>
  <c r="K76" i="16"/>
  <c r="M76" i="16"/>
  <c r="O76" i="16"/>
  <c r="Q76" i="16"/>
  <c r="V76" i="16"/>
  <c r="G78" i="16"/>
  <c r="I78" i="16"/>
  <c r="K78" i="16"/>
  <c r="M78" i="16"/>
  <c r="O78" i="16"/>
  <c r="Q78" i="16"/>
  <c r="V78" i="16"/>
  <c r="G80" i="16"/>
  <c r="I80" i="16"/>
  <c r="K80" i="16"/>
  <c r="M80" i="16"/>
  <c r="O80" i="16"/>
  <c r="Q80" i="16"/>
  <c r="V80" i="16"/>
  <c r="G82" i="16"/>
  <c r="O82" i="16"/>
  <c r="G83" i="16"/>
  <c r="I83" i="16"/>
  <c r="I82" i="16" s="1"/>
  <c r="K83" i="16"/>
  <c r="K82" i="16" s="1"/>
  <c r="M83" i="16"/>
  <c r="M82" i="16" s="1"/>
  <c r="O83" i="16"/>
  <c r="Q83" i="16"/>
  <c r="Q82" i="16" s="1"/>
  <c r="V83" i="16"/>
  <c r="V82" i="16" s="1"/>
  <c r="K85" i="16"/>
  <c r="V85" i="16"/>
  <c r="G86" i="16"/>
  <c r="G85" i="16" s="1"/>
  <c r="I86" i="16"/>
  <c r="I85" i="16" s="1"/>
  <c r="K86" i="16"/>
  <c r="M86" i="16"/>
  <c r="M85" i="16" s="1"/>
  <c r="O86" i="16"/>
  <c r="O85" i="16" s="1"/>
  <c r="Q86" i="16"/>
  <c r="Q85" i="16" s="1"/>
  <c r="V86" i="16"/>
  <c r="G87" i="16"/>
  <c r="O87" i="16"/>
  <c r="G88" i="16"/>
  <c r="I88" i="16"/>
  <c r="I87" i="16" s="1"/>
  <c r="K88" i="16"/>
  <c r="K87" i="16" s="1"/>
  <c r="M88" i="16"/>
  <c r="M87" i="16" s="1"/>
  <c r="O88" i="16"/>
  <c r="Q88" i="16"/>
  <c r="Q87" i="16" s="1"/>
  <c r="V88" i="16"/>
  <c r="V87" i="16" s="1"/>
  <c r="G90" i="16"/>
  <c r="K90" i="16"/>
  <c r="O90" i="16"/>
  <c r="V90" i="16"/>
  <c r="G91" i="16"/>
  <c r="I91" i="16"/>
  <c r="I90" i="16" s="1"/>
  <c r="K91" i="16"/>
  <c r="M91" i="16"/>
  <c r="M90" i="16" s="1"/>
  <c r="O91" i="16"/>
  <c r="Q91" i="16"/>
  <c r="Q90" i="16" s="1"/>
  <c r="V91" i="16"/>
  <c r="G93" i="16"/>
  <c r="I93" i="16"/>
  <c r="I92" i="16" s="1"/>
  <c r="K93" i="16"/>
  <c r="M93" i="16"/>
  <c r="O93" i="16"/>
  <c r="Q93" i="16"/>
  <c r="Q92" i="16" s="1"/>
  <c r="V93" i="16"/>
  <c r="G94" i="16"/>
  <c r="M94" i="16" s="1"/>
  <c r="I94" i="16"/>
  <c r="K94" i="16"/>
  <c r="K92" i="16" s="1"/>
  <c r="O94" i="16"/>
  <c r="Q94" i="16"/>
  <c r="V94" i="16"/>
  <c r="V92" i="16" s="1"/>
  <c r="G95" i="16"/>
  <c r="I95" i="16"/>
  <c r="K95" i="16"/>
  <c r="M95" i="16"/>
  <c r="O95" i="16"/>
  <c r="Q95" i="16"/>
  <c r="V95" i="16"/>
  <c r="G96" i="16"/>
  <c r="M96" i="16" s="1"/>
  <c r="I96" i="16"/>
  <c r="K96" i="16"/>
  <c r="O96" i="16"/>
  <c r="O92" i="16" s="1"/>
  <c r="Q96" i="16"/>
  <c r="V96" i="16"/>
  <c r="G97" i="16"/>
  <c r="I97" i="16"/>
  <c r="K97" i="16"/>
  <c r="M97" i="16"/>
  <c r="O97" i="16"/>
  <c r="Q97" i="16"/>
  <c r="V97" i="16"/>
  <c r="G98" i="16"/>
  <c r="M98" i="16" s="1"/>
  <c r="I98" i="16"/>
  <c r="K98" i="16"/>
  <c r="O98" i="16"/>
  <c r="Q98" i="16"/>
  <c r="V98" i="16"/>
  <c r="G100" i="16"/>
  <c r="I100" i="16"/>
  <c r="K100" i="16"/>
  <c r="M100" i="16"/>
  <c r="O100" i="16"/>
  <c r="Q100" i="16"/>
  <c r="V100" i="16"/>
  <c r="G101" i="16"/>
  <c r="M101" i="16" s="1"/>
  <c r="I101" i="16"/>
  <c r="K101" i="16"/>
  <c r="O101" i="16"/>
  <c r="Q101" i="16"/>
  <c r="V101" i="16"/>
  <c r="G102" i="16"/>
  <c r="I102" i="16"/>
  <c r="K102" i="16"/>
  <c r="M102" i="16"/>
  <c r="O102" i="16"/>
  <c r="Q102" i="16"/>
  <c r="V102" i="16"/>
  <c r="G103" i="16"/>
  <c r="M103" i="16" s="1"/>
  <c r="I103" i="16"/>
  <c r="K103" i="16"/>
  <c r="O103" i="16"/>
  <c r="Q103" i="16"/>
  <c r="V103" i="16"/>
  <c r="G104" i="16"/>
  <c r="I104" i="16"/>
  <c r="K104" i="16"/>
  <c r="M104" i="16"/>
  <c r="O104" i="16"/>
  <c r="Q104" i="16"/>
  <c r="V104" i="16"/>
  <c r="G105" i="16"/>
  <c r="M105" i="16" s="1"/>
  <c r="I105" i="16"/>
  <c r="K105" i="16"/>
  <c r="O105" i="16"/>
  <c r="Q105" i="16"/>
  <c r="V105" i="16"/>
  <c r="G106" i="16"/>
  <c r="I106" i="16"/>
  <c r="K106" i="16"/>
  <c r="M106" i="16"/>
  <c r="O106" i="16"/>
  <c r="Q106" i="16"/>
  <c r="V106" i="16"/>
  <c r="G108" i="16"/>
  <c r="K108" i="16"/>
  <c r="O108" i="16"/>
  <c r="V108" i="16"/>
  <c r="G109" i="16"/>
  <c r="I109" i="16"/>
  <c r="I108" i="16" s="1"/>
  <c r="K109" i="16"/>
  <c r="M109" i="16"/>
  <c r="M108" i="16" s="1"/>
  <c r="O109" i="16"/>
  <c r="Q109" i="16"/>
  <c r="Q108" i="16" s="1"/>
  <c r="V109" i="16"/>
  <c r="G111" i="16"/>
  <c r="O111" i="16"/>
  <c r="G112" i="16"/>
  <c r="I112" i="16"/>
  <c r="I111" i="16" s="1"/>
  <c r="K112" i="16"/>
  <c r="M112" i="16"/>
  <c r="O112" i="16"/>
  <c r="Q112" i="16"/>
  <c r="Q111" i="16" s="1"/>
  <c r="V112" i="16"/>
  <c r="G113" i="16"/>
  <c r="M113" i="16" s="1"/>
  <c r="I113" i="16"/>
  <c r="K113" i="16"/>
  <c r="K111" i="16" s="1"/>
  <c r="O113" i="16"/>
  <c r="Q113" i="16"/>
  <c r="V113" i="16"/>
  <c r="V111" i="16" s="1"/>
  <c r="G116" i="16"/>
  <c r="M116" i="16" s="1"/>
  <c r="I116" i="16"/>
  <c r="K116" i="16"/>
  <c r="K115" i="16" s="1"/>
  <c r="O116" i="16"/>
  <c r="O115" i="16" s="1"/>
  <c r="Q116" i="16"/>
  <c r="V116" i="16"/>
  <c r="V115" i="16" s="1"/>
  <c r="G117" i="16"/>
  <c r="I117" i="16"/>
  <c r="I115" i="16" s="1"/>
  <c r="K117" i="16"/>
  <c r="M117" i="16"/>
  <c r="O117" i="16"/>
  <c r="Q117" i="16"/>
  <c r="Q115" i="16" s="1"/>
  <c r="V117" i="16"/>
  <c r="G118" i="16"/>
  <c r="M118" i="16" s="1"/>
  <c r="I118" i="16"/>
  <c r="K118" i="16"/>
  <c r="O118" i="16"/>
  <c r="Q118" i="16"/>
  <c r="V118" i="16"/>
  <c r="G119" i="16"/>
  <c r="I119" i="16"/>
  <c r="K119" i="16"/>
  <c r="M119" i="16"/>
  <c r="O119" i="16"/>
  <c r="Q119" i="16"/>
  <c r="V119" i="16"/>
  <c r="G122" i="16"/>
  <c r="M122" i="16" s="1"/>
  <c r="I122" i="16"/>
  <c r="K122" i="16"/>
  <c r="O122" i="16"/>
  <c r="Q122" i="16"/>
  <c r="V122" i="16"/>
  <c r="G123" i="16"/>
  <c r="I123" i="16"/>
  <c r="K123" i="16"/>
  <c r="M123" i="16"/>
  <c r="O123" i="16"/>
  <c r="Q123" i="16"/>
  <c r="V123" i="16"/>
  <c r="G124" i="16"/>
  <c r="M124" i="16" s="1"/>
  <c r="I124" i="16"/>
  <c r="K124" i="16"/>
  <c r="O124" i="16"/>
  <c r="Q124" i="16"/>
  <c r="V124" i="16"/>
  <c r="G127" i="16"/>
  <c r="M127" i="16" s="1"/>
  <c r="I127" i="16"/>
  <c r="K127" i="16"/>
  <c r="K126" i="16" s="1"/>
  <c r="O127" i="16"/>
  <c r="O126" i="16" s="1"/>
  <c r="Q127" i="16"/>
  <c r="V127" i="16"/>
  <c r="V126" i="16" s="1"/>
  <c r="G128" i="16"/>
  <c r="I128" i="16"/>
  <c r="I126" i="16" s="1"/>
  <c r="K128" i="16"/>
  <c r="M128" i="16"/>
  <c r="O128" i="16"/>
  <c r="Q128" i="16"/>
  <c r="Q126" i="16" s="1"/>
  <c r="V128" i="16"/>
  <c r="G129" i="16"/>
  <c r="M129" i="16" s="1"/>
  <c r="I129" i="16"/>
  <c r="K129" i="16"/>
  <c r="O129" i="16"/>
  <c r="Q129" i="16"/>
  <c r="V129" i="16"/>
  <c r="G130" i="16"/>
  <c r="I130" i="16"/>
  <c r="K130" i="16"/>
  <c r="M130" i="16"/>
  <c r="O130" i="16"/>
  <c r="Q130" i="16"/>
  <c r="V130" i="16"/>
  <c r="G131" i="16"/>
  <c r="M131" i="16" s="1"/>
  <c r="I131" i="16"/>
  <c r="K131" i="16"/>
  <c r="O131" i="16"/>
  <c r="Q131" i="16"/>
  <c r="V131" i="16"/>
  <c r="G132" i="16"/>
  <c r="I132" i="16"/>
  <c r="K132" i="16"/>
  <c r="M132" i="16"/>
  <c r="O132" i="16"/>
  <c r="Q132" i="16"/>
  <c r="V132" i="16"/>
  <c r="G135" i="16"/>
  <c r="I135" i="16"/>
  <c r="I134" i="16" s="1"/>
  <c r="K135" i="16"/>
  <c r="M135" i="16"/>
  <c r="O135" i="16"/>
  <c r="Q135" i="16"/>
  <c r="Q134" i="16" s="1"/>
  <c r="V135" i="16"/>
  <c r="G136" i="16"/>
  <c r="G134" i="16" s="1"/>
  <c r="I136" i="16"/>
  <c r="K136" i="16"/>
  <c r="K134" i="16" s="1"/>
  <c r="O136" i="16"/>
  <c r="O134" i="16" s="1"/>
  <c r="Q136" i="16"/>
  <c r="V136" i="16"/>
  <c r="V134" i="16" s="1"/>
  <c r="AF138" i="16"/>
  <c r="G49" i="15"/>
  <c r="BA38" i="15"/>
  <c r="BA31" i="15"/>
  <c r="BA29" i="15"/>
  <c r="BA23" i="15"/>
  <c r="BA16" i="15"/>
  <c r="BA14" i="15"/>
  <c r="BA12" i="15"/>
  <c r="BA10" i="15"/>
  <c r="G9" i="15"/>
  <c r="I9" i="15"/>
  <c r="I8" i="15" s="1"/>
  <c r="K9" i="15"/>
  <c r="K8" i="15" s="1"/>
  <c r="M9" i="15"/>
  <c r="O9" i="15"/>
  <c r="Q9" i="15"/>
  <c r="Q8" i="15" s="1"/>
  <c r="V9" i="15"/>
  <c r="V8" i="15" s="1"/>
  <c r="G11" i="15"/>
  <c r="I11" i="15"/>
  <c r="K11" i="15"/>
  <c r="M11" i="15"/>
  <c r="O11" i="15"/>
  <c r="Q11" i="15"/>
  <c r="V11" i="15"/>
  <c r="G13" i="15"/>
  <c r="I13" i="15"/>
  <c r="K13" i="15"/>
  <c r="M13" i="15"/>
  <c r="O13" i="15"/>
  <c r="Q13" i="15"/>
  <c r="V13" i="15"/>
  <c r="G15" i="15"/>
  <c r="G8" i="15" s="1"/>
  <c r="I15" i="15"/>
  <c r="K15" i="15"/>
  <c r="O15" i="15"/>
  <c r="O8" i="15" s="1"/>
  <c r="Q15" i="15"/>
  <c r="V15" i="15"/>
  <c r="G17" i="15"/>
  <c r="I17" i="15"/>
  <c r="K17" i="15"/>
  <c r="M17" i="15"/>
  <c r="O17" i="15"/>
  <c r="Q17" i="15"/>
  <c r="V17" i="15"/>
  <c r="G18" i="15"/>
  <c r="M18" i="15" s="1"/>
  <c r="I18" i="15"/>
  <c r="K18" i="15"/>
  <c r="O18" i="15"/>
  <c r="Q18" i="15"/>
  <c r="V18" i="15"/>
  <c r="G19" i="15"/>
  <c r="I19" i="15"/>
  <c r="K19" i="15"/>
  <c r="M19" i="15"/>
  <c r="O19" i="15"/>
  <c r="Q19" i="15"/>
  <c r="V19" i="15"/>
  <c r="G22" i="15"/>
  <c r="M22" i="15" s="1"/>
  <c r="I22" i="15"/>
  <c r="K22" i="15"/>
  <c r="O22" i="15"/>
  <c r="Q22" i="15"/>
  <c r="V22" i="15"/>
  <c r="G25" i="15"/>
  <c r="M25" i="15" s="1"/>
  <c r="I25" i="15"/>
  <c r="K25" i="15"/>
  <c r="K24" i="15" s="1"/>
  <c r="O25" i="15"/>
  <c r="Q25" i="15"/>
  <c r="V25" i="15"/>
  <c r="V24" i="15" s="1"/>
  <c r="G26" i="15"/>
  <c r="I26" i="15"/>
  <c r="K26" i="15"/>
  <c r="M26" i="15"/>
  <c r="O26" i="15"/>
  <c r="Q26" i="15"/>
  <c r="V26" i="15"/>
  <c r="G28" i="15"/>
  <c r="G24" i="15" s="1"/>
  <c r="I28" i="15"/>
  <c r="K28" i="15"/>
  <c r="O28" i="15"/>
  <c r="O24" i="15" s="1"/>
  <c r="Q28" i="15"/>
  <c r="V28" i="15"/>
  <c r="G30" i="15"/>
  <c r="M30" i="15" s="1"/>
  <c r="I30" i="15"/>
  <c r="I24" i="15" s="1"/>
  <c r="K30" i="15"/>
  <c r="O30" i="15"/>
  <c r="Q30" i="15"/>
  <c r="Q24" i="15" s="1"/>
  <c r="V30" i="15"/>
  <c r="G33" i="15"/>
  <c r="M33" i="15" s="1"/>
  <c r="I33" i="15"/>
  <c r="K33" i="15"/>
  <c r="O33" i="15"/>
  <c r="Q33" i="15"/>
  <c r="V33" i="15"/>
  <c r="G35" i="15"/>
  <c r="I35" i="15"/>
  <c r="K35" i="15"/>
  <c r="M35" i="15"/>
  <c r="O35" i="15"/>
  <c r="Q35" i="15"/>
  <c r="V35" i="15"/>
  <c r="G36" i="15"/>
  <c r="O36" i="15"/>
  <c r="G37" i="15"/>
  <c r="M37" i="15" s="1"/>
  <c r="M36" i="15" s="1"/>
  <c r="I37" i="15"/>
  <c r="I36" i="15" s="1"/>
  <c r="K37" i="15"/>
  <c r="K36" i="15" s="1"/>
  <c r="O37" i="15"/>
  <c r="Q37" i="15"/>
  <c r="Q36" i="15" s="1"/>
  <c r="V37" i="15"/>
  <c r="V36" i="15" s="1"/>
  <c r="G40" i="15"/>
  <c r="I40" i="15"/>
  <c r="I39" i="15" s="1"/>
  <c r="K40" i="15"/>
  <c r="M40" i="15"/>
  <c r="O40" i="15"/>
  <c r="Q40" i="15"/>
  <c r="Q39" i="15" s="1"/>
  <c r="V40" i="15"/>
  <c r="G41" i="15"/>
  <c r="G39" i="15" s="1"/>
  <c r="I41" i="15"/>
  <c r="K41" i="15"/>
  <c r="O41" i="15"/>
  <c r="O39" i="15" s="1"/>
  <c r="Q41" i="15"/>
  <c r="V41" i="15"/>
  <c r="G42" i="15"/>
  <c r="I42" i="15"/>
  <c r="K42" i="15"/>
  <c r="M42" i="15"/>
  <c r="O42" i="15"/>
  <c r="Q42" i="15"/>
  <c r="V42" i="15"/>
  <c r="G44" i="15"/>
  <c r="M44" i="15" s="1"/>
  <c r="I44" i="15"/>
  <c r="K44" i="15"/>
  <c r="K39" i="15" s="1"/>
  <c r="O44" i="15"/>
  <c r="Q44" i="15"/>
  <c r="V44" i="15"/>
  <c r="V39" i="15" s="1"/>
  <c r="G46" i="15"/>
  <c r="G45" i="15" s="1"/>
  <c r="I46" i="15"/>
  <c r="K46" i="15"/>
  <c r="K45" i="15" s="1"/>
  <c r="O46" i="15"/>
  <c r="O45" i="15" s="1"/>
  <c r="Q46" i="15"/>
  <c r="V46" i="15"/>
  <c r="V45" i="15" s="1"/>
  <c r="G47" i="15"/>
  <c r="I47" i="15"/>
  <c r="I45" i="15" s="1"/>
  <c r="K47" i="15"/>
  <c r="M47" i="15"/>
  <c r="O47" i="15"/>
  <c r="Q47" i="15"/>
  <c r="Q45" i="15" s="1"/>
  <c r="V47" i="15"/>
  <c r="AF49" i="15"/>
  <c r="G58" i="14"/>
  <c r="BA30" i="14"/>
  <c r="BA28" i="14"/>
  <c r="BA16" i="14"/>
  <c r="BA14" i="14"/>
  <c r="G9" i="14"/>
  <c r="M9" i="14" s="1"/>
  <c r="I9" i="14"/>
  <c r="I8" i="14" s="1"/>
  <c r="K9" i="14"/>
  <c r="K8" i="14" s="1"/>
  <c r="O9" i="14"/>
  <c r="Q9" i="14"/>
  <c r="Q8" i="14" s="1"/>
  <c r="V9" i="14"/>
  <c r="V8" i="14" s="1"/>
  <c r="G11" i="14"/>
  <c r="I11" i="14"/>
  <c r="K11" i="14"/>
  <c r="M11" i="14"/>
  <c r="O11" i="14"/>
  <c r="Q11" i="14"/>
  <c r="V11" i="14"/>
  <c r="G12" i="14"/>
  <c r="I12" i="14"/>
  <c r="K12" i="14"/>
  <c r="M12" i="14"/>
  <c r="O12" i="14"/>
  <c r="Q12" i="14"/>
  <c r="V12" i="14"/>
  <c r="G13" i="14"/>
  <c r="G8" i="14" s="1"/>
  <c r="I13" i="14"/>
  <c r="K13" i="14"/>
  <c r="O13" i="14"/>
  <c r="O8" i="14" s="1"/>
  <c r="Q13" i="14"/>
  <c r="V13" i="14"/>
  <c r="G15" i="14"/>
  <c r="M15" i="14" s="1"/>
  <c r="I15" i="14"/>
  <c r="K15" i="14"/>
  <c r="O15" i="14"/>
  <c r="Q15" i="14"/>
  <c r="V15" i="14"/>
  <c r="G17" i="14"/>
  <c r="I17" i="14"/>
  <c r="K17" i="14"/>
  <c r="M17" i="14"/>
  <c r="O17" i="14"/>
  <c r="Q17" i="14"/>
  <c r="V17" i="14"/>
  <c r="G19" i="14"/>
  <c r="I19" i="14"/>
  <c r="K19" i="14"/>
  <c r="M19" i="14"/>
  <c r="O19" i="14"/>
  <c r="Q19" i="14"/>
  <c r="V19" i="14"/>
  <c r="G21" i="14"/>
  <c r="M21" i="14" s="1"/>
  <c r="I21" i="14"/>
  <c r="K21" i="14"/>
  <c r="O21" i="14"/>
  <c r="Q21" i="14"/>
  <c r="V21" i="14"/>
  <c r="G24" i="14"/>
  <c r="I24" i="14"/>
  <c r="K24" i="14"/>
  <c r="K23" i="14" s="1"/>
  <c r="M24" i="14"/>
  <c r="O24" i="14"/>
  <c r="Q24" i="14"/>
  <c r="V24" i="14"/>
  <c r="V23" i="14" s="1"/>
  <c r="G26" i="14"/>
  <c r="I26" i="14"/>
  <c r="K26" i="14"/>
  <c r="M26" i="14"/>
  <c r="O26" i="14"/>
  <c r="Q26" i="14"/>
  <c r="V26" i="14"/>
  <c r="G27" i="14"/>
  <c r="G23" i="14" s="1"/>
  <c r="I27" i="14"/>
  <c r="K27" i="14"/>
  <c r="O27" i="14"/>
  <c r="O23" i="14" s="1"/>
  <c r="Q27" i="14"/>
  <c r="V27" i="14"/>
  <c r="G29" i="14"/>
  <c r="M29" i="14" s="1"/>
  <c r="I29" i="14"/>
  <c r="I23" i="14" s="1"/>
  <c r="K29" i="14"/>
  <c r="O29" i="14"/>
  <c r="Q29" i="14"/>
  <c r="Q23" i="14" s="1"/>
  <c r="V29" i="14"/>
  <c r="G32" i="14"/>
  <c r="M32" i="14" s="1"/>
  <c r="I32" i="14"/>
  <c r="K32" i="14"/>
  <c r="O32" i="14"/>
  <c r="Q32" i="14"/>
  <c r="V32" i="14"/>
  <c r="G34" i="14"/>
  <c r="I34" i="14"/>
  <c r="K34" i="14"/>
  <c r="M34" i="14"/>
  <c r="O34" i="14"/>
  <c r="Q34" i="14"/>
  <c r="V34" i="14"/>
  <c r="G36" i="14"/>
  <c r="O36" i="14"/>
  <c r="G37" i="14"/>
  <c r="M37" i="14" s="1"/>
  <c r="M36" i="14" s="1"/>
  <c r="I37" i="14"/>
  <c r="I36" i="14" s="1"/>
  <c r="K37" i="14"/>
  <c r="K36" i="14" s="1"/>
  <c r="O37" i="14"/>
  <c r="Q37" i="14"/>
  <c r="Q36" i="14" s="1"/>
  <c r="V37" i="14"/>
  <c r="V36" i="14" s="1"/>
  <c r="G40" i="14"/>
  <c r="I40" i="14"/>
  <c r="K40" i="14"/>
  <c r="M40" i="14"/>
  <c r="O40" i="14"/>
  <c r="Q40" i="14"/>
  <c r="V40" i="14"/>
  <c r="G41" i="14"/>
  <c r="G39" i="14" s="1"/>
  <c r="I41" i="14"/>
  <c r="K41" i="14"/>
  <c r="O41" i="14"/>
  <c r="O39" i="14" s="1"/>
  <c r="Q41" i="14"/>
  <c r="V41" i="14"/>
  <c r="G42" i="14"/>
  <c r="M42" i="14" s="1"/>
  <c r="I42" i="14"/>
  <c r="I39" i="14" s="1"/>
  <c r="K42" i="14"/>
  <c r="O42" i="14"/>
  <c r="Q42" i="14"/>
  <c r="Q39" i="14" s="1"/>
  <c r="V42" i="14"/>
  <c r="G44" i="14"/>
  <c r="M44" i="14" s="1"/>
  <c r="I44" i="14"/>
  <c r="K44" i="14"/>
  <c r="K39" i="14" s="1"/>
  <c r="O44" i="14"/>
  <c r="Q44" i="14"/>
  <c r="V44" i="14"/>
  <c r="V39" i="14" s="1"/>
  <c r="G46" i="14"/>
  <c r="G45" i="14" s="1"/>
  <c r="I46" i="14"/>
  <c r="I45" i="14" s="1"/>
  <c r="K46" i="14"/>
  <c r="K45" i="14" s="1"/>
  <c r="O46" i="14"/>
  <c r="O45" i="14" s="1"/>
  <c r="Q46" i="14"/>
  <c r="Q45" i="14" s="1"/>
  <c r="V46" i="14"/>
  <c r="V45" i="14" s="1"/>
  <c r="G47" i="14"/>
  <c r="M47" i="14" s="1"/>
  <c r="I47" i="14"/>
  <c r="K47" i="14"/>
  <c r="O47" i="14"/>
  <c r="Q47" i="14"/>
  <c r="V47" i="14"/>
  <c r="G48" i="14"/>
  <c r="I48" i="14"/>
  <c r="K48" i="14"/>
  <c r="M48" i="14"/>
  <c r="O48" i="14"/>
  <c r="Q48" i="14"/>
  <c r="V48" i="14"/>
  <c r="G49" i="14"/>
  <c r="I49" i="14"/>
  <c r="K49" i="14"/>
  <c r="M49" i="14"/>
  <c r="O49" i="14"/>
  <c r="Q49" i="14"/>
  <c r="V49" i="14"/>
  <c r="G50" i="14"/>
  <c r="M50" i="14" s="1"/>
  <c r="I50" i="14"/>
  <c r="K50" i="14"/>
  <c r="O50" i="14"/>
  <c r="Q50" i="14"/>
  <c r="V50" i="14"/>
  <c r="G51" i="14"/>
  <c r="I51" i="14"/>
  <c r="K51" i="14"/>
  <c r="M51" i="14"/>
  <c r="O51" i="14"/>
  <c r="Q51" i="14"/>
  <c r="V51" i="14"/>
  <c r="K53" i="14"/>
  <c r="V53" i="14"/>
  <c r="G54" i="14"/>
  <c r="I54" i="14"/>
  <c r="I53" i="14" s="1"/>
  <c r="K54" i="14"/>
  <c r="M54" i="14"/>
  <c r="O54" i="14"/>
  <c r="Q54" i="14"/>
  <c r="Q53" i="14" s="1"/>
  <c r="V54" i="14"/>
  <c r="G55" i="14"/>
  <c r="G53" i="14" s="1"/>
  <c r="I55" i="14"/>
  <c r="K55" i="14"/>
  <c r="O55" i="14"/>
  <c r="O53" i="14" s="1"/>
  <c r="Q55" i="14"/>
  <c r="V55" i="14"/>
  <c r="G56" i="14"/>
  <c r="I56" i="14"/>
  <c r="K56" i="14"/>
  <c r="M56" i="14"/>
  <c r="O56" i="14"/>
  <c r="Q56" i="14"/>
  <c r="V56" i="14"/>
  <c r="AE58" i="14"/>
  <c r="AF58" i="14"/>
  <c r="G137" i="13"/>
  <c r="BA110" i="13"/>
  <c r="BA86" i="13"/>
  <c r="BA76" i="13"/>
  <c r="BA38" i="13"/>
  <c r="BA17" i="13"/>
  <c r="BA10" i="13"/>
  <c r="G9" i="13"/>
  <c r="I9" i="13"/>
  <c r="I8" i="13" s="1"/>
  <c r="K9" i="13"/>
  <c r="K8" i="13" s="1"/>
  <c r="M9" i="13"/>
  <c r="O9" i="13"/>
  <c r="Q9" i="13"/>
  <c r="Q8" i="13" s="1"/>
  <c r="V9" i="13"/>
  <c r="V8" i="13" s="1"/>
  <c r="G16" i="13"/>
  <c r="M16" i="13" s="1"/>
  <c r="I16" i="13"/>
  <c r="K16" i="13"/>
  <c r="O16" i="13"/>
  <c r="Q16" i="13"/>
  <c r="V16" i="13"/>
  <c r="G18" i="13"/>
  <c r="I18" i="13"/>
  <c r="K18" i="13"/>
  <c r="M18" i="13"/>
  <c r="O18" i="13"/>
  <c r="Q18" i="13"/>
  <c r="V18" i="13"/>
  <c r="G20" i="13"/>
  <c r="M20" i="13" s="1"/>
  <c r="I20" i="13"/>
  <c r="K20" i="13"/>
  <c r="O20" i="13"/>
  <c r="O8" i="13" s="1"/>
  <c r="Q20" i="13"/>
  <c r="V20" i="13"/>
  <c r="G21" i="13"/>
  <c r="I21" i="13"/>
  <c r="K21" i="13"/>
  <c r="M21" i="13"/>
  <c r="O21" i="13"/>
  <c r="Q21" i="13"/>
  <c r="V21" i="13"/>
  <c r="G23" i="13"/>
  <c r="M23" i="13" s="1"/>
  <c r="I23" i="13"/>
  <c r="K23" i="13"/>
  <c r="O23" i="13"/>
  <c r="Q23" i="13"/>
  <c r="V23" i="13"/>
  <c r="G25" i="13"/>
  <c r="I25" i="13"/>
  <c r="K25" i="13"/>
  <c r="M25" i="13"/>
  <c r="O25" i="13"/>
  <c r="Q25" i="13"/>
  <c r="V25" i="13"/>
  <c r="G26" i="13"/>
  <c r="M26" i="13" s="1"/>
  <c r="I26" i="13"/>
  <c r="K26" i="13"/>
  <c r="O26" i="13"/>
  <c r="Q26" i="13"/>
  <c r="V26" i="13"/>
  <c r="G27" i="13"/>
  <c r="I27" i="13"/>
  <c r="K27" i="13"/>
  <c r="M27" i="13"/>
  <c r="O27" i="13"/>
  <c r="Q27" i="13"/>
  <c r="V27" i="13"/>
  <c r="G29" i="13"/>
  <c r="M29" i="13" s="1"/>
  <c r="I29" i="13"/>
  <c r="K29" i="13"/>
  <c r="O29" i="13"/>
  <c r="Q29" i="13"/>
  <c r="V29" i="13"/>
  <c r="G31" i="13"/>
  <c r="I31" i="13"/>
  <c r="K31" i="13"/>
  <c r="M31" i="13"/>
  <c r="O31" i="13"/>
  <c r="Q31" i="13"/>
  <c r="V31" i="13"/>
  <c r="G33" i="13"/>
  <c r="M33" i="13" s="1"/>
  <c r="I33" i="13"/>
  <c r="K33" i="13"/>
  <c r="O33" i="13"/>
  <c r="Q33" i="13"/>
  <c r="V33" i="13"/>
  <c r="G34" i="13"/>
  <c r="I34" i="13"/>
  <c r="K34" i="13"/>
  <c r="M34" i="13"/>
  <c r="O34" i="13"/>
  <c r="Q34" i="13"/>
  <c r="V34" i="13"/>
  <c r="G35" i="13"/>
  <c r="M35" i="13" s="1"/>
  <c r="I35" i="13"/>
  <c r="K35" i="13"/>
  <c r="O35" i="13"/>
  <c r="Q35" i="13"/>
  <c r="V35" i="13"/>
  <c r="G37" i="13"/>
  <c r="M37" i="13" s="1"/>
  <c r="M36" i="13" s="1"/>
  <c r="I37" i="13"/>
  <c r="I36" i="13" s="1"/>
  <c r="K37" i="13"/>
  <c r="K36" i="13" s="1"/>
  <c r="O37" i="13"/>
  <c r="O36" i="13" s="1"/>
  <c r="Q37" i="13"/>
  <c r="Q36" i="13" s="1"/>
  <c r="V37" i="13"/>
  <c r="V36" i="13" s="1"/>
  <c r="G39" i="13"/>
  <c r="I39" i="13"/>
  <c r="K39" i="13"/>
  <c r="M39" i="13"/>
  <c r="O39" i="13"/>
  <c r="Q39" i="13"/>
  <c r="V39" i="13"/>
  <c r="K41" i="13"/>
  <c r="V41" i="13"/>
  <c r="G42" i="13"/>
  <c r="G41" i="13" s="1"/>
  <c r="I42" i="13"/>
  <c r="I41" i="13" s="1"/>
  <c r="K42" i="13"/>
  <c r="M42" i="13"/>
  <c r="O42" i="13"/>
  <c r="O41" i="13" s="1"/>
  <c r="Q42" i="13"/>
  <c r="Q41" i="13" s="1"/>
  <c r="V42" i="13"/>
  <c r="G43" i="13"/>
  <c r="M43" i="13" s="1"/>
  <c r="I43" i="13"/>
  <c r="K43" i="13"/>
  <c r="O43" i="13"/>
  <c r="Q43" i="13"/>
  <c r="V43" i="13"/>
  <c r="G45" i="13"/>
  <c r="I45" i="13"/>
  <c r="K45" i="13"/>
  <c r="M45" i="13"/>
  <c r="O45" i="13"/>
  <c r="Q45" i="13"/>
  <c r="V45" i="13"/>
  <c r="G48" i="13"/>
  <c r="I48" i="13"/>
  <c r="I47" i="13" s="1"/>
  <c r="K48" i="13"/>
  <c r="M48" i="13"/>
  <c r="O48" i="13"/>
  <c r="Q48" i="13"/>
  <c r="Q47" i="13" s="1"/>
  <c r="V48" i="13"/>
  <c r="G49" i="13"/>
  <c r="G47" i="13" s="1"/>
  <c r="I49" i="13"/>
  <c r="K49" i="13"/>
  <c r="K47" i="13" s="1"/>
  <c r="O49" i="13"/>
  <c r="O47" i="13" s="1"/>
  <c r="Q49" i="13"/>
  <c r="V49" i="13"/>
  <c r="V47" i="13" s="1"/>
  <c r="G51" i="13"/>
  <c r="I51" i="13"/>
  <c r="K51" i="13"/>
  <c r="M51" i="13"/>
  <c r="O51" i="13"/>
  <c r="Q51" i="13"/>
  <c r="V51" i="13"/>
  <c r="G53" i="13"/>
  <c r="M53" i="13" s="1"/>
  <c r="I53" i="13"/>
  <c r="K53" i="13"/>
  <c r="O53" i="13"/>
  <c r="Q53" i="13"/>
  <c r="V53" i="13"/>
  <c r="G55" i="13"/>
  <c r="I55" i="13"/>
  <c r="K55" i="13"/>
  <c r="M55" i="13"/>
  <c r="O55" i="13"/>
  <c r="Q55" i="13"/>
  <c r="V55" i="13"/>
  <c r="G57" i="13"/>
  <c r="M57" i="13" s="1"/>
  <c r="I57" i="13"/>
  <c r="K57" i="13"/>
  <c r="O57" i="13"/>
  <c r="Q57" i="13"/>
  <c r="V57" i="13"/>
  <c r="G59" i="13"/>
  <c r="I59" i="13"/>
  <c r="K59" i="13"/>
  <c r="M59" i="13"/>
  <c r="O59" i="13"/>
  <c r="Q59" i="13"/>
  <c r="V59" i="13"/>
  <c r="G60" i="13"/>
  <c r="M60" i="13" s="1"/>
  <c r="I60" i="13"/>
  <c r="K60" i="13"/>
  <c r="O60" i="13"/>
  <c r="Q60" i="13"/>
  <c r="V60" i="13"/>
  <c r="G61" i="13"/>
  <c r="I61" i="13"/>
  <c r="K61" i="13"/>
  <c r="M61" i="13"/>
  <c r="O61" i="13"/>
  <c r="Q61" i="13"/>
  <c r="V61" i="13"/>
  <c r="G62" i="13"/>
  <c r="M62" i="13" s="1"/>
  <c r="I62" i="13"/>
  <c r="K62" i="13"/>
  <c r="O62" i="13"/>
  <c r="Q62" i="13"/>
  <c r="V62" i="13"/>
  <c r="G63" i="13"/>
  <c r="I63" i="13"/>
  <c r="K63" i="13"/>
  <c r="M63" i="13"/>
  <c r="O63" i="13"/>
  <c r="Q63" i="13"/>
  <c r="V63" i="13"/>
  <c r="G64" i="13"/>
  <c r="M64" i="13" s="1"/>
  <c r="I64" i="13"/>
  <c r="K64" i="13"/>
  <c r="O64" i="13"/>
  <c r="Q64" i="13"/>
  <c r="V64" i="13"/>
  <c r="G68" i="13"/>
  <c r="I68" i="13"/>
  <c r="K68" i="13"/>
  <c r="M68" i="13"/>
  <c r="O68" i="13"/>
  <c r="Q68" i="13"/>
  <c r="V68" i="13"/>
  <c r="G71" i="13"/>
  <c r="M71" i="13" s="1"/>
  <c r="I71" i="13"/>
  <c r="K71" i="13"/>
  <c r="O71" i="13"/>
  <c r="Q71" i="13"/>
  <c r="V71" i="13"/>
  <c r="G75" i="13"/>
  <c r="G74" i="13" s="1"/>
  <c r="I75" i="13"/>
  <c r="K75" i="13"/>
  <c r="K74" i="13" s="1"/>
  <c r="O75" i="13"/>
  <c r="O74" i="13" s="1"/>
  <c r="Q75" i="13"/>
  <c r="V75" i="13"/>
  <c r="V74" i="13" s="1"/>
  <c r="G77" i="13"/>
  <c r="I77" i="13"/>
  <c r="I74" i="13" s="1"/>
  <c r="K77" i="13"/>
  <c r="M77" i="13"/>
  <c r="O77" i="13"/>
  <c r="Q77" i="13"/>
  <c r="Q74" i="13" s="1"/>
  <c r="V77" i="13"/>
  <c r="G79" i="13"/>
  <c r="M79" i="13" s="1"/>
  <c r="I79" i="13"/>
  <c r="K79" i="13"/>
  <c r="O79" i="13"/>
  <c r="Q79" i="13"/>
  <c r="V79" i="13"/>
  <c r="G85" i="13"/>
  <c r="I85" i="13"/>
  <c r="K85" i="13"/>
  <c r="M85" i="13"/>
  <c r="O85" i="13"/>
  <c r="Q85" i="13"/>
  <c r="V85" i="13"/>
  <c r="G87" i="13"/>
  <c r="M87" i="13" s="1"/>
  <c r="I87" i="13"/>
  <c r="K87" i="13"/>
  <c r="O87" i="13"/>
  <c r="Q87" i="13"/>
  <c r="V87" i="13"/>
  <c r="I89" i="13"/>
  <c r="Q89" i="13"/>
  <c r="G90" i="13"/>
  <c r="M90" i="13" s="1"/>
  <c r="M89" i="13" s="1"/>
  <c r="I90" i="13"/>
  <c r="K90" i="13"/>
  <c r="K89" i="13" s="1"/>
  <c r="O90" i="13"/>
  <c r="O89" i="13" s="1"/>
  <c r="Q90" i="13"/>
  <c r="V90" i="13"/>
  <c r="V89" i="13" s="1"/>
  <c r="I92" i="13"/>
  <c r="Q92" i="13"/>
  <c r="G93" i="13"/>
  <c r="G92" i="13" s="1"/>
  <c r="I93" i="13"/>
  <c r="K93" i="13"/>
  <c r="K92" i="13" s="1"/>
  <c r="O93" i="13"/>
  <c r="O92" i="13" s="1"/>
  <c r="Q93" i="13"/>
  <c r="V93" i="13"/>
  <c r="V92" i="13" s="1"/>
  <c r="G96" i="13"/>
  <c r="M96" i="13" s="1"/>
  <c r="M95" i="13" s="1"/>
  <c r="I96" i="13"/>
  <c r="K96" i="13"/>
  <c r="K95" i="13" s="1"/>
  <c r="O96" i="13"/>
  <c r="O95" i="13" s="1"/>
  <c r="Q96" i="13"/>
  <c r="V96" i="13"/>
  <c r="V95" i="13" s="1"/>
  <c r="G97" i="13"/>
  <c r="I97" i="13"/>
  <c r="I95" i="13" s="1"/>
  <c r="K97" i="13"/>
  <c r="M97" i="13"/>
  <c r="O97" i="13"/>
  <c r="Q97" i="13"/>
  <c r="Q95" i="13" s="1"/>
  <c r="V97" i="13"/>
  <c r="G98" i="13"/>
  <c r="O98" i="13"/>
  <c r="G99" i="13"/>
  <c r="I99" i="13"/>
  <c r="I98" i="13" s="1"/>
  <c r="K99" i="13"/>
  <c r="M99" i="13"/>
  <c r="O99" i="13"/>
  <c r="Q99" i="13"/>
  <c r="Q98" i="13" s="1"/>
  <c r="V99" i="13"/>
  <c r="G100" i="13"/>
  <c r="M100" i="13" s="1"/>
  <c r="I100" i="13"/>
  <c r="K100" i="13"/>
  <c r="K98" i="13" s="1"/>
  <c r="O100" i="13"/>
  <c r="Q100" i="13"/>
  <c r="V100" i="13"/>
  <c r="V98" i="13" s="1"/>
  <c r="G101" i="13"/>
  <c r="I101" i="13"/>
  <c r="K101" i="13"/>
  <c r="M101" i="13"/>
  <c r="O101" i="13"/>
  <c r="Q101" i="13"/>
  <c r="V101" i="13"/>
  <c r="G102" i="13"/>
  <c r="K102" i="13"/>
  <c r="O102" i="13"/>
  <c r="V102" i="13"/>
  <c r="G103" i="13"/>
  <c r="I103" i="13"/>
  <c r="I102" i="13" s="1"/>
  <c r="K103" i="13"/>
  <c r="M103" i="13"/>
  <c r="M102" i="13" s="1"/>
  <c r="O103" i="13"/>
  <c r="Q103" i="13"/>
  <c r="Q102" i="13" s="1"/>
  <c r="V103" i="13"/>
  <c r="G105" i="13"/>
  <c r="I105" i="13"/>
  <c r="I104" i="13" s="1"/>
  <c r="K105" i="13"/>
  <c r="M105" i="13"/>
  <c r="O105" i="13"/>
  <c r="Q105" i="13"/>
  <c r="Q104" i="13" s="1"/>
  <c r="V105" i="13"/>
  <c r="G106" i="13"/>
  <c r="G104" i="13" s="1"/>
  <c r="I106" i="13"/>
  <c r="K106" i="13"/>
  <c r="K104" i="13" s="1"/>
  <c r="O106" i="13"/>
  <c r="O104" i="13" s="1"/>
  <c r="Q106" i="13"/>
  <c r="V106" i="13"/>
  <c r="V104" i="13" s="1"/>
  <c r="I108" i="13"/>
  <c r="Q108" i="13"/>
  <c r="G109" i="13"/>
  <c r="M109" i="13" s="1"/>
  <c r="M108" i="13" s="1"/>
  <c r="I109" i="13"/>
  <c r="K109" i="13"/>
  <c r="K108" i="13" s="1"/>
  <c r="O109" i="13"/>
  <c r="O108" i="13" s="1"/>
  <c r="Q109" i="13"/>
  <c r="V109" i="13"/>
  <c r="V108" i="13" s="1"/>
  <c r="I111" i="13"/>
  <c r="Q111" i="13"/>
  <c r="G112" i="13"/>
  <c r="G111" i="13" s="1"/>
  <c r="I112" i="13"/>
  <c r="K112" i="13"/>
  <c r="K111" i="13" s="1"/>
  <c r="O112" i="13"/>
  <c r="O111" i="13" s="1"/>
  <c r="Q112" i="13"/>
  <c r="V112" i="13"/>
  <c r="V111" i="13" s="1"/>
  <c r="I113" i="13"/>
  <c r="Q113" i="13"/>
  <c r="G114" i="13"/>
  <c r="M114" i="13" s="1"/>
  <c r="M113" i="13" s="1"/>
  <c r="I114" i="13"/>
  <c r="K114" i="13"/>
  <c r="K113" i="13" s="1"/>
  <c r="O114" i="13"/>
  <c r="O113" i="13" s="1"/>
  <c r="Q114" i="13"/>
  <c r="V114" i="13"/>
  <c r="V113" i="13" s="1"/>
  <c r="G117" i="13"/>
  <c r="G116" i="13" s="1"/>
  <c r="I117" i="13"/>
  <c r="K117" i="13"/>
  <c r="K116" i="13" s="1"/>
  <c r="O117" i="13"/>
  <c r="O116" i="13" s="1"/>
  <c r="Q117" i="13"/>
  <c r="V117" i="13"/>
  <c r="V116" i="13" s="1"/>
  <c r="G118" i="13"/>
  <c r="I118" i="13"/>
  <c r="I116" i="13" s="1"/>
  <c r="K118" i="13"/>
  <c r="M118" i="13"/>
  <c r="O118" i="13"/>
  <c r="Q118" i="13"/>
  <c r="Q116" i="13" s="1"/>
  <c r="V118" i="13"/>
  <c r="G119" i="13"/>
  <c r="M119" i="13" s="1"/>
  <c r="I119" i="13"/>
  <c r="K119" i="13"/>
  <c r="O119" i="13"/>
  <c r="Q119" i="13"/>
  <c r="V119" i="13"/>
  <c r="G120" i="13"/>
  <c r="I120" i="13"/>
  <c r="K120" i="13"/>
  <c r="M120" i="13"/>
  <c r="O120" i="13"/>
  <c r="Q120" i="13"/>
  <c r="V120" i="13"/>
  <c r="G121" i="13"/>
  <c r="M121" i="13" s="1"/>
  <c r="I121" i="13"/>
  <c r="K121" i="13"/>
  <c r="O121" i="13"/>
  <c r="Q121" i="13"/>
  <c r="V121" i="13"/>
  <c r="G122" i="13"/>
  <c r="I122" i="13"/>
  <c r="K122" i="13"/>
  <c r="M122" i="13"/>
  <c r="O122" i="13"/>
  <c r="Q122" i="13"/>
  <c r="V122" i="13"/>
  <c r="G123" i="13"/>
  <c r="K123" i="13"/>
  <c r="O123" i="13"/>
  <c r="V123" i="13"/>
  <c r="G124" i="13"/>
  <c r="I124" i="13"/>
  <c r="I123" i="13" s="1"/>
  <c r="K124" i="13"/>
  <c r="M124" i="13"/>
  <c r="M123" i="13" s="1"/>
  <c r="O124" i="13"/>
  <c r="Q124" i="13"/>
  <c r="Q123" i="13" s="1"/>
  <c r="V124" i="13"/>
  <c r="G126" i="13"/>
  <c r="I126" i="13"/>
  <c r="I125" i="13" s="1"/>
  <c r="K126" i="13"/>
  <c r="M126" i="13"/>
  <c r="O126" i="13"/>
  <c r="Q126" i="13"/>
  <c r="Q125" i="13" s="1"/>
  <c r="V126" i="13"/>
  <c r="G127" i="13"/>
  <c r="G125" i="13" s="1"/>
  <c r="I127" i="13"/>
  <c r="K127" i="13"/>
  <c r="K125" i="13" s="1"/>
  <c r="O127" i="13"/>
  <c r="O125" i="13" s="1"/>
  <c r="Q127" i="13"/>
  <c r="V127" i="13"/>
  <c r="V125" i="13" s="1"/>
  <c r="G128" i="13"/>
  <c r="I128" i="13"/>
  <c r="K128" i="13"/>
  <c r="M128" i="13"/>
  <c r="O128" i="13"/>
  <c r="Q128" i="13"/>
  <c r="V128" i="13"/>
  <c r="G129" i="13"/>
  <c r="M129" i="13" s="1"/>
  <c r="I129" i="13"/>
  <c r="K129" i="13"/>
  <c r="O129" i="13"/>
  <c r="Q129" i="13"/>
  <c r="V129" i="13"/>
  <c r="G131" i="13"/>
  <c r="M131" i="13" s="1"/>
  <c r="I131" i="13"/>
  <c r="K131" i="13"/>
  <c r="K130" i="13" s="1"/>
  <c r="O131" i="13"/>
  <c r="O130" i="13" s="1"/>
  <c r="Q131" i="13"/>
  <c r="V131" i="13"/>
  <c r="V130" i="13" s="1"/>
  <c r="G132" i="13"/>
  <c r="I132" i="13"/>
  <c r="I130" i="13" s="1"/>
  <c r="K132" i="13"/>
  <c r="M132" i="13"/>
  <c r="O132" i="13"/>
  <c r="Q132" i="13"/>
  <c r="Q130" i="13" s="1"/>
  <c r="V132" i="13"/>
  <c r="G133" i="13"/>
  <c r="M133" i="13" s="1"/>
  <c r="I133" i="13"/>
  <c r="K133" i="13"/>
  <c r="O133" i="13"/>
  <c r="Q133" i="13"/>
  <c r="V133" i="13"/>
  <c r="G135" i="13"/>
  <c r="I135" i="13"/>
  <c r="K135" i="13"/>
  <c r="M135" i="13"/>
  <c r="O135" i="13"/>
  <c r="Q135" i="13"/>
  <c r="V135" i="13"/>
  <c r="AE137" i="13"/>
  <c r="AF137" i="13"/>
  <c r="G23" i="12"/>
  <c r="BA21" i="12"/>
  <c r="BA19" i="12"/>
  <c r="BA17" i="12"/>
  <c r="BA15" i="12"/>
  <c r="BA13" i="12"/>
  <c r="BA10" i="12"/>
  <c r="G8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14" i="12"/>
  <c r="I14" i="12"/>
  <c r="K14" i="12"/>
  <c r="M14" i="12"/>
  <c r="O14" i="12"/>
  <c r="Q14" i="12"/>
  <c r="V14" i="12"/>
  <c r="G16" i="12"/>
  <c r="AF23" i="12" s="1"/>
  <c r="I16" i="12"/>
  <c r="K16" i="12"/>
  <c r="O16" i="12"/>
  <c r="O8" i="12" s="1"/>
  <c r="Q16" i="12"/>
  <c r="V16" i="12"/>
  <c r="G18" i="12"/>
  <c r="M18" i="12" s="1"/>
  <c r="I18" i="12"/>
  <c r="K18" i="12"/>
  <c r="O18" i="12"/>
  <c r="Q18" i="12"/>
  <c r="V18" i="12"/>
  <c r="G20" i="12"/>
  <c r="I20" i="12"/>
  <c r="K20" i="12"/>
  <c r="M20" i="12"/>
  <c r="O20" i="12"/>
  <c r="Q20" i="12"/>
  <c r="V20" i="12"/>
  <c r="AE23" i="12"/>
  <c r="I20" i="1"/>
  <c r="I19" i="1"/>
  <c r="I18" i="1"/>
  <c r="I17" i="1"/>
  <c r="F58" i="1"/>
  <c r="G23" i="1" s="1"/>
  <c r="G58" i="1"/>
  <c r="G25" i="1" s="1"/>
  <c r="H58" i="1"/>
  <c r="I58" i="1"/>
  <c r="J57" i="1" s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92" i="1" l="1"/>
  <c r="J91" i="1" s="1"/>
  <c r="J81" i="1"/>
  <c r="J79" i="1"/>
  <c r="J67" i="1"/>
  <c r="J77" i="1"/>
  <c r="J69" i="1"/>
  <c r="J75" i="1"/>
  <c r="J66" i="1"/>
  <c r="J70" i="1"/>
  <c r="J72" i="1"/>
  <c r="J74" i="1"/>
  <c r="J78" i="1"/>
  <c r="J80" i="1"/>
  <c r="J82" i="1"/>
  <c r="J65" i="1"/>
  <c r="J84" i="1"/>
  <c r="J88" i="1"/>
  <c r="A27" i="1"/>
  <c r="A28" i="1" s="1"/>
  <c r="G28" i="1" s="1"/>
  <c r="G27" i="1" s="1"/>
  <c r="G29" i="1" s="1"/>
  <c r="M112" i="19"/>
  <c r="M8" i="19"/>
  <c r="G8" i="19"/>
  <c r="M121" i="19"/>
  <c r="M120" i="19" s="1"/>
  <c r="G117" i="19"/>
  <c r="M116" i="19"/>
  <c r="M115" i="19" s="1"/>
  <c r="M101" i="19"/>
  <c r="M94" i="19" s="1"/>
  <c r="M89" i="19"/>
  <c r="M81" i="19" s="1"/>
  <c r="M60" i="19"/>
  <c r="M52" i="19" s="1"/>
  <c r="AF134" i="19"/>
  <c r="M46" i="17"/>
  <c r="M36" i="17"/>
  <c r="M17" i="17"/>
  <c r="M11" i="17" s="1"/>
  <c r="G46" i="17"/>
  <c r="M9" i="17"/>
  <c r="M8" i="17" s="1"/>
  <c r="AE60" i="17"/>
  <c r="M111" i="16"/>
  <c r="M115" i="16"/>
  <c r="M92" i="16"/>
  <c r="M8" i="16"/>
  <c r="M126" i="16"/>
  <c r="M69" i="16"/>
  <c r="G126" i="16"/>
  <c r="G115" i="16"/>
  <c r="G69" i="16"/>
  <c r="G92" i="16"/>
  <c r="G8" i="16"/>
  <c r="AE138" i="16"/>
  <c r="M136" i="16"/>
  <c r="M134" i="16" s="1"/>
  <c r="M63" i="16"/>
  <c r="M60" i="16" s="1"/>
  <c r="M40" i="16"/>
  <c r="M38" i="16" s="1"/>
  <c r="M39" i="15"/>
  <c r="M46" i="15"/>
  <c r="M45" i="15" s="1"/>
  <c r="M41" i="15"/>
  <c r="M28" i="15"/>
  <c r="M24" i="15" s="1"/>
  <c r="M15" i="15"/>
  <c r="M8" i="15" s="1"/>
  <c r="AE49" i="15"/>
  <c r="M53" i="14"/>
  <c r="M8" i="14"/>
  <c r="M55" i="14"/>
  <c r="M46" i="14"/>
  <c r="M45" i="14" s="1"/>
  <c r="M41" i="14"/>
  <c r="M39" i="14" s="1"/>
  <c r="M27" i="14"/>
  <c r="M23" i="14" s="1"/>
  <c r="M13" i="14"/>
  <c r="M41" i="13"/>
  <c r="M130" i="13"/>
  <c r="M98" i="13"/>
  <c r="M8" i="13"/>
  <c r="M104" i="13"/>
  <c r="G130" i="13"/>
  <c r="M117" i="13"/>
  <c r="M116" i="13" s="1"/>
  <c r="G113" i="13"/>
  <c r="M112" i="13"/>
  <c r="M111" i="13" s="1"/>
  <c r="G108" i="13"/>
  <c r="M106" i="13"/>
  <c r="G95" i="13"/>
  <c r="M93" i="13"/>
  <c r="M92" i="13" s="1"/>
  <c r="G89" i="13"/>
  <c r="M75" i="13"/>
  <c r="M74" i="13" s="1"/>
  <c r="G36" i="13"/>
  <c r="G8" i="13"/>
  <c r="M127" i="13"/>
  <c r="M125" i="13" s="1"/>
  <c r="M49" i="13"/>
  <c r="M47" i="13" s="1"/>
  <c r="M16" i="12"/>
  <c r="M8" i="12" s="1"/>
  <c r="J83" i="1"/>
  <c r="J85" i="1"/>
  <c r="J87" i="1"/>
  <c r="J42" i="1"/>
  <c r="J46" i="1"/>
  <c r="J48" i="1"/>
  <c r="J52" i="1"/>
  <c r="J56" i="1"/>
  <c r="J40" i="1"/>
  <c r="J44" i="1"/>
  <c r="J50" i="1"/>
  <c r="J54" i="1"/>
  <c r="J39" i="1"/>
  <c r="J58" i="1" s="1"/>
  <c r="J41" i="1"/>
  <c r="J43" i="1"/>
  <c r="J45" i="1"/>
  <c r="J47" i="1"/>
  <c r="J49" i="1"/>
  <c r="J51" i="1"/>
  <c r="J53" i="1"/>
  <c r="J55" i="1"/>
  <c r="I21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J73" i="1" l="1"/>
  <c r="J89" i="1"/>
  <c r="J90" i="1"/>
  <c r="J76" i="1"/>
  <c r="J68" i="1"/>
  <c r="J86" i="1"/>
  <c r="J71" i="1"/>
  <c r="J92" i="1" l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<sst xmlns="http://schemas.openxmlformats.org/spreadsheetml/2006/main" count="2821" uniqueCount="691">
  <si>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</si>
  <si>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</si>
  <si>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</si>
  <si>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</si>
  <si>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</si>
  <si>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</si>
  <si>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</si>
  <si>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</si>
  <si>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</si>
  <si>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</si>
  <si>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</si>
  <si>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</si>
  <si>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</si>
  <si>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</si>
  <si>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</si>
  <si>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</si>
  <si>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</si>
  <si>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</si>
  <si>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</si>
  <si>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</si>
  <si>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</si>
  <si>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</si>
  <si>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</si>
  <si>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</si>
  <si>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</si>
  <si>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</si>
  <si>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</si>
  <si>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</si>
  <si>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</si>
  <si>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</si>
  <si>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</si>
  <si>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</si>
  <si>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</si>
  <si>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</si>
  <si>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</si>
  <si>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</si>
  <si>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</si>
  <si>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</si>
  <si>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</si>
  <si>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</si>
  <si>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</si>
  <si>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</si>
  <si>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</si>
  <si>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001_v3</t>
  </si>
  <si>
    <t>OBNOVA LESOPARKU HRADISKO A KALVÁRIE - HRADISKO</t>
  </si>
  <si>
    <t>Stavba</t>
  </si>
  <si>
    <t>1</t>
  </si>
  <si>
    <t xml:space="preserve">VRN </t>
  </si>
  <si>
    <t>VRN</t>
  </si>
  <si>
    <t>SO 01</t>
  </si>
  <si>
    <t>Komunikace od škol</t>
  </si>
  <si>
    <t>SO 02</t>
  </si>
  <si>
    <t>Mostek Hradisko</t>
  </si>
  <si>
    <t>SO 03</t>
  </si>
  <si>
    <t>Čertův mostek</t>
  </si>
  <si>
    <t>SO 04</t>
  </si>
  <si>
    <t>Altán „Letec“</t>
  </si>
  <si>
    <t xml:space="preserve"> Altán „Letec“</t>
  </si>
  <si>
    <t>SO 05</t>
  </si>
  <si>
    <t>Přírodní amfiteátr</t>
  </si>
  <si>
    <t>SO 06</t>
  </si>
  <si>
    <t>Vegetační úpravy</t>
  </si>
  <si>
    <t>SO 07</t>
  </si>
  <si>
    <t>Úpravy povrchů „nezpevněné chodníčky, okolí studny, schody“</t>
  </si>
  <si>
    <t>Úpravy povrchů „nezpevněné chodníčky, okolí studny</t>
  </si>
  <si>
    <t>SO 08</t>
  </si>
  <si>
    <t>Mobiliář</t>
  </si>
  <si>
    <t>Celkem za stavbu</t>
  </si>
  <si>
    <t>CZK</t>
  </si>
  <si>
    <t>Rekapitulace dílů</t>
  </si>
  <si>
    <t>Typ dílu</t>
  </si>
  <si>
    <t>01</t>
  </si>
  <si>
    <t>Celý objekt</t>
  </si>
  <si>
    <t>Zemní práce</t>
  </si>
  <si>
    <t>11</t>
  </si>
  <si>
    <t>Přípravné a přidružené práce</t>
  </si>
  <si>
    <t>1a</t>
  </si>
  <si>
    <t>2</t>
  </si>
  <si>
    <t>Základy a zvláštní zakládání</t>
  </si>
  <si>
    <t>3</t>
  </si>
  <si>
    <t>Svislé a kompletní konstrukce</t>
  </si>
  <si>
    <t>38</t>
  </si>
  <si>
    <t>Kompletní konstrukce</t>
  </si>
  <si>
    <t>4</t>
  </si>
  <si>
    <t>Vodorovné konstrukce</t>
  </si>
  <si>
    <t>5</t>
  </si>
  <si>
    <t>Komunikace</t>
  </si>
  <si>
    <t>61</t>
  </si>
  <si>
    <t>Úpravy povrchů vnitřní</t>
  </si>
  <si>
    <t>63</t>
  </si>
  <si>
    <t>Podlahy a podlahové konstrukce</t>
  </si>
  <si>
    <t>8</t>
  </si>
  <si>
    <t>Trubní vedení</t>
  </si>
  <si>
    <t>9</t>
  </si>
  <si>
    <t>Ostatní konstrukce a práce, bourání</t>
  </si>
  <si>
    <t>91</t>
  </si>
  <si>
    <t>Doplňující práce na komunikaci</t>
  </si>
  <si>
    <t>93</t>
  </si>
  <si>
    <t>Dokončovací práce inženýrských staveb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</si>
  <si>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</si>
  <si>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</si>
  <si>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</si>
  <si>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</si>
  <si>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</si>
  <si>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</si>
  <si>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711</t>
  </si>
  <si>
    <t>Izolace proti vodě</t>
  </si>
  <si>
    <t>713</t>
  </si>
  <si>
    <t>Izolace tepelné</t>
  </si>
  <si>
    <t>762</t>
  </si>
  <si>
    <t>Konstrukce tesařské</t>
  </si>
  <si>
    <t>763</t>
  </si>
  <si>
    <t>Dřevostavby</t>
  </si>
  <si>
    <t>764</t>
  </si>
  <si>
    <t>Konstrukce klempířské</t>
  </si>
  <si>
    <t>766</t>
  </si>
  <si>
    <t>Konstrukce truhlářské</t>
  </si>
  <si>
    <t>767</t>
  </si>
  <si>
    <t>Konstrukce zámečnické</t>
  </si>
  <si>
    <t>783</t>
  </si>
  <si>
    <t>Nátěry</t>
  </si>
  <si>
    <t>D96</t>
  </si>
  <si>
    <t>Přesuny suti a vybouraných hmot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</si>
  <si>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</si>
  <si>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</si>
  <si>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</si>
  <si>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</si>
  <si>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</si>
  <si>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</si>
  <si>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</si>
  <si>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</si>
  <si>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</si>
  <si>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</si>
  <si>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</si>
  <si>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</si>
  <si>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</si>
  <si>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</si>
  <si>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</si>
  <si>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</si>
  <si>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</si>
  <si>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</si>
  <si>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</si>
  <si>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</si>
  <si>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</si>
  <si>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</si>
  <si>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</si>
  <si>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</si>
  <si>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</si>
  <si>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</si>
  <si>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</si>
  <si>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Díl:</t>
  </si>
  <si>
    <t>DIL</t>
  </si>
  <si>
    <t>004111010R</t>
  </si>
  <si>
    <t xml:space="preserve">Průzkumné práce </t>
  </si>
  <si>
    <t>Soubor</t>
  </si>
  <si>
    <t>Indiv</t>
  </si>
  <si>
    <t>POL99_8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</si>
  <si>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</si>
  <si>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POP</t>
  </si>
  <si>
    <t>005111020R</t>
  </si>
  <si>
    <t>Vytyčení stavby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</si>
  <si>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</si>
  <si>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</si>
  <si>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</si>
  <si>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</si>
  <si>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005122 R</t>
  </si>
  <si>
    <t>Provozní vlivy</t>
  </si>
  <si>
    <t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</si>
  <si>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</si>
  <si>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</si>
  <si>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</si>
  <si>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</si>
  <si>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</si>
  <si>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</si>
  <si>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SUM</t>
  </si>
  <si>
    <t>Geodetické zaměření rohů stavby, stabilizace bodů a sestavení laviček.</t>
  </si>
  <si>
    <t>END</t>
  </si>
  <si>
    <t>122202202R00</t>
  </si>
  <si>
    <t>Odkopávky a prokopávky pro silnice v hornině 3 přes 100 do 1 000 m3</t>
  </si>
  <si>
    <t>m3</t>
  </si>
  <si>
    <t>POL1_9</t>
  </si>
  <si>
    <t>s přemístěním výkopku v příčných profilech na vzdálenost do 15 m nebo s naložením na dopravní prostředek.</t>
  </si>
  <si>
    <t>SPI</t>
  </si>
  <si>
    <t>Převzatá hodnota množství z položky : 708,75</t>
  </si>
  <si>
    <t>VV</t>
  </si>
  <si>
    <t>Začátek provozního součtu</t>
  </si>
  <si>
    <t xml:space="preserve">  zpevněná dlážděná cest: : 945*0,39</t>
  </si>
  <si>
    <t xml:space="preserve">  zajistění cesty ve svahu: : 945*0,9*0,4</t>
  </si>
  <si>
    <t>Konec provozního součtu</t>
  </si>
  <si>
    <t>122202209R00</t>
  </si>
  <si>
    <t>Odkopávky a prokopávky pro silnice v hornině 3 příplatek za lepivost horniny</t>
  </si>
  <si>
    <t>162301102R00</t>
  </si>
  <si>
    <t>Vodorovné přemístění výkopku z horniny 1 až 4, na vzdálenost přes 500  do 1 000 m</t>
  </si>
  <si>
    <t>po suchu, bez naložení výkopku, avšak se složením bez rozhrnutí, zpáteční cesta vozidla.</t>
  </si>
  <si>
    <t>171201201R00</t>
  </si>
  <si>
    <t>Uložení sypaniny na dočasnou skládku tak, že na 1 m2 plochy připadá přes 2 m3 výkopku nebo ornice</t>
  </si>
  <si>
    <t>181101101R00</t>
  </si>
  <si>
    <t>Úprava pláně v zářezech v hornině 1 až 4, bez zhutnění</t>
  </si>
  <si>
    <t>m2</t>
  </si>
  <si>
    <t>vyrovnáním výškových rozdílů, ploch vodorovných a ploch do sklonu 1 : 5.</t>
  </si>
  <si>
    <t>162301101R00</t>
  </si>
  <si>
    <t>Vodorovné přemístění výkopku z horniny 1 až 4, na vzdálenost přes 50  do 500 m</t>
  </si>
  <si>
    <t>356212T10I10</t>
  </si>
  <si>
    <t>Vodorovné přemístění do 10000 m výkopku/sypaniny z horniny tř. 1 až 4</t>
  </si>
  <si>
    <t>Vlastní</t>
  </si>
  <si>
    <t>354943T10I10</t>
  </si>
  <si>
    <t>Nakládání výkopku z hornin tř. 1 až 4 do 100 m3</t>
  </si>
  <si>
    <t>171101101R00</t>
  </si>
  <si>
    <t>Uložení sypaniny do násypů zhutněných s uzavřením povrchu násypu z hornin soudržných s předepsanou mírou zhutnění v procentech výsledků zkoušek Proctor-Standard							_x000D_
							_x000D_
 na 95 % PS</t>
  </si>
  <si>
    <t>s rozprostřením sypaniny ve vrstvách a s hrubým urovnáním,</t>
  </si>
  <si>
    <t>171201211</t>
  </si>
  <si>
    <t>Poplatek za uložení odpadu ze sypaniny na skládce (skládkovné)</t>
  </si>
  <si>
    <t>t</t>
  </si>
  <si>
    <t>339,43*1,6</t>
  </si>
  <si>
    <t>113106221R00</t>
  </si>
  <si>
    <t>Rozebrání vozovek a ploch s jakoukoliv výplní spár _x000D_
 v ploše jednotlivě do 200 m2, z drobných kostek nebo odseků, kladených do lože z kameniva těženého, škváry nebo strusky</t>
  </si>
  <si>
    <t>s přemístěním hmot na skládku na vzdálenost do 3 m nebo s naložením na dopravní prostředek</t>
  </si>
  <si>
    <t>113107610R00</t>
  </si>
  <si>
    <t>Odstranění podkladů nebo krytů z kameniva hrubého drceného, v ploše jednotlivě nad 50 m2, tloušťka vrstvy 100 mm</t>
  </si>
  <si>
    <t>111203111R00</t>
  </si>
  <si>
    <t>Odtsranění pařezu odfrézováním do hloubky 500 mm pod úroveň terénu odstranění pařezu odfrézováním až do hloubky 500 mm</t>
  </si>
  <si>
    <t>113202111R00</t>
  </si>
  <si>
    <t>Vytrhání obrub z krajníků nebo obrubníků stojatých</t>
  </si>
  <si>
    <t>m</t>
  </si>
  <si>
    <t>s vybouráním lože, s přemístěním hmot na skládku na vzdálenost do 3 m nebo naložením na dopravní prostředek</t>
  </si>
  <si>
    <t>919735111R00</t>
  </si>
  <si>
    <t>Řezání stávajících krytů nebo podkladů živičných, hloubky do  50 mm</t>
  </si>
  <si>
    <t>včetně spotřeby vody</t>
  </si>
  <si>
    <t>289970111R00</t>
  </si>
  <si>
    <t>Geotextílie separační, filtrační, zpevňující polypropylén, 300 g/m2</t>
  </si>
  <si>
    <t>211571112R00</t>
  </si>
  <si>
    <t>Výplň odvodňovacích žeber štěrkopískem netříděným</t>
  </si>
  <si>
    <t>do rýh bez zhutnění s úpravou povrchu výplně, s vytvořením průduchů z lomového kamene</t>
  </si>
  <si>
    <t>211571121R00</t>
  </si>
  <si>
    <t>Výplň odvodňovacích žeber kamenivem drobným těženým</t>
  </si>
  <si>
    <t>430321313R00</t>
  </si>
  <si>
    <t>Beton schodišťových konstrukcí (stupňů, schodnic, ramen, podest s nosníky) železový třídy C 16/20</t>
  </si>
  <si>
    <t>RTS 17/ I</t>
  </si>
  <si>
    <t>POL1_</t>
  </si>
  <si>
    <t>430361821R00</t>
  </si>
  <si>
    <t>Výztuž schodišťových konstrukcí  (stupňů, schodnic, ramen, podest s nosníky) z betonářské oceli 10505</t>
  </si>
  <si>
    <t>Včetně distančních prvků.</t>
  </si>
  <si>
    <t>431351121R00</t>
  </si>
  <si>
    <t>Bednění podest a podstupňových desek přímočarých zřízení</t>
  </si>
  <si>
    <t>včetně podpěrné konstrukce o výšce do 4 m</t>
  </si>
  <si>
    <t>431351122R00</t>
  </si>
  <si>
    <t>Bednění podest a podstupňových desek přímočarých odstranění</t>
  </si>
  <si>
    <t>431351128R00</t>
  </si>
  <si>
    <t>Bednění podest a podstupňových desek příplatek za podpěrnou konstrukci o výšce přes 4 do 6 m zřízení</t>
  </si>
  <si>
    <t>431351129R00</t>
  </si>
  <si>
    <t>Bednění podest a podstupňových desek příplatek za podpěrnou konstrukci o výšce přes 4 do 6 m odstranění</t>
  </si>
  <si>
    <t>434351141R00</t>
  </si>
  <si>
    <t>Bednění stupňů betonovaných na podstupňové desce nebo na terénu přímočarých zřízení</t>
  </si>
  <si>
    <t>434351142R00</t>
  </si>
  <si>
    <t>Bednění stupňů betonovaných na podstupňové desce nebo na terénu přímočarých odstranění</t>
  </si>
  <si>
    <t>55399992R</t>
  </si>
  <si>
    <t>výrobek kovový</t>
  </si>
  <si>
    <t>kg</t>
  </si>
  <si>
    <t>Kalkul</t>
  </si>
  <si>
    <t>POL3_</t>
  </si>
  <si>
    <t>61191425R</t>
  </si>
  <si>
    <t>madlo schodišťové; buk; š = 50 mm; l = 3 000,0 mm; tl = 50,0 mm</t>
  </si>
  <si>
    <t>338920022R00</t>
  </si>
  <si>
    <t>Osazení betonových palisád šířka do 20 cm, délka do 90 cm</t>
  </si>
  <si>
    <t>5922841021</t>
  </si>
  <si>
    <t>Palisáda přírodní 16x16x90 cm</t>
  </si>
  <si>
    <t>kus</t>
  </si>
  <si>
    <t>Položka pořadí 30 : 4,42000*6,25</t>
  </si>
  <si>
    <t>Ztratné : 0,01</t>
  </si>
  <si>
    <t/>
  </si>
  <si>
    <t>935112111R00</t>
  </si>
  <si>
    <t>Osazení příkopového žlabu se zřízením lože tl. 100 mm z betonu C 8/10, z betonových příkopových tvárnic, šířky do 500 mm</t>
  </si>
  <si>
    <t>s vyplněním a zatřením spár cementovou maltou, se zřízením lože tl. 10 cm</t>
  </si>
  <si>
    <t>Včetně  dodání hmot pro lože a vyplnění spár.</t>
  </si>
  <si>
    <t>59227003R</t>
  </si>
  <si>
    <t>žlab odvodňovací beton; l = 250,0 mm; š = 210 mm; h = 80,0 mm; barva přírodní</t>
  </si>
  <si>
    <t>Položka pořadí 32 : 7,35000*4</t>
  </si>
  <si>
    <t>591211111R00</t>
  </si>
  <si>
    <t>Kladení dlažby z kostek drobných z kamene, do lože z kameniva těženého tloušťky 50 mm</t>
  </si>
  <si>
    <t>s provedením lože do 50 mm, s vyplněním spár, s dvojím beraněním a se smetením přebytečného materiálu na krajnici</t>
  </si>
  <si>
    <t>567122111R00</t>
  </si>
  <si>
    <t>Podklad z kameniva zpevněného cementem KZC 1, tloušťka po zhutnění 120 mm</t>
  </si>
  <si>
    <t>bez dilatačních spár, s rozprostřením a zhutněním, ošetřením povrchu podkladu vodou</t>
  </si>
  <si>
    <t>564751111R00</t>
  </si>
  <si>
    <t>Podklad nebo kryt z kameniva hrubého drceného tloušťka po zhutnění 150 mm</t>
  </si>
  <si>
    <t>velikost 32 - 63 mm s rozprostřením a zhutněním</t>
  </si>
  <si>
    <t>Převzatá hodnota množství z položky : 2078,5</t>
  </si>
  <si>
    <t xml:space="preserve">  druhá vrstva: : 1039</t>
  </si>
  <si>
    <t>596811111RT5</t>
  </si>
  <si>
    <t>Kladení dlažby z betonových nebo kameninových dlaždic včetně dodávky dlaždic_x000D_
 betonových, rozměru 50/50 mm, tloušťky 60 mm, do lože z kameniva těženého</t>
  </si>
  <si>
    <t>komunikací pro pěší do velikosti dlaždic 0,25 m2 s provedením lože do tl. 30 mm, s vyplněním spár a se smetením přebytečného materiálu na vzdálenost do 3 m</t>
  </si>
  <si>
    <t>917862111RV3</t>
  </si>
  <si>
    <t>Osazení silničního nebo chodníkového obrubníku včetně dodávky betonovéího obrubníku_x000D_
 nájezdového 1000/150/150 mm, stojatého, s boční opěrou z betonu prostého, do lože z betonu prostého C 12/15</t>
  </si>
  <si>
    <t>S dodáním hmot pro lože tl. 80-100 mm.</t>
  </si>
  <si>
    <t>611456122R00</t>
  </si>
  <si>
    <t>Potažení podhledu stropních dílců maltou vápenocementovou, s disperzí, tloušťky 1÷3 mm</t>
  </si>
  <si>
    <t>a schodišťových prefabrikovaných dílců, se zahlazením plstí, s pomocným lešením</t>
  </si>
  <si>
    <t>632456221R00</t>
  </si>
  <si>
    <t>Potěr pískocementový stupňů a schodnic hlazený ocelovým hladítkem_x000D_
 o tloušťce 20 mm</t>
  </si>
  <si>
    <t>potěr pískocementový stupňů a schodnic (600 kg/m3)</t>
  </si>
  <si>
    <t>871218111R00</t>
  </si>
  <si>
    <t>Kladení dren. potrubí do rýhy, tvr. PVC, do 90 mm</t>
  </si>
  <si>
    <t>871218211R00</t>
  </si>
  <si>
    <t>Drenáže a trubky pro měřicí zařízení trubka polypropylenová, DN 50 mm</t>
  </si>
  <si>
    <t>916241213</t>
  </si>
  <si>
    <t>Osazení obrubníku kamenného stojatého s boční opěrou do lože z betonu prostého</t>
  </si>
  <si>
    <t>583802110</t>
  </si>
  <si>
    <t>krajník silniční kamenný, (aAP) žula, KS3 13x20 x 30-80</t>
  </si>
  <si>
    <t>POL3_0</t>
  </si>
  <si>
    <t>919726123</t>
  </si>
  <si>
    <t>Montáž Geotextilie pro ochranu, separaci a filtraci netkaná měrná hmotnost do 500 g/m2</t>
  </si>
  <si>
    <t>912151OA0</t>
  </si>
  <si>
    <t>betonový propustek viz PD včt zatrubnění a, obložení zaustění kamen</t>
  </si>
  <si>
    <t>59227518R</t>
  </si>
  <si>
    <t>tvárnice příkopová beton; l = 1000,0 mm; š = 650 mm; h = 150,0 mm</t>
  </si>
  <si>
    <t>935112211R00</t>
  </si>
  <si>
    <t>Osazení příkopového žlabu se zřízením lože tl. 100 mm z betonu C 8/10, z betonových příkopových tvárnic, šířky přes 500 do 800 mm</t>
  </si>
  <si>
    <t>953941110R00</t>
  </si>
  <si>
    <t>Osazení drobných kovových výrobků zábradlí_x000D_
 schodišťového, balkonového nebo jiného</t>
  </si>
  <si>
    <t>bez jejich dodání, ale s vysekáním kapes pro upevňovací prvky a s jejich zazděním, zabetonováním nebo zalitím,</t>
  </si>
  <si>
    <t>966079881R00</t>
  </si>
  <si>
    <t>Přerušení ocelových profilů průřezu do 700 mm2</t>
  </si>
  <si>
    <t>998223011R00</t>
  </si>
  <si>
    <t>Přesun hmot pozemních komunikací, kryt dlážděný jakékoliv délky objektu</t>
  </si>
  <si>
    <t>vodorovně do 200 m</t>
  </si>
  <si>
    <t>711111001R00</t>
  </si>
  <si>
    <t>Provedení izolace proti zemní vlhkosti natěradly za studena na ploše vodorovné nátěrem penetračním, 1 x nátěr, materiál ve specifikaci</t>
  </si>
  <si>
    <t>711112001R00</t>
  </si>
  <si>
    <t>Provedení izolace proti zemní vlhkosti natěradly za studena na ploše svislé, včetně pomocného lešení o výšce podlahy do 1900 mm a pro zatížení do 1,5 kPa. nátěrem penetračním, 1x nátěr, materiál ve specifikaci</t>
  </si>
  <si>
    <t>711121131R00</t>
  </si>
  <si>
    <t>Provedení izolace proti zemní vlhkosti natěradly za horka na ploše vodorovné , nátěrem asfaltovým, materiál ve specifikaci</t>
  </si>
  <si>
    <t>55395100.AR</t>
  </si>
  <si>
    <t>zábradlí trubkové</t>
  </si>
  <si>
    <t>711122131R00</t>
  </si>
  <si>
    <t>Provedení izolace proti zemní vlhkosti natěradly za horka na ploše svislé, nátěrem asfaltovým, materiál ve specifikaci</t>
  </si>
  <si>
    <t>711141559R00</t>
  </si>
  <si>
    <t xml:space="preserve">Provedení izolace proti zemní vlhkosti pásy přitavením vodorovná, 1 vrstva, bez dodávky izolačních pásů,  </t>
  </si>
  <si>
    <t>766211200R00</t>
  </si>
  <si>
    <t xml:space="preserve">Montáž madel schodišťových dřevěných nebo verzalitových, průběžných,  </t>
  </si>
  <si>
    <t>783222100R00</t>
  </si>
  <si>
    <t xml:space="preserve">Nátěry kov.stavebních doplňk.konstrukcí syntetické dvojnásobné,  </t>
  </si>
  <si>
    <t>783226100R00</t>
  </si>
  <si>
    <t xml:space="preserve">Nátěry kov.stavebních doplňk.konstrukcí syntetické základní,  </t>
  </si>
  <si>
    <t>783626100R00</t>
  </si>
  <si>
    <t>Nátěry truhlářských výrobků syntetické lazurovací, 1x lakování</t>
  </si>
  <si>
    <t>783626200R00</t>
  </si>
  <si>
    <t>Nátěry truhlářských výrobků syntetické lazurovací, 2x lakování</t>
  </si>
  <si>
    <t>979082213R00</t>
  </si>
  <si>
    <t>Vodorovná doprava suti po suchu bez naložení, ale se složením a hrubým urovnáním na vzdálenost do 1 km</t>
  </si>
  <si>
    <t>979091211R00</t>
  </si>
  <si>
    <t>Vodorovné přemístění suti do 7 km</t>
  </si>
  <si>
    <t>979087212R00</t>
  </si>
  <si>
    <t>Nakládání na dopravní prostředky suti</t>
  </si>
  <si>
    <t>pro vodorovnou dopravu</t>
  </si>
  <si>
    <t>979990107R00</t>
  </si>
  <si>
    <t>Poplatek za skládku směs betonu,cihel a dřeva</t>
  </si>
  <si>
    <t>139601102R00</t>
  </si>
  <si>
    <t>Ruční výkop jam, rýh a šachet v hornině 3</t>
  </si>
  <si>
    <t>s přehozením na vzdálenost do 5 m nebo s naložením na ruční dopravní prostředek</t>
  </si>
  <si>
    <t>167101201R00</t>
  </si>
  <si>
    <t>Nakládání, skládání, překládání neulehlého výkopku nakládání, skládání, překládání neulehléno výkopku nebo zeminy - ručně_x000D_
 z horniny 1 až 4</t>
  </si>
  <si>
    <t>182301122R00</t>
  </si>
  <si>
    <t>Rozprostření a urovnání ornice ve svahu v souvislé ploše do 500 m2, tloušťka vrstvy přes 100 do 150 mm</t>
  </si>
  <si>
    <t>s případným nutným přemístěním hromad nebo dočasných skládek na místo potřeby ze vzdálenosti do 30 m, ve svahu sklonu přes 1 : 5,</t>
  </si>
  <si>
    <t>161101501R00</t>
  </si>
  <si>
    <t>Svislé přemístění výkopku nošením z horniny 1 až 4</t>
  </si>
  <si>
    <t xml:space="preserve"> bez naložení, avšak s vyprázdněním nádoby na hromady nebo do dopravního prostředku, na každých třeba i započatých 3 m výšky,</t>
  </si>
  <si>
    <t>162201203R00</t>
  </si>
  <si>
    <t>Vodorovné přemístění výkopku nošením z horniny 1 až 4, kolečkem, na vzdálenost do 10 m</t>
  </si>
  <si>
    <t>bez naložení, avšak s vyprázdněním nádoby na hromadu nebo do dopravního prostředku,</t>
  </si>
  <si>
    <t>162201210R00</t>
  </si>
  <si>
    <t>Vodorovné přemístění výkopku nošením příplatek k ceně za každých dalších 10 m_x000D_
 z horniny 1 až 4, kolečkem</t>
  </si>
  <si>
    <t>162201102R00</t>
  </si>
  <si>
    <t>Vodorovné přemístění výkopku z horniny 1 až 4, na vzdálenost přes 20  do 50 m</t>
  </si>
  <si>
    <t>275321411R00</t>
  </si>
  <si>
    <t>Beton základových patek železový třídy C 25/30</t>
  </si>
  <si>
    <t>bez dodávky a uložení výztuže</t>
  </si>
  <si>
    <t>271571112R00</t>
  </si>
  <si>
    <t xml:space="preserve">Polštáře zhutněné pod základy štěrkopísek netříděný,  </t>
  </si>
  <si>
    <t>275351215R00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</si>
  <si>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</si>
  <si>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</si>
  <si>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275351216R00</t>
  </si>
  <si>
    <t>Bednění stěn základových patek odstranění</t>
  </si>
  <si>
    <t>Včetně očištění, vytřídění a uložení bednícího materiálu.</t>
  </si>
  <si>
    <t>275353131R00</t>
  </si>
  <si>
    <t>Bednění kotevních otvorů a prostupů v základových patkách o průřezu přes 0,05 do 0,10 m2, hloubky do 1,00 m</t>
  </si>
  <si>
    <t>včetně polohového zajištění a odbednění, popřípadě ztraceného bednění z pletiva a podobně.</t>
  </si>
  <si>
    <t>275361821R00</t>
  </si>
  <si>
    <t>Výztuž základových patek z betonářské oceli 10 505(R)</t>
  </si>
  <si>
    <t>včetně distančních prvků</t>
  </si>
  <si>
    <t>998218111R00</t>
  </si>
  <si>
    <t xml:space="preserve">Přesun hmot pro mosty dřevěné výška do 10 m,  </t>
  </si>
  <si>
    <t>na novostavbách, včetně příplatku za zvětšený přesun přes vymezenou dopravní vzdálenost,</t>
  </si>
  <si>
    <t>762521108RT3</t>
  </si>
  <si>
    <t>Položení podlah s dodávkou materiálu hrubých fošen nehoblovaných na sraz, tloušťky 50 mm</t>
  </si>
  <si>
    <t>762595000R00</t>
  </si>
  <si>
    <t>Spojovací a ochranné prostředky hřebíky, vruty, impregnace</t>
  </si>
  <si>
    <t>998762102R00</t>
  </si>
  <si>
    <t>Přesun hmot pro konstrukce tesařské v objektech výšky do 12 m</t>
  </si>
  <si>
    <t>50 m vodorovně</t>
  </si>
  <si>
    <t>762911113R00</t>
  </si>
  <si>
    <t xml:space="preserve">Impregnace řeziva máčením, ochrana proti termitům, dřevokazným houbám, plísním a dřevokaznému hmyzu </t>
  </si>
  <si>
    <t>767995107R00</t>
  </si>
  <si>
    <t>Výroba a montáž atypických kovovových doplňků staveb hmotnosti přes 250 do 500 kg</t>
  </si>
  <si>
    <t>55399993.AR</t>
  </si>
  <si>
    <t>55399999R</t>
  </si>
  <si>
    <t>767161110R00</t>
  </si>
  <si>
    <t>Montáž zábradlí rovného z trubek nebo tenkostěnných profilů do zdiva, o hmotnosti 1 m zábradlí do 20 kg</t>
  </si>
  <si>
    <t>998767102R00</t>
  </si>
  <si>
    <t>Přesun hmot pro kovové stavební doplňk. konstrukce v objektech výšky do 12 m</t>
  </si>
  <si>
    <t>78312OA0</t>
  </si>
  <si>
    <t>PROTIKOROZ OCHRANA OCEL KONSTR NÁTĚREM VÍCEVRST, ral dle PD</t>
  </si>
  <si>
    <t>121101101R00</t>
  </si>
  <si>
    <t>Sejmutí ornice s přemístěním na vzdálenost do 50 m</t>
  </si>
  <si>
    <t>nebo lesní půdy, s vodorovným přemístěním na hromady v místě upotřebení nebo na dočasné či trvalé skládky se složením</t>
  </si>
  <si>
    <t>131201112R00</t>
  </si>
  <si>
    <t>Hloubení nezapažených jam a zářezů do 1000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</si>
  <si>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</si>
  <si>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>161101103R00</t>
  </si>
  <si>
    <t>Svislé přemístění výkopku z horniny 1 až 4, při hloubce výkopu přes 4 do 6 m</t>
  </si>
  <si>
    <t>bez naložení do dopravní nádoby, ale s vyprázdněním dopravní nádoby na hromadu nebo na dopravní prostředek,</t>
  </si>
  <si>
    <t>162701105R00</t>
  </si>
  <si>
    <t>Vodorovné přemístění výkopku z horniny 1 až 4, na vzdálenost přes 9 000  do 10 000 m</t>
  </si>
  <si>
    <t>po suchu, bez ohledu na druh dopravního prostředku, bez naložení výkopku, avšak se složením bez rozhrnutí,</t>
  </si>
  <si>
    <t>167101101R00</t>
  </si>
  <si>
    <t>Nakládání, skládání, překládání neulehlého výkopku nakládání výkopku_x000D_
 do 100 m3, z horniny 1 až 4</t>
  </si>
  <si>
    <t>174101101R00</t>
  </si>
  <si>
    <t>Zásyp sypaninou se zhutněním jam, šachet, rýh nebo kolem objektů v těchto vykopávkách</t>
  </si>
  <si>
    <t>z jakékoliv horniny s uložením výkopku po vrstvách,</t>
  </si>
  <si>
    <t>včetně strojního přemístění materiálu pro zásyp ze vzdálenosti do 10 m od okraje zásypu</t>
  </si>
  <si>
    <t>Polštář základu ze štěrkopísku netříděného</t>
  </si>
  <si>
    <t>998011002R00</t>
  </si>
  <si>
    <t>Přesun hmot pro budovy s nosnou konstrukcí zděnou výšky přes 6 do 12 m</t>
  </si>
  <si>
    <t>přesun hmot pro budovy občanské výstavby (JKSO 801), budovy pro bydlení (JKSO 803) budovy pro výrobu a služby (JKSO 812) s nosnou svislou konstrukcí zděnou z cihel nebo tvárnic nebo kovovou</t>
  </si>
  <si>
    <t>762523104RT2</t>
  </si>
  <si>
    <t>Položení podlah s dodávkou materiálu z prken hoblovaných na sraz, tloušťky 18 mm</t>
  </si>
  <si>
    <t>210020652R00</t>
  </si>
  <si>
    <t xml:space="preserve">Konstrukce ocelová konstrukce ocelová nosná , pro zařízení do 10 kg,  ,  </t>
  </si>
  <si>
    <t>111203111R0T</t>
  </si>
  <si>
    <t>Odstranění kořenů a kořenových náběhů až do hloubky 50 cm</t>
  </si>
  <si>
    <t>139601103R00</t>
  </si>
  <si>
    <t>Ruční výkop jam, rýh a šachet v hornině 4</t>
  </si>
  <si>
    <t>162701109R00</t>
  </si>
  <si>
    <t>Vodorovné přemístění výkopku příplatek k ceně za každých dalších i započatých 1 000 m přes 10 000 m_x000D_
 z horniny 1 až 4</t>
  </si>
  <si>
    <t>Převzatá hodnota množství z položky : 37,6</t>
  </si>
  <si>
    <t xml:space="preserve">  33,6</t>
  </si>
  <si>
    <t xml:space="preserve">  4</t>
  </si>
  <si>
    <t>122100010RAA</t>
  </si>
  <si>
    <t>Odkopávky a prokopávky odkopávky nezapažené v hornině 1-4_x000D_
 naložení, odvoz 1 000 m, uložení</t>
  </si>
  <si>
    <t>POL2_9</t>
  </si>
  <si>
    <t>nezapažené s naložením na dopravní prostředek, odvozem a uložením na skládku, bez poplatku za skládku.</t>
  </si>
  <si>
    <t>131100010RAC</t>
  </si>
  <si>
    <t>Hloubení jam nezapažených v hornině 1 ÷ 4, odvoz do 10 000 m, uložení na skládku</t>
  </si>
  <si>
    <t>182300010RA0</t>
  </si>
  <si>
    <t>Rozprostření ornice ve svahu nad 1 : 5 a osetí travou při tloušťce 150 mm, dovoz ornice ze vzdálenosti 500 m</t>
  </si>
  <si>
    <t>vč. urovnání ornice, naložení na skládce a vodorovným přemístěním ornice na místo rozprostření, založení trávníku osetím a dodávky travního semene.</t>
  </si>
  <si>
    <t>Včetně přesunu hmot.</t>
  </si>
  <si>
    <t>273321311R00</t>
  </si>
  <si>
    <t>Beton základových desek železový třídy C 16/20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</si>
  <si>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</si>
  <si>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</si>
  <si>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</si>
  <si>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273351216R00</t>
  </si>
  <si>
    <t>Bednění stěn základových desek odstranění</t>
  </si>
  <si>
    <t>273361821R00</t>
  </si>
  <si>
    <t>Výztuž základových desek z betonářské oceli 10 505(R)</t>
  </si>
  <si>
    <t>rovných nebo s náběhy nebo hřibových nebo upnutých do žeber včetně výztuže těchto žeber,</t>
  </si>
  <si>
    <t>274321321R00</t>
  </si>
  <si>
    <t>Beton základových pasů železový třídy C 20/25</t>
  </si>
  <si>
    <t>bez výztuže</t>
  </si>
  <si>
    <t>212850001RA0</t>
  </si>
  <si>
    <t>Drenáž podél základu objektu z  drenážních trub, d 100 mm</t>
  </si>
  <si>
    <t>včetně betonového lože C 16/20, obsypu kamenivem, ochranné geotextilie a revizní šachty</t>
  </si>
  <si>
    <t>271100010RA0</t>
  </si>
  <si>
    <t>Polštáře pod základy ze štěrkopísku</t>
  </si>
  <si>
    <t>zhutněné ze štěrkopísku.</t>
  </si>
  <si>
    <t>Včetně urovnání povrchu.</t>
  </si>
  <si>
    <t>311211123R00</t>
  </si>
  <si>
    <t>Zdivo nadzákladové z lomového kamene na MVC 2,5</t>
  </si>
  <si>
    <t>neopracované pod omítku,</t>
  </si>
  <si>
    <t>311211129R00</t>
  </si>
  <si>
    <t>Zdivo nadzákladové z lomového kamene příplatky za oboustranné lícování zdiva</t>
  </si>
  <si>
    <t>627452101R00</t>
  </si>
  <si>
    <t>Spárování maltou cementovou zapuštěné rovné_x000D_
 zdí z kamene, cementovou maltou</t>
  </si>
  <si>
    <t>pro spárování (400 kg cementu/m3)</t>
  </si>
  <si>
    <t>311200001RA0</t>
  </si>
  <si>
    <t>Zdivo z kamene neopracovaného, jednostranně lícované, spárované</t>
  </si>
  <si>
    <t>jednostranně lícované, včetně spárování.</t>
  </si>
  <si>
    <t>416021122R00</t>
  </si>
  <si>
    <t>Podhledy na kovové konstrukci opláštěné deskami sádrokartonovými nosná konstrukce z profilů CD s přímým uchycením 1x deska, tloušťky 12,5 mm, protipožární</t>
  </si>
  <si>
    <t>421958111R00</t>
  </si>
  <si>
    <t>Lávka dřevěná ve strži s dřevěným zábradlím</t>
  </si>
  <si>
    <t>430321414R00</t>
  </si>
  <si>
    <t>Beton schodišťových konstrukcí (stupňů, schodnic, ramen, podest s nosníky) železový třídy C 25/30</t>
  </si>
  <si>
    <t>433351138R00</t>
  </si>
  <si>
    <t>Bednění schodnic příplatek za podpěrnou konstrukci o výšce přes 4 do 6 m zřízení</t>
  </si>
  <si>
    <t>včetně podpěrné konstrukce do výšky 4 m,</t>
  </si>
  <si>
    <t>433351139R00</t>
  </si>
  <si>
    <t>Bednění schodnic příplatek za podpěrnou konstrukci o výšce přes 4 do 6 m odstranění</t>
  </si>
  <si>
    <t>631313411R00</t>
  </si>
  <si>
    <t xml:space="preserve">Mazanina z betonu prostého tl. přes 80 do 120 mm třídy C 8/10 </t>
  </si>
  <si>
    <t>(z kameniva) hlazená dřevěným hladítkem</t>
  </si>
  <si>
    <t>953981103R00</t>
  </si>
  <si>
    <t>Chemické kotvy do betonu, do cihelného zdiva do betonu, hloubky 110 mm, M 12, ampule pro chemickou kotvu</t>
  </si>
  <si>
    <t>998011001R00</t>
  </si>
  <si>
    <t>Přesun hmot pro budovy s nosnou konstrukcí zděnou výšky do 6 m</t>
  </si>
  <si>
    <t>713111211RO2</t>
  </si>
  <si>
    <t>Montáž tepelné izolace stropů parotěsná zábrana krovů spodem s přelepením spojů, včetně dodávky fólie</t>
  </si>
  <si>
    <t>762114110R00</t>
  </si>
  <si>
    <t>Konstrukce stěn a příček na hladko montáž_x000D_
 z hraněného a polohraněného řeziva spojovaného ocelovými spojkami, průřezové plochy do 120 cm2</t>
  </si>
  <si>
    <t>762822110R00</t>
  </si>
  <si>
    <t>Stropnice montáž_x000D_
 z hraněného a polohraněného řeziva s trámovými výměnami, průřezové plochy do 144 cm2</t>
  </si>
  <si>
    <t>762895000R00</t>
  </si>
  <si>
    <t>Spojovací a ochranné prostředky hřebíky, svory, impregnace</t>
  </si>
  <si>
    <t>76252OA0</t>
  </si>
  <si>
    <t>Konstrukce nosná - terasa, včt dodávky řeziva dub,akat</t>
  </si>
  <si>
    <t>762520310RAC</t>
  </si>
  <si>
    <t>Podlahy z desek a fošen z prken hoblovaných, na pero a drážku, na polštáře á 1 m, tloušťky 50 mm, včetně impregnace řeziva</t>
  </si>
  <si>
    <t>Položení polštářů pod podlahy o osové vzdálenosti do 1 m, položení a přibití hoblovaných prken, spojovací a ochranné prostředky, dodávka a impregnace materiálu.</t>
  </si>
  <si>
    <t>31148620R</t>
  </si>
  <si>
    <t>vrut zapuštěná hlava, do dřeva; ocelový; d = 6,0 mm; l = 90,0 mm; povrch. úprava cementováno a kaleno, žlutý zinek</t>
  </si>
  <si>
    <t xml:space="preserve">1000ks    </t>
  </si>
  <si>
    <t>311755216R</t>
  </si>
  <si>
    <t>prvek spojovací úhelník statický s otvory a výztuhou; tl.2,5 mm, šířka 65 mm; ocelový plech žárově pozinkovaný,jako spojovací materiál slouží kroužkové (konvexní) hřebíky pr.4mm nebo vruty,svorníky a matice</t>
  </si>
  <si>
    <t>60515804R</t>
  </si>
  <si>
    <t>hranol SM; konstrukční, masivní; tl = 40,0 mm; š = 140 mm; l = 5 000,0 mm; pro konstrukce nepohledové</t>
  </si>
  <si>
    <t>60515814R</t>
  </si>
  <si>
    <t>hranol SM; konstrukční, masivní; tl = 60,0 mm; š = 140 mm; l = 5 000,0 mm; pro konstrukce nepohledové</t>
  </si>
  <si>
    <t>60515818R</t>
  </si>
  <si>
    <t>hranol SM; konstrukční, masivní; tl = 60,0 mm; š = 220 mm; l = 13 000,0 mm; pro konstrukce nepohledové</t>
  </si>
  <si>
    <t>60726010.AR</t>
  </si>
  <si>
    <t>deska dřevoštěpková třívrstvá pro prostředí vlhké; strana nebroušená; hrana pero/drážka; tl = 12,0 mm</t>
  </si>
  <si>
    <t>763613122R00</t>
  </si>
  <si>
    <t>Montáž opláštění z aglomerovaných desek  záklop stropů, z desek tl. do 18 mm, na P+D, sponkované, bez dodávky desky</t>
  </si>
  <si>
    <t>vč. dodávky a montáže spojovacího materiálu</t>
  </si>
  <si>
    <t>764311201R00</t>
  </si>
  <si>
    <t>Krytiny z pozinkovaného plechu výroba a montáž hladké střešní krytiny s úpravou krytiny u okapů, prostupů a výčnělků_x000D_
 z tabulí velikosti 2 000 x 1000 mm, sklonu do 30°</t>
  </si>
  <si>
    <t>998764102R00</t>
  </si>
  <si>
    <t>Přesun hmot pro konstrukce klempířské v objektech výšky do 12 m</t>
  </si>
  <si>
    <t>766421212R00</t>
  </si>
  <si>
    <t>Montáž obložení podhledů jednoduchých, palubkami pro pero a drážku, z měkkého dřeva, šířky přes 60 do 80 mm</t>
  </si>
  <si>
    <t>766427112R00</t>
  </si>
  <si>
    <t>Montáž obložení podhledů doplňkové konstrukce_x000D_
 podkladový rošt</t>
  </si>
  <si>
    <t>76641002</t>
  </si>
  <si>
    <t>Obklad stěn deskami z opalovaneho dub dřeva viz pd D+M</t>
  </si>
  <si>
    <t>Podkladový rošt, obklad deskami, dodávka materiálu.</t>
  </si>
  <si>
    <t>Včetně našroubování soklu.</t>
  </si>
  <si>
    <t>60515001R</t>
  </si>
  <si>
    <t>hranolek SM/JD; průřez 25 až 75 cm2; l = 2 000 až 3 500 mm; jakost I</t>
  </si>
  <si>
    <t>61191741R</t>
  </si>
  <si>
    <t>palubka obkladová modřín; š = 80 mm; tl = 20,0 mm</t>
  </si>
  <si>
    <t>998766102R00</t>
  </si>
  <si>
    <t>Přesun hmot pro konstrukce truhlářské v objektech výšky do 12 m</t>
  </si>
  <si>
    <t>767221110R00</t>
  </si>
  <si>
    <t>Montáž zábradlí schodišťových z trubek nebo tenkostěnných profilů do zdiva, o hmotnosti 1 m zábradlí do 15 kg</t>
  </si>
  <si>
    <t>767110119RA0</t>
  </si>
  <si>
    <t xml:space="preserve">Stěny zasklené montáž stěn z ocelových profilů, pouze montáž, stěna ve specifikaci,  </t>
  </si>
  <si>
    <t>7676400</t>
  </si>
  <si>
    <t>Dveře kovové jednokřídlové 110 x 197 cm atyp D+M</t>
  </si>
  <si>
    <t>766699211R00</t>
  </si>
  <si>
    <t>Ostatní montáž desek lavic upevněných na jakoukoliv konstrukci_x000D_
 šířky do 500 mm</t>
  </si>
  <si>
    <t>Převzatá hodnota množství z položky : 30</t>
  </si>
  <si>
    <t xml:space="preserve">  2,5*12</t>
  </si>
  <si>
    <t>60554704R</t>
  </si>
  <si>
    <t>fošna DB; tl = 60,0 mm; l = 2 500 až 6 000 mm; jakost II; neomítané</t>
  </si>
  <si>
    <t>Převzatá hodnota množství z položky : 0,504</t>
  </si>
  <si>
    <t xml:space="preserve">  sedáky vč. prořezu: : 0,35*0,04*2,5*12*1,2</t>
  </si>
  <si>
    <t>998766101R00</t>
  </si>
  <si>
    <t>Přesun hmot pro konstrukce truhlářské v objektech výšky do 6 m</t>
  </si>
  <si>
    <t>767995101R00</t>
  </si>
  <si>
    <t>Výroba a montáž atypických kovovových doplňků staveb hmotnosti do 5 kg</t>
  </si>
  <si>
    <t>Převzatá hodnota množství z položky : 52,8</t>
  </si>
  <si>
    <t xml:space="preserve">  jakl - 1,1 kg/m délky: : 1,1*4*12</t>
  </si>
  <si>
    <t>212810010RAA</t>
  </si>
  <si>
    <t>Trativody z flexibilních trubek lože ze štěrkopísku a obsyp z drceného kameniva, d 50 mm</t>
  </si>
  <si>
    <t>POL2_</t>
  </si>
  <si>
    <t>Lože pro trativody, položení trubek, obsyp potrubí sypaninou z vhodných hornin, nebo materiálem připraveným podél výkopu ve vzdálenosti do 3 m od jeho kraje.  Bez výkopu rýhy.</t>
  </si>
  <si>
    <t>998767101R00</t>
  </si>
  <si>
    <t>Přesun hmot pro kovové stavební doplňk. konstrukce v objektech výšky do 6 m</t>
  </si>
  <si>
    <t>122201101R00</t>
  </si>
  <si>
    <t>Odkopávky a  prokopávky nezapažené v hornině 3_x000D_
 do 100 m3</t>
  </si>
  <si>
    <t>s přehozením výkopku na vzdálenost do 3 m nebo s naložením na dopravní prostředek,</t>
  </si>
  <si>
    <t>122201109R00</t>
  </si>
  <si>
    <t>Odkopávky a  prokopávky nezapažené v hornině 3_x000D_
 příplatek k cenám za lepivost horniny</t>
  </si>
  <si>
    <t>132201111R00</t>
  </si>
  <si>
    <t>Hloubení rýh šířky do 60 cm do 100 m3, v hornině 3, hloubení strojně</t>
  </si>
  <si>
    <t>zapažených i nezapažených s urovnáním dna do předepsaného profilu a spádu, s přehozením výkopku na přilehlém terénu na vzdálenost do 3 m od podélné osy rýhy nebo s naložením výkopku na dopravní prostředek.</t>
  </si>
  <si>
    <t>274321411R00</t>
  </si>
  <si>
    <t>Beton základových pasů železový třídy C 25/30</t>
  </si>
  <si>
    <t>132201109R00</t>
  </si>
  <si>
    <t>Příplatek za lepivost - hloubení rýh 60 cm v hor.3</t>
  </si>
  <si>
    <t>RTS 13/ I</t>
  </si>
  <si>
    <t>271532212</t>
  </si>
  <si>
    <t>Podsyp pod základové konstrukce se zhutněním z hrubého kameniva frakce 16 až 32 mm</t>
  </si>
  <si>
    <t>327212141R00</t>
  </si>
  <si>
    <t>Zdivo nadzákladové zdí a valů z kamene kyklopské rovin.i zakřiv. pro jakouk. tl. na jakouk. cem. maltu, bez spárování z kamene lomařsky upraven. měkkého (vápencového, pískovcového, opukov.)</t>
  </si>
  <si>
    <t>Převzatá hodnota množství z položky : 1,44</t>
  </si>
  <si>
    <t xml:space="preserve">  (0,4*0,4*3)*3</t>
  </si>
  <si>
    <t>0052R</t>
  </si>
  <si>
    <t>Vegetační úpravy, viz. samostatný rozpočet</t>
  </si>
  <si>
    <t xml:space="preserve">ks    </t>
  </si>
  <si>
    <t>122202201R00</t>
  </si>
  <si>
    <t>Odkopávky a prokopávky pro silnice v hornině 3 do 100 m3</t>
  </si>
  <si>
    <t>POL1_1</t>
  </si>
  <si>
    <t>Mzk : 108</t>
  </si>
  <si>
    <t>ŠD : 27</t>
  </si>
  <si>
    <t>Položka pořadí 1 : 135,00000</t>
  </si>
  <si>
    <t>MZK : 730,8</t>
  </si>
  <si>
    <t>ŠD : 270</t>
  </si>
  <si>
    <t>Odstranění pařezu odfrézováním až do hloubky 50 cm</t>
  </si>
  <si>
    <t>POL12_1</t>
  </si>
  <si>
    <t>7491055</t>
  </si>
  <si>
    <t>dřevěný sedák dřevo tvrdé akát nebo dub viz pd</t>
  </si>
  <si>
    <t>174101102R00</t>
  </si>
  <si>
    <t>Zásyp sypaninou se zhutněním v uzavřených prostorách s urovnáním povrchu zásypu s ručním zhutněním</t>
  </si>
  <si>
    <t>130900030RAB</t>
  </si>
  <si>
    <t>Bourání konstrukcí v hloubených vykopávkách konstrukcí z betonu prostého, odvoz do 5 000 m, uložení na skládku</t>
  </si>
  <si>
    <t>se svislým přemístěním, s naložením na dopravní prostředek, s odvozem a uložením na skládku, bez poplatku za skládku.</t>
  </si>
  <si>
    <t>zeď základová u studny : 6*1,1*0,45</t>
  </si>
  <si>
    <t>zídka u studny : 8,8*0,5*0,8</t>
  </si>
  <si>
    <t>podsedák : 3*0,60*0,35</t>
  </si>
  <si>
    <t>8,8*0,8*2</t>
  </si>
  <si>
    <t>Položka pořadí 22 : 14,08000</t>
  </si>
  <si>
    <t>2131500</t>
  </si>
  <si>
    <t>Vsakovací jáma viz PD  0,8*0,8*0,8m</t>
  </si>
  <si>
    <t>221953111R00</t>
  </si>
  <si>
    <t>Zaberanění dřevěn.kůlů svislých D do 12 cm do 2 m</t>
  </si>
  <si>
    <t>schodište hlavní : 60</t>
  </si>
  <si>
    <t>vedlejší schodiště : 37,5</t>
  </si>
  <si>
    <t>sedací a pochozí stupně : 122,2</t>
  </si>
  <si>
    <t>boční chůdky : 92</t>
  </si>
  <si>
    <t>Položka pořadí 5 : 1000,80000</t>
  </si>
  <si>
    <t>215901101R00</t>
  </si>
  <si>
    <t>Zhutnění podloží z rostlé horniny 1 až 4 pod násypy z hornin soudržných do 92% PS a nesoudržných  sypkých relativní ulehlosti l(d) do 0,8</t>
  </si>
  <si>
    <t>z rostlé horniny tř.1 - 4 pod násypy z hornin soudržných do 92% PS a hornin nesoudržných sypkých relativní ulehlosti I(d) do 0,8</t>
  </si>
  <si>
    <t>74910302R</t>
  </si>
  <si>
    <t>lavička dřevo; l = 1 700 mm; š = 400 mm; v = 950 mm; v sedáku = 450 mm; kotvení do betonu</t>
  </si>
  <si>
    <t>renovovaní zídka : 8,8*0,55*0,75</t>
  </si>
  <si>
    <t>sedací schod : 3*0,35*0,35</t>
  </si>
  <si>
    <t>Položka pořadí 32 : 3,99750</t>
  </si>
  <si>
    <t>334181111R00</t>
  </si>
  <si>
    <t>Opěry dřevěné na pilotách, s pažením z kuláčů</t>
  </si>
  <si>
    <t xml:space="preserve">m     </t>
  </si>
  <si>
    <t>sedací : 264</t>
  </si>
  <si>
    <t>0054R1</t>
  </si>
  <si>
    <t>D+M dřevěných stupňů půlkulatých viz PD tl 8cm, akát odkornění</t>
  </si>
  <si>
    <t>bm</t>
  </si>
  <si>
    <t>60</t>
  </si>
  <si>
    <t>123</t>
  </si>
  <si>
    <t>72</t>
  </si>
  <si>
    <t>112</t>
  </si>
  <si>
    <t>564851111I10I10</t>
  </si>
  <si>
    <t>Podklad ze štěrkodrtě ŠD tl 150 mm</t>
  </si>
  <si>
    <t>155799</t>
  </si>
  <si>
    <t>dřevená stěna z akátu kulatina 10cm odkornění rozměr 0,38*2m, D+M</t>
  </si>
  <si>
    <t>1557999</t>
  </si>
  <si>
    <t>dřevená stupně z akátu kulatina 10cm odkornění rozměr schodu 0,16*2m, D+M</t>
  </si>
  <si>
    <t>15579998</t>
  </si>
  <si>
    <t>dřevená stupně z akátu kulatina 10cm odkornění rozměr schodu 0,16*1,5m, D+M</t>
  </si>
  <si>
    <t>564721111R00</t>
  </si>
  <si>
    <t>Podklad nebo kryt z kameniva hrubého drceného tloušťka po zhutnění 80 mm</t>
  </si>
  <si>
    <t>564831111R00</t>
  </si>
  <si>
    <t>Podklad ze štěrkodrti s rozprostřením a zhutněním tloušťka po zhutnění 100 mm</t>
  </si>
  <si>
    <t>730,8</t>
  </si>
  <si>
    <t>564932111R00</t>
  </si>
  <si>
    <t>Podklad nebo kryt z mechanicky zpevněného kameniva (MZK) tloušťka po zhutnění 100 mm</t>
  </si>
  <si>
    <t>s rozprostřením a zhutněním</t>
  </si>
  <si>
    <t>0054R77</t>
  </si>
  <si>
    <t>D+M dřevěných stupňů š 0,85m viz PD tl 10cm včt osazení svisllých kůl dl.0,5m, akát odkornění</t>
  </si>
  <si>
    <t>POL3_1</t>
  </si>
  <si>
    <t>91786</t>
  </si>
  <si>
    <t>Osazení  obrub na kovové trny akátová kulatina 10cm, včet. kátová kulatin odkorněná</t>
  </si>
  <si>
    <t>RTS 16/ II</t>
  </si>
  <si>
    <t>Položka pořadí 29 : 1000,80000</t>
  </si>
  <si>
    <t>912151   OA0</t>
  </si>
  <si>
    <t>SVODNICE SAMOSTATNÁ - DODÁVKA A MONTÁŽ</t>
  </si>
  <si>
    <t>916561111R00</t>
  </si>
  <si>
    <t>Osazení záhonového obrubníku betonového do lože z betonu prostého C 12/15, s boční opěrou z betonu prostého</t>
  </si>
  <si>
    <t>se zřízením lože z betonu prostého C 12/15 tl. 80-100 mm</t>
  </si>
  <si>
    <t>28324544R</t>
  </si>
  <si>
    <t>obrubník zahradní materiál plast; l = 1 200,0 mm; š = 115,0 mm; h = 110,0 mm; barva šedá; profil L</t>
  </si>
  <si>
    <t>460620021RT1</t>
  </si>
  <si>
    <t>Provizorní položení obrubníku, zřízení lože, osazení obrubníku</t>
  </si>
  <si>
    <t>962100013RA0</t>
  </si>
  <si>
    <t>Bourání nadzákladového zdiva z cihel plných</t>
  </si>
  <si>
    <t>nebo vybourání otvorů průřezové plochy přes 4 m2 v základech. Svislá a vodorovná doprava suti, odvoz do 10 km.</t>
  </si>
  <si>
    <t>6*1,2*0,4</t>
  </si>
  <si>
    <t>POL7_</t>
  </si>
  <si>
    <t>0051R</t>
  </si>
  <si>
    <t>Mobiliář D+M, viz. samostaný rozpočet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</si>
</sst>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3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indexed="12"/>
      <name val="Arial CE"/>
      <family val="2"/>
      <charset val="238"/>
    </font>
    <font>
      <sz val="8"/>
      <color indexed="21"/>
      <name val="Arial CE"/>
      <family val="2"/>
      <charset val="238"/>
    </font>
    <font>
      <sz val="8"/>
      <color indexed="14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7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5" fillId="0" borderId="31" xfId="0" applyNumberFormat="1" applyFont="1" applyBorder="1" applyAlignment="1">
      <alignment vertical="center"/>
    </xf>
    <xf numFmtId="3" fontId="5" fillId="0" borderId="32" xfId="0" applyNumberFormat="1" applyFont="1" applyBorder="1" applyAlignment="1">
      <alignment vertical="center" wrapText="1" shrinkToFit="1"/>
    </xf>
    <xf numFmtId="3" fontId="5" fillId="0" borderId="32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4" fillId="0" borderId="0" xfId="0" applyFont="1"/>
    <xf numFmtId="0" fontId="16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3" fillId="0" borderId="31" xfId="0" applyNumberFormat="1" applyFont="1" applyBorder="1" applyAlignment="1">
      <alignment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3" fontId="3" fillId="0" borderId="33" xfId="0" applyNumberFormat="1" applyFont="1" applyBorder="1" applyAlignment="1">
      <alignment vertical="center"/>
    </xf>
    <xf numFmtId="3" fontId="3" fillId="3" borderId="36" xfId="0" applyNumberFormat="1" applyFont="1" applyFill="1" applyBorder="1" applyAlignment="1">
      <alignment vertical="center"/>
    </xf>
    <xf numFmtId="4" fontId="3" fillId="0" borderId="3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vertical="center"/>
    </xf>
    <xf numFmtId="4" fontId="3" fillId="3" borderId="36" xfId="0" applyNumberFormat="1" applyFont="1" applyFill="1" applyBorder="1" applyAlignment="1">
      <alignment horizontal="center" vertical="center"/>
    </xf>
    <xf numFmtId="4" fontId="3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1" fillId="0" borderId="21" xfId="0" applyFont="1" applyBorder="1" applyAlignment="1">
      <alignment vertical="center"/>
    </xf>
    <xf numFmtId="0" fontId="1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5" fillId="3" borderId="15" xfId="0" applyFont="1" applyFill="1" applyBorder="1" applyAlignment="1">
      <alignment vertical="top"/>
    </xf>
    <xf numFmtId="49" fontId="5" fillId="3" borderId="12" xfId="0" applyNumberFormat="1" applyFont="1" applyFill="1" applyBorder="1" applyAlignment="1">
      <alignment vertical="top"/>
    </xf>
    <xf numFmtId="0" fontId="5" fillId="3" borderId="12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4" fontId="5" fillId="3" borderId="0" xfId="0" applyNumberFormat="1" applyFont="1" applyFill="1" applyBorder="1" applyAlignment="1">
      <alignment vertical="top" shrinkToFit="1"/>
    </xf>
    <xf numFmtId="0" fontId="5" fillId="3" borderId="27" xfId="0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vertical="top"/>
    </xf>
    <xf numFmtId="0" fontId="5" fillId="3" borderId="18" xfId="0" applyFont="1" applyFill="1" applyBorder="1" applyAlignment="1">
      <alignment horizontal="center" vertical="top" shrinkToFit="1"/>
    </xf>
    <xf numFmtId="164" fontId="5" fillId="3" borderId="18" xfId="0" applyNumberFormat="1" applyFont="1" applyFill="1" applyBorder="1" applyAlignment="1">
      <alignment vertical="top" shrinkToFit="1"/>
    </xf>
    <xf numFmtId="4" fontId="5" fillId="3" borderId="18" xfId="0" applyNumberFormat="1" applyFont="1" applyFill="1" applyBorder="1" applyAlignment="1">
      <alignment vertical="top" shrinkToFit="1"/>
    </xf>
    <xf numFmtId="4" fontId="5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4" fontId="5" fillId="3" borderId="22" xfId="0" applyNumberFormat="1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1" fillId="0" borderId="0" xfId="0" applyNumberFormat="1" applyFont="1" applyBorder="1" applyAlignment="1">
      <alignment horizontal="center" vertical="top" wrapText="1" shrinkToFit="1"/>
    </xf>
    <xf numFmtId="164" fontId="21" fillId="0" borderId="0" xfId="0" applyNumberFormat="1" applyFont="1" applyBorder="1" applyAlignment="1">
      <alignment vertical="top" wrapText="1" shrinkToFit="1"/>
    </xf>
    <xf numFmtId="164" fontId="22" fillId="0" borderId="0" xfId="0" applyNumberFormat="1" applyFont="1" applyBorder="1" applyAlignment="1">
      <alignment horizontal="center" vertical="top" wrapText="1" shrinkToFit="1"/>
    </xf>
    <xf numFmtId="164" fontId="22" fillId="0" borderId="0" xfId="0" applyNumberFormat="1" applyFont="1" applyBorder="1" applyAlignment="1">
      <alignment vertical="top" wrapText="1" shrinkToFi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164" fontId="20" fillId="0" borderId="0" xfId="0" quotePrefix="1" applyNumberFormat="1" applyFont="1" applyBorder="1" applyAlignment="1">
      <alignment horizontal="left" vertical="top" wrapText="1"/>
    </xf>
    <xf numFmtId="164" fontId="21" fillId="0" borderId="0" xfId="0" applyNumberFormat="1" applyFont="1" applyBorder="1" applyAlignment="1">
      <alignment horizontal="left" vertical="top" wrapText="1"/>
    </xf>
    <xf numFmtId="164" fontId="21" fillId="0" borderId="0" xfId="0" quotePrefix="1" applyNumberFormat="1" applyFont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164" fontId="22" fillId="0" borderId="0" xfId="0" quotePrefix="1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9" fontId="3" fillId="0" borderId="31" xfId="0" applyNumberFormat="1" applyFont="1" applyBorder="1" applyAlignment="1">
      <alignment vertical="center" wrapText="1"/>
    </xf>
    <xf numFmtId="49" fontId="3" fillId="0" borderId="32" xfId="0" applyNumberFormat="1" applyFont="1" applyBorder="1" applyAlignment="1">
      <alignment vertical="center" wrapText="1"/>
    </xf>
    <xf numFmtId="3" fontId="5" fillId="0" borderId="32" xfId="0" applyNumberFormat="1" applyFont="1" applyBorder="1" applyAlignment="1">
      <alignment vertical="center"/>
    </xf>
    <xf numFmtId="3" fontId="5" fillId="0" borderId="32" xfId="0" applyNumberFormat="1" applyFont="1" applyBorder="1" applyAlignment="1">
      <alignment vertical="center" wrapText="1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Fon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vertical="top" wrapText="1"/>
    </xf>
    <xf numFmtId="0" fontId="4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7" fillId="6" borderId="38" xfId="0" applyFont="1" applyFill="1" applyBorder="1" applyAlignment="1">
      <alignment vertical="top"/>
    </xf>
    <xf numFmtId="49" fontId="17" fillId="6" borderId="39" xfId="0" applyNumberFormat="1" applyFont="1" applyFill="1" applyBorder="1" applyAlignment="1">
      <alignment vertical="top"/>
    </xf>
    <xf numFmtId="49" fontId="17" fillId="6" borderId="39" xfId="0" applyNumberFormat="1" applyFont="1" applyFill="1" applyBorder="1" applyAlignment="1">
      <alignment horizontal="left" vertical="top" wrapText="1"/>
    </xf>
    <xf numFmtId="0" fontId="17" fillId="6" borderId="39" xfId="0" applyFont="1" applyFill="1" applyBorder="1" applyAlignment="1">
      <alignment horizontal="center" vertical="top" shrinkToFit="1"/>
    </xf>
    <xf numFmtId="164" fontId="17" fillId="6" borderId="39" xfId="0" applyNumberFormat="1" applyFont="1" applyFill="1" applyBorder="1" applyAlignment="1">
      <alignment vertical="top" shrinkToFit="1"/>
    </xf>
    <xf numFmtId="4" fontId="17" fillId="6" borderId="39" xfId="0" applyNumberFormat="1" applyFont="1" applyFill="1" applyBorder="1" applyAlignment="1" applyProtection="1">
      <alignment vertical="top" shrinkToFit="1"/>
      <protection locked="0"/>
    </xf>
    <xf numFmtId="4" fontId="17" fillId="6" borderId="39" xfId="0" applyNumberFormat="1" applyFont="1" applyFill="1" applyBorder="1" applyAlignment="1">
      <alignment vertical="top" shrinkToFit="1"/>
    </xf>
    <xf numFmtId="0" fontId="17" fillId="6" borderId="41" xfId="0" applyFont="1" applyFill="1" applyBorder="1" applyAlignment="1">
      <alignment vertical="top"/>
    </xf>
    <xf numFmtId="49" fontId="17" fillId="6" borderId="42" xfId="0" applyNumberFormat="1" applyFont="1" applyFill="1" applyBorder="1" applyAlignment="1">
      <alignment vertical="top"/>
    </xf>
    <xf numFmtId="49" fontId="17" fillId="6" borderId="42" xfId="0" applyNumberFormat="1" applyFont="1" applyFill="1" applyBorder="1" applyAlignment="1">
      <alignment horizontal="left" vertical="top" wrapText="1"/>
    </xf>
    <xf numFmtId="0" fontId="17" fillId="6" borderId="42" xfId="0" applyFont="1" applyFill="1" applyBorder="1" applyAlignment="1">
      <alignment horizontal="center" vertical="top" shrinkToFit="1"/>
    </xf>
    <xf numFmtId="164" fontId="17" fillId="6" borderId="42" xfId="0" applyNumberFormat="1" applyFont="1" applyFill="1" applyBorder="1" applyAlignment="1">
      <alignment vertical="top" shrinkToFit="1"/>
    </xf>
    <xf numFmtId="4" fontId="17" fillId="6" borderId="42" xfId="0" applyNumberFormat="1" applyFont="1" applyFill="1" applyBorder="1" applyAlignment="1" applyProtection="1">
      <alignment vertical="top" shrinkToFit="1"/>
      <protection locked="0"/>
    </xf>
    <xf numFmtId="4" fontId="17" fillId="6" borderId="42" xfId="0" applyNumberFormat="1" applyFont="1" applyFill="1" applyBorder="1" applyAlignment="1">
      <alignment vertical="top" shrinkToFi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eview\INFO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3.2" x14ac:dyDescent="0.25"/>
  <sheetData>
    <row r="1" spans="1:7" x14ac:dyDescent="0.25">
      <c r="A1" s="35" t="s">
        <v>38</v>
      </c>
    </row>
    <row r="2" spans="1:7" ht="57.75" customHeight="1" x14ac:dyDescent="0.25">
      <c r="A2" s="201" t="s">
        <v>39</v>
      </c>
      <c r="B2" s="201"/>
      <c r="C2" s="201"/>
      <c r="D2" s="201"/>
      <c r="E2" s="201"/>
      <c r="F2" s="201"/>
      <c r="G2" s="201"/>
    </row>
  </sheetData>
  <sheetProtection algorithmName="SHA-512" hashValue="fR/jS7mgVsPm2ohho1uAVLrBECT0vMAOFNpote03iXWUoIo/IS0bb57Lej4eeCiZSnlU+jLymbxZHkHbZ2tIMA==" saltValue="0J9D6X1KcHHuc6p8iejJsw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95"/>
  <sheetViews>
    <sheetView showGridLines="0" tabSelected="1" topLeftCell="B1" zoomScaleNormal="100" zoomScaleSheetLayoutView="75" workbookViewId="0">
      <selection activeCell="G51" sqref="G51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3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1" t="s">
        <v>36</v>
      </c>
      <c r="B1" s="210" t="s">
        <v>41</v>
      </c>
      <c r="C1" s="211"/>
      <c r="D1" s="211"/>
      <c r="E1" s="211"/>
      <c r="F1" s="211"/>
      <c r="G1" s="211"/>
      <c r="H1" s="211"/>
      <c r="I1" s="211"/>
      <c r="J1" s="212"/>
    </row>
    <row r="2" spans="1:15" ht="36" customHeight="1" x14ac:dyDescent="0.25">
      <c r="A2" s="3"/>
      <c r="B2" s="77" t="s">
        <v>22</v>
      </c>
      <c r="C2" s="78"/>
      <c r="D2" s="79" t="s">
        <v>43</v>
      </c>
      <c r="E2" s="219" t="s">
        <v>44</v>
      </c>
      <c r="F2" s="220"/>
      <c r="G2" s="220"/>
      <c r="H2" s="220"/>
      <c r="I2" s="220"/>
      <c r="J2" s="221"/>
      <c r="O2" s="2"/>
    </row>
    <row r="3" spans="1:15" ht="27" hidden="1" customHeight="1" x14ac:dyDescent="0.25">
      <c r="A3" s="3"/>
      <c r="B3" s="80"/>
      <c r="C3" s="78"/>
      <c r="D3" s="81"/>
      <c r="E3" s="222"/>
      <c r="F3" s="223"/>
      <c r="G3" s="223"/>
      <c r="H3" s="223"/>
      <c r="I3" s="223"/>
      <c r="J3" s="224"/>
    </row>
    <row r="4" spans="1:15" ht="23.25" customHeight="1" x14ac:dyDescent="0.25">
      <c r="A4" s="3"/>
      <c r="B4" s="82"/>
      <c r="C4" s="83"/>
      <c r="D4" s="84"/>
      <c r="E4" s="232"/>
      <c r="F4" s="232"/>
      <c r="G4" s="232"/>
      <c r="H4" s="232"/>
      <c r="I4" s="232"/>
      <c r="J4" s="233"/>
    </row>
    <row r="5" spans="1:15" ht="24" customHeight="1" x14ac:dyDescent="0.25">
      <c r="A5" s="3"/>
      <c r="B5" s="45" t="s">
        <v>42</v>
      </c>
      <c r="C5" s="4"/>
      <c r="D5" s="30"/>
      <c r="E5" s="24"/>
      <c r="F5" s="24"/>
      <c r="G5" s="24"/>
      <c r="H5" s="26" t="s">
        <v>40</v>
      </c>
      <c r="I5" s="30"/>
      <c r="J5" s="10"/>
    </row>
    <row r="6" spans="1:15" ht="15.75" customHeight="1" x14ac:dyDescent="0.25">
      <c r="A6" s="3"/>
      <c r="B6" s="39"/>
      <c r="C6" s="24"/>
      <c r="D6" s="30"/>
      <c r="E6" s="24"/>
      <c r="F6" s="24"/>
      <c r="G6" s="24"/>
      <c r="H6" s="26" t="s">
        <v>34</v>
      </c>
      <c r="I6" s="30"/>
      <c r="J6" s="10"/>
    </row>
    <row r="7" spans="1:15" ht="15.75" customHeight="1" x14ac:dyDescent="0.25">
      <c r="A7" s="3"/>
      <c r="B7" s="40"/>
      <c r="C7" s="25"/>
      <c r="D7" s="31"/>
      <c r="E7" s="32"/>
      <c r="F7" s="32"/>
      <c r="G7" s="32"/>
      <c r="H7" s="34"/>
      <c r="I7" s="32"/>
      <c r="J7" s="49"/>
    </row>
    <row r="8" spans="1:15" ht="24" hidden="1" customHeight="1" x14ac:dyDescent="0.25">
      <c r="A8" s="3"/>
      <c r="B8" s="45" t="s">
        <v>20</v>
      </c>
      <c r="C8" s="4"/>
      <c r="D8" s="33"/>
      <c r="E8" s="4"/>
      <c r="F8" s="4"/>
      <c r="G8" s="43"/>
      <c r="H8" s="26" t="s">
        <v>40</v>
      </c>
      <c r="I8" s="30"/>
      <c r="J8" s="10"/>
    </row>
    <row r="9" spans="1:15" ht="15.75" hidden="1" customHeight="1" x14ac:dyDescent="0.25">
      <c r="A9" s="3"/>
      <c r="B9" s="3"/>
      <c r="C9" s="4"/>
      <c r="D9" s="33"/>
      <c r="E9" s="4"/>
      <c r="F9" s="4"/>
      <c r="G9" s="43"/>
      <c r="H9" s="26" t="s">
        <v>34</v>
      </c>
      <c r="I9" s="30"/>
      <c r="J9" s="10"/>
    </row>
    <row r="10" spans="1:15" ht="15.75" hidden="1" customHeight="1" x14ac:dyDescent="0.25">
      <c r="A10" s="3"/>
      <c r="B10" s="50"/>
      <c r="C10" s="25"/>
      <c r="D10" s="44"/>
      <c r="E10" s="53"/>
      <c r="F10" s="53"/>
      <c r="G10" s="51"/>
      <c r="H10" s="51"/>
      <c r="I10" s="52"/>
      <c r="J10" s="49"/>
    </row>
    <row r="11" spans="1:15" ht="24" customHeight="1" x14ac:dyDescent="0.25">
      <c r="A11" s="3"/>
      <c r="B11" s="45" t="s">
        <v>19</v>
      </c>
      <c r="C11" s="4"/>
      <c r="D11" s="226"/>
      <c r="E11" s="226"/>
      <c r="F11" s="226"/>
      <c r="G11" s="226"/>
      <c r="H11" s="26" t="s">
        <v>40</v>
      </c>
      <c r="I11" s="86"/>
      <c r="J11" s="10"/>
    </row>
    <row r="12" spans="1:15" ht="15.75" customHeight="1" x14ac:dyDescent="0.25">
      <c r="A12" s="3"/>
      <c r="B12" s="39"/>
      <c r="C12" s="24"/>
      <c r="D12" s="231"/>
      <c r="E12" s="231"/>
      <c r="F12" s="231"/>
      <c r="G12" s="231"/>
      <c r="H12" s="26" t="s">
        <v>34</v>
      </c>
      <c r="I12" s="86"/>
      <c r="J12" s="10"/>
    </row>
    <row r="13" spans="1:15" ht="15.75" customHeight="1" x14ac:dyDescent="0.25">
      <c r="A13" s="3"/>
      <c r="B13" s="40"/>
      <c r="C13" s="25"/>
      <c r="D13" s="85"/>
      <c r="E13" s="234"/>
      <c r="F13" s="235"/>
      <c r="G13" s="235"/>
      <c r="H13" s="27"/>
      <c r="I13" s="32"/>
      <c r="J13" s="49"/>
    </row>
    <row r="14" spans="1:15" ht="24" hidden="1" customHeight="1" x14ac:dyDescent="0.25">
      <c r="A14" s="3"/>
      <c r="B14" s="64" t="s">
        <v>21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5">
      <c r="A15" s="3"/>
      <c r="B15" s="50" t="s">
        <v>32</v>
      </c>
      <c r="C15" s="70"/>
      <c r="D15" s="51"/>
      <c r="E15" s="225"/>
      <c r="F15" s="225"/>
      <c r="G15" s="227"/>
      <c r="H15" s="227"/>
      <c r="I15" s="227" t="s">
        <v>29</v>
      </c>
      <c r="J15" s="228"/>
    </row>
    <row r="16" spans="1:15" ht="23.25" customHeight="1" x14ac:dyDescent="0.25">
      <c r="A16" s="142" t="s">
        <v>24</v>
      </c>
      <c r="B16" s="55" t="s">
        <v>24</v>
      </c>
      <c r="C16" s="56"/>
      <c r="D16" s="57"/>
      <c r="E16" s="216"/>
      <c r="F16" s="217"/>
      <c r="G16" s="216"/>
      <c r="H16" s="217"/>
      <c r="I16" s="216">
        <f>SUMIF(F65:F91,A16,I65:I91)+SUMIF(F65:F91,"PSU",I65:I91)</f>
        <v>0</v>
      </c>
      <c r="J16" s="218"/>
    </row>
    <row r="17" spans="1:10" ht="23.25" customHeight="1" x14ac:dyDescent="0.25">
      <c r="A17" s="142" t="s">
        <v>25</v>
      </c>
      <c r="B17" s="55" t="s">
        <v>25</v>
      </c>
      <c r="C17" s="56"/>
      <c r="D17" s="57"/>
      <c r="E17" s="216"/>
      <c r="F17" s="217"/>
      <c r="G17" s="216"/>
      <c r="H17" s="217"/>
      <c r="I17" s="216">
        <f>SUMIF(F65:F91,A17,I65:I91)</f>
        <v>0</v>
      </c>
      <c r="J17" s="218"/>
    </row>
    <row r="18" spans="1:10" ht="23.25" customHeight="1" x14ac:dyDescent="0.25">
      <c r="A18" s="142" t="s">
        <v>26</v>
      </c>
      <c r="B18" s="55" t="s">
        <v>26</v>
      </c>
      <c r="C18" s="56"/>
      <c r="D18" s="57"/>
      <c r="E18" s="216"/>
      <c r="F18" s="217"/>
      <c r="G18" s="216"/>
      <c r="H18" s="217"/>
      <c r="I18" s="216">
        <f>SUMIF(F65:F91,A18,I65:I91)</f>
        <v>0</v>
      </c>
      <c r="J18" s="218"/>
    </row>
    <row r="19" spans="1:10" ht="23.25" customHeight="1" x14ac:dyDescent="0.25">
      <c r="A19" s="142" t="s">
        <v>123</v>
      </c>
      <c r="B19" s="55" t="s">
        <v>27</v>
      </c>
      <c r="C19" s="56"/>
      <c r="D19" s="57"/>
      <c r="E19" s="216"/>
      <c r="F19" s="217"/>
      <c r="G19" s="216"/>
      <c r="H19" s="217"/>
      <c r="I19" s="216">
        <f>SUMIF(F65:F91,A19,I65:I91)</f>
        <v>0</v>
      </c>
      <c r="J19" s="218"/>
    </row>
    <row r="20" spans="1:10" ht="23.25" customHeight="1" x14ac:dyDescent="0.25">
      <c r="A20" s="142" t="s">
        <v>124</v>
      </c>
      <c r="B20" s="55" t="s">
        <v>28</v>
      </c>
      <c r="C20" s="56"/>
      <c r="D20" s="57"/>
      <c r="E20" s="216"/>
      <c r="F20" s="217"/>
      <c r="G20" s="216"/>
      <c r="H20" s="217"/>
      <c r="I20" s="216">
        <f>SUMIF(F65:F91,A20,I65:I91)</f>
        <v>0</v>
      </c>
      <c r="J20" s="218"/>
    </row>
    <row r="21" spans="1:10" ht="23.25" customHeight="1" x14ac:dyDescent="0.25">
      <c r="A21" s="3"/>
      <c r="B21" s="72" t="s">
        <v>29</v>
      </c>
      <c r="C21" s="73"/>
      <c r="D21" s="74"/>
      <c r="E21" s="229"/>
      <c r="F21" s="230"/>
      <c r="G21" s="229"/>
      <c r="H21" s="230"/>
      <c r="I21" s="229">
        <f>SUM(I16:J20)</f>
        <v>0</v>
      </c>
      <c r="J21" s="241"/>
    </row>
    <row r="22" spans="1:10" ht="33" customHeight="1" x14ac:dyDescent="0.25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5">
      <c r="A23" s="3"/>
      <c r="B23" s="55" t="s">
        <v>12</v>
      </c>
      <c r="C23" s="56"/>
      <c r="D23" s="57"/>
      <c r="E23" s="58">
        <v>15</v>
      </c>
      <c r="F23" s="59" t="s">
        <v>0</v>
      </c>
      <c r="G23" s="239">
        <f>ZakladDPHSniVypocet</f>
        <v>0</v>
      </c>
      <c r="H23" s="240"/>
      <c r="I23" s="240"/>
      <c r="J23" s="60" t="str">
        <f t="shared" ref="J23:J28" si="0">Mena</f>
        <v>CZK</v>
      </c>
    </row>
    <row r="24" spans="1:10" ht="23.25" hidden="1" customHeight="1" x14ac:dyDescent="0.25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237">
        <f>I23*E23/100</f>
        <v>0</v>
      </c>
      <c r="H24" s="238"/>
      <c r="I24" s="238"/>
      <c r="J24" s="60" t="str">
        <f t="shared" si="0"/>
        <v>CZK</v>
      </c>
    </row>
    <row r="25" spans="1:10" ht="23.25" customHeight="1" x14ac:dyDescent="0.25">
      <c r="A25" s="3"/>
      <c r="B25" s="55" t="s">
        <v>14</v>
      </c>
      <c r="C25" s="56"/>
      <c r="D25" s="57"/>
      <c r="E25" s="58">
        <v>21</v>
      </c>
      <c r="F25" s="59" t="s">
        <v>0</v>
      </c>
      <c r="G25" s="239">
        <f>ZakladDPHZaklVypocet</f>
        <v>0</v>
      </c>
      <c r="H25" s="240"/>
      <c r="I25" s="240"/>
      <c r="J25" s="60" t="str">
        <f t="shared" si="0"/>
        <v>CZK</v>
      </c>
    </row>
    <row r="26" spans="1:10" ht="23.25" hidden="1" customHeight="1" x14ac:dyDescent="0.25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213">
        <f>I25*E25/100</f>
        <v>0</v>
      </c>
      <c r="H26" s="214"/>
      <c r="I26" s="214"/>
      <c r="J26" s="54" t="str">
        <f t="shared" si="0"/>
        <v>CZK</v>
      </c>
    </row>
    <row r="27" spans="1:10" ht="23.25" customHeight="1" thickBot="1" x14ac:dyDescent="0.3">
      <c r="A27" s="3">
        <f>ZakladDPHSni+ZakladDPHZakl</f>
        <v>0</v>
      </c>
      <c r="B27" s="46" t="s">
        <v>4</v>
      </c>
      <c r="C27" s="19"/>
      <c r="D27" s="22"/>
      <c r="E27" s="19"/>
      <c r="F27" s="20"/>
      <c r="G27" s="215">
        <f>CenaCelkemBezDPH-(ZakladDPHSni+ZakladDPHZakl)</f>
        <v>0</v>
      </c>
      <c r="H27" s="215"/>
      <c r="I27" s="215"/>
      <c r="J27" s="61" t="str">
        <f t="shared" si="0"/>
        <v>CZK</v>
      </c>
    </row>
    <row r="28" spans="1:10" ht="27.75" customHeight="1" thickBot="1" x14ac:dyDescent="0.3">
      <c r="A28" s="3">
        <f>(A27-INT(A27))*100</f>
        <v>0</v>
      </c>
      <c r="B28" s="119" t="s">
        <v>23</v>
      </c>
      <c r="C28" s="120"/>
      <c r="D28" s="120"/>
      <c r="E28" s="121"/>
      <c r="F28" s="122"/>
      <c r="G28" s="243">
        <f>IF(A28&gt;50, ROUNDUP(A27, 0), ROUNDDOWN(A27, 0))</f>
        <v>0</v>
      </c>
      <c r="H28" s="243"/>
      <c r="I28" s="243"/>
      <c r="J28" s="123" t="str">
        <f t="shared" si="0"/>
        <v>CZK</v>
      </c>
    </row>
    <row r="29" spans="1:10" ht="27.75" hidden="1" customHeight="1" thickBot="1" x14ac:dyDescent="0.3">
      <c r="A29" s="3"/>
      <c r="B29" s="119" t="s">
        <v>35</v>
      </c>
      <c r="C29" s="124"/>
      <c r="D29" s="124"/>
      <c r="E29" s="124"/>
      <c r="F29" s="124"/>
      <c r="G29" s="242">
        <f>ZakladDPHSni+DPHSni+ZakladDPHZakl+DPHZakl+Zaokrouhleni</f>
        <v>0</v>
      </c>
      <c r="H29" s="242"/>
      <c r="I29" s="242"/>
      <c r="J29" s="125" t="s">
        <v>68</v>
      </c>
    </row>
    <row r="30" spans="1:10" ht="12.75" customHeight="1" x14ac:dyDescent="0.25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5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5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43320</v>
      </c>
      <c r="I32" s="37"/>
      <c r="J32" s="11"/>
    </row>
    <row r="33" spans="1:10" ht="47.25" customHeight="1" x14ac:dyDescent="0.25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5">
      <c r="A34" s="28"/>
      <c r="B34" s="28"/>
      <c r="C34" s="29"/>
      <c r="D34" s="244"/>
      <c r="E34" s="245"/>
      <c r="F34" s="29"/>
      <c r="G34" s="244"/>
      <c r="H34" s="245"/>
      <c r="I34" s="245"/>
      <c r="J34" s="36"/>
    </row>
    <row r="35" spans="1:10" ht="12.75" customHeight="1" x14ac:dyDescent="0.25">
      <c r="A35" s="3"/>
      <c r="B35" s="3"/>
      <c r="C35" s="4"/>
      <c r="D35" s="236" t="s">
        <v>2</v>
      </c>
      <c r="E35" s="236"/>
      <c r="F35" s="4"/>
      <c r="G35" s="43"/>
      <c r="H35" s="12" t="s">
        <v>3</v>
      </c>
      <c r="I35" s="43"/>
      <c r="J35" s="11"/>
    </row>
    <row r="36" spans="1:10" ht="13.5" customHeight="1" thickBot="1" x14ac:dyDescent="0.3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5">
      <c r="B37" s="92" t="s">
        <v>16</v>
      </c>
      <c r="C37" s="93"/>
      <c r="D37" s="93"/>
      <c r="E37" s="93"/>
      <c r="F37" s="94"/>
      <c r="G37" s="94"/>
      <c r="H37" s="94"/>
      <c r="I37" s="94"/>
      <c r="J37" s="93"/>
    </row>
    <row r="38" spans="1:10" ht="25.5" customHeight="1" x14ac:dyDescent="0.25">
      <c r="A38" s="91" t="s">
        <v>37</v>
      </c>
      <c r="B38" s="95" t="s">
        <v>17</v>
      </c>
      <c r="C38" s="96" t="s">
        <v>5</v>
      </c>
      <c r="D38" s="97"/>
      <c r="E38" s="97"/>
      <c r="F38" s="98" t="str">
        <f>B23</f>
        <v>Základ pro sníženou DPH</v>
      </c>
      <c r="G38" s="98" t="str">
        <f>B25</f>
        <v>Základ pro základní DPH</v>
      </c>
      <c r="H38" s="99" t="s">
        <v>18</v>
      </c>
      <c r="I38" s="100" t="s">
        <v>1</v>
      </c>
      <c r="J38" s="101" t="s">
        <v>0</v>
      </c>
    </row>
    <row r="39" spans="1:10" ht="25.5" hidden="1" customHeight="1" x14ac:dyDescent="0.25">
      <c r="A39" s="91">
        <v>1</v>
      </c>
      <c r="B39" s="102" t="s">
        <v>45</v>
      </c>
      <c r="C39" s="206"/>
      <c r="D39" s="207"/>
      <c r="E39" s="207"/>
      <c r="F39" s="103">
        <f>'1 1 Pol'!AE23+'SO 01 SO 01 Pol'!AE137+'SO 02 SO 02 Pol'!AE58+'SO 03 SO 03 Pol'!AE49+'SO 04 SO 04 Pol'!AE138+'SO 05 SO 05 Pol'!AE60+'SO 06 SO 06 Pol'!AE11+'SO 07 SO 07 Pol'!AE134+'SO 08 SO 08 Pol'!AE11</f>
        <v>0</v>
      </c>
      <c r="G39" s="104">
        <f>'1 1 Pol'!AF23+'SO 01 SO 01 Pol'!AF137+'SO 02 SO 02 Pol'!AF58+'SO 03 SO 03 Pol'!AF49+'SO 04 SO 04 Pol'!AF138+'SO 05 SO 05 Pol'!AF60+'SO 06 SO 06 Pol'!AF11+'SO 07 SO 07 Pol'!AF134+'SO 08 SO 08 Pol'!AF11</f>
        <v>0</v>
      </c>
      <c r="H39" s="105"/>
      <c r="I39" s="106">
        <f t="shared" ref="I39:I57" si="1">F39+G39+H39</f>
        <v>0</v>
      </c>
      <c r="J39" s="107" t="str">
        <f t="shared" ref="J39:J57" si="2">IF(CenaCelkemVypocet=0,"",I39/CenaCelkemVypocet*100)</f>
        <v/>
      </c>
    </row>
    <row r="40" spans="1:10" ht="25.5" customHeight="1" x14ac:dyDescent="0.25">
      <c r="A40" s="91">
        <v>2</v>
      </c>
      <c r="B40" s="108" t="s">
        <v>46</v>
      </c>
      <c r="C40" s="204" t="s">
        <v>47</v>
      </c>
      <c r="D40" s="205"/>
      <c r="E40" s="205"/>
      <c r="F40" s="109">
        <f>'1 1 Pol'!AE23</f>
        <v>0</v>
      </c>
      <c r="G40" s="110">
        <f>'1 1 Pol'!AF23</f>
        <v>0</v>
      </c>
      <c r="H40" s="110"/>
      <c r="I40" s="111">
        <f t="shared" si="1"/>
        <v>0</v>
      </c>
      <c r="J40" s="112" t="str">
        <f t="shared" si="2"/>
        <v/>
      </c>
    </row>
    <row r="41" spans="1:10" ht="25.5" customHeight="1" x14ac:dyDescent="0.25">
      <c r="A41" s="91">
        <v>3</v>
      </c>
      <c r="B41" s="113" t="s">
        <v>46</v>
      </c>
      <c r="C41" s="206" t="s">
        <v>48</v>
      </c>
      <c r="D41" s="207"/>
      <c r="E41" s="207"/>
      <c r="F41" s="114">
        <f>'1 1 Pol'!AE23</f>
        <v>0</v>
      </c>
      <c r="G41" s="105">
        <f>'1 1 Pol'!AF23</f>
        <v>0</v>
      </c>
      <c r="H41" s="105"/>
      <c r="I41" s="106">
        <f t="shared" si="1"/>
        <v>0</v>
      </c>
      <c r="J41" s="107" t="str">
        <f t="shared" si="2"/>
        <v/>
      </c>
    </row>
    <row r="42" spans="1:10" ht="25.5" customHeight="1" x14ac:dyDescent="0.25">
      <c r="A42" s="91">
        <v>2</v>
      </c>
      <c r="B42" s="108" t="s">
        <v>49</v>
      </c>
      <c r="C42" s="204" t="s">
        <v>50</v>
      </c>
      <c r="D42" s="205"/>
      <c r="E42" s="205"/>
      <c r="F42" s="109">
        <f>'SO 01 SO 01 Pol'!AE137</f>
        <v>0</v>
      </c>
      <c r="G42" s="110">
        <f>'SO 01 SO 01 Pol'!AF137</f>
        <v>0</v>
      </c>
      <c r="H42" s="110"/>
      <c r="I42" s="111">
        <f t="shared" si="1"/>
        <v>0</v>
      </c>
      <c r="J42" s="112" t="str">
        <f t="shared" si="2"/>
        <v/>
      </c>
    </row>
    <row r="43" spans="1:10" ht="25.5" customHeight="1" x14ac:dyDescent="0.25">
      <c r="A43" s="91">
        <v>3</v>
      </c>
      <c r="B43" s="113" t="s">
        <v>49</v>
      </c>
      <c r="C43" s="206" t="s">
        <v>50</v>
      </c>
      <c r="D43" s="207"/>
      <c r="E43" s="207"/>
      <c r="F43" s="114">
        <f>'SO 01 SO 01 Pol'!AE137</f>
        <v>0</v>
      </c>
      <c r="G43" s="105">
        <f>'SO 01 SO 01 Pol'!AF137</f>
        <v>0</v>
      </c>
      <c r="H43" s="105"/>
      <c r="I43" s="106">
        <f t="shared" si="1"/>
        <v>0</v>
      </c>
      <c r="J43" s="107" t="str">
        <f t="shared" si="2"/>
        <v/>
      </c>
    </row>
    <row r="44" spans="1:10" ht="25.5" customHeight="1" x14ac:dyDescent="0.25">
      <c r="A44" s="91">
        <v>2</v>
      </c>
      <c r="B44" s="108" t="s">
        <v>51</v>
      </c>
      <c r="C44" s="204" t="s">
        <v>52</v>
      </c>
      <c r="D44" s="205"/>
      <c r="E44" s="205"/>
      <c r="F44" s="109">
        <f>'SO 02 SO 02 Pol'!AE58</f>
        <v>0</v>
      </c>
      <c r="G44" s="110">
        <f>'SO 02 SO 02 Pol'!AF58</f>
        <v>0</v>
      </c>
      <c r="H44" s="110"/>
      <c r="I44" s="111">
        <f t="shared" si="1"/>
        <v>0</v>
      </c>
      <c r="J44" s="112" t="str">
        <f t="shared" si="2"/>
        <v/>
      </c>
    </row>
    <row r="45" spans="1:10" ht="25.5" customHeight="1" x14ac:dyDescent="0.25">
      <c r="A45" s="91">
        <v>3</v>
      </c>
      <c r="B45" s="113" t="s">
        <v>51</v>
      </c>
      <c r="C45" s="206" t="s">
        <v>52</v>
      </c>
      <c r="D45" s="207"/>
      <c r="E45" s="207"/>
      <c r="F45" s="114">
        <f>'SO 02 SO 02 Pol'!AE58</f>
        <v>0</v>
      </c>
      <c r="G45" s="105">
        <f>'SO 02 SO 02 Pol'!AF58</f>
        <v>0</v>
      </c>
      <c r="H45" s="105"/>
      <c r="I45" s="106">
        <f t="shared" si="1"/>
        <v>0</v>
      </c>
      <c r="J45" s="107" t="str">
        <f t="shared" si="2"/>
        <v/>
      </c>
    </row>
    <row r="46" spans="1:10" ht="25.5" customHeight="1" x14ac:dyDescent="0.25">
      <c r="A46" s="91">
        <v>2</v>
      </c>
      <c r="B46" s="108" t="s">
        <v>53</v>
      </c>
      <c r="C46" s="204" t="s">
        <v>54</v>
      </c>
      <c r="D46" s="205"/>
      <c r="E46" s="205"/>
      <c r="F46" s="109">
        <f>'SO 03 SO 03 Pol'!AE49</f>
        <v>0</v>
      </c>
      <c r="G46" s="110">
        <f>'SO 03 SO 03 Pol'!AF49</f>
        <v>0</v>
      </c>
      <c r="H46" s="110"/>
      <c r="I46" s="111">
        <f t="shared" si="1"/>
        <v>0</v>
      </c>
      <c r="J46" s="112" t="str">
        <f t="shared" si="2"/>
        <v/>
      </c>
    </row>
    <row r="47" spans="1:10" ht="25.5" customHeight="1" x14ac:dyDescent="0.25">
      <c r="A47" s="91">
        <v>3</v>
      </c>
      <c r="B47" s="113" t="s">
        <v>53</v>
      </c>
      <c r="C47" s="206" t="s">
        <v>54</v>
      </c>
      <c r="D47" s="207"/>
      <c r="E47" s="207"/>
      <c r="F47" s="114">
        <f>'SO 03 SO 03 Pol'!AE49</f>
        <v>0</v>
      </c>
      <c r="G47" s="105">
        <f>'SO 03 SO 03 Pol'!AF49</f>
        <v>0</v>
      </c>
      <c r="H47" s="105"/>
      <c r="I47" s="106">
        <f t="shared" si="1"/>
        <v>0</v>
      </c>
      <c r="J47" s="107" t="str">
        <f t="shared" si="2"/>
        <v/>
      </c>
    </row>
    <row r="48" spans="1:10" ht="25.5" customHeight="1" x14ac:dyDescent="0.25">
      <c r="A48" s="91">
        <v>2</v>
      </c>
      <c r="B48" s="108" t="s">
        <v>55</v>
      </c>
      <c r="C48" s="204" t="s">
        <v>56</v>
      </c>
      <c r="D48" s="205"/>
      <c r="E48" s="205"/>
      <c r="F48" s="109">
        <f>'SO 04 SO 04 Pol'!AE138</f>
        <v>0</v>
      </c>
      <c r="G48" s="110">
        <f>'SO 04 SO 04 Pol'!AF138</f>
        <v>0</v>
      </c>
      <c r="H48" s="110"/>
      <c r="I48" s="111">
        <f t="shared" si="1"/>
        <v>0</v>
      </c>
      <c r="J48" s="112" t="str">
        <f t="shared" si="2"/>
        <v/>
      </c>
    </row>
    <row r="49" spans="1:10" ht="25.5" customHeight="1" x14ac:dyDescent="0.25">
      <c r="A49" s="91">
        <v>3</v>
      </c>
      <c r="B49" s="113" t="s">
        <v>55</v>
      </c>
      <c r="C49" s="206" t="s">
        <v>57</v>
      </c>
      <c r="D49" s="207"/>
      <c r="E49" s="207"/>
      <c r="F49" s="114">
        <f>'SO 04 SO 04 Pol'!AE138</f>
        <v>0</v>
      </c>
      <c r="G49" s="105">
        <f>'SO 04 SO 04 Pol'!AF138</f>
        <v>0</v>
      </c>
      <c r="H49" s="105"/>
      <c r="I49" s="106">
        <f t="shared" si="1"/>
        <v>0</v>
      </c>
      <c r="J49" s="107" t="str">
        <f t="shared" si="2"/>
        <v/>
      </c>
    </row>
    <row r="50" spans="1:10" ht="25.5" customHeight="1" x14ac:dyDescent="0.25">
      <c r="A50" s="91">
        <v>2</v>
      </c>
      <c r="B50" s="108" t="s">
        <v>58</v>
      </c>
      <c r="C50" s="204" t="s">
        <v>59</v>
      </c>
      <c r="D50" s="205"/>
      <c r="E50" s="205"/>
      <c r="F50" s="109">
        <f>'SO 05 SO 05 Pol'!AE60</f>
        <v>0</v>
      </c>
      <c r="G50" s="110">
        <f>'SO 05 SO 05 Pol'!AF60</f>
        <v>0</v>
      </c>
      <c r="H50" s="110"/>
      <c r="I50" s="111">
        <f t="shared" si="1"/>
        <v>0</v>
      </c>
      <c r="J50" s="112" t="str">
        <f t="shared" si="2"/>
        <v/>
      </c>
    </row>
    <row r="51" spans="1:10" ht="25.5" customHeight="1" x14ac:dyDescent="0.25">
      <c r="A51" s="91">
        <v>3</v>
      </c>
      <c r="B51" s="113" t="s">
        <v>58</v>
      </c>
      <c r="C51" s="206" t="s">
        <v>59</v>
      </c>
      <c r="D51" s="207"/>
      <c r="E51" s="207"/>
      <c r="F51" s="114">
        <f>'SO 05 SO 05 Pol'!AE60</f>
        <v>0</v>
      </c>
      <c r="G51" s="105">
        <f>'SO 05 SO 05 Pol'!AF60</f>
        <v>0</v>
      </c>
      <c r="H51" s="105"/>
      <c r="I51" s="106">
        <f t="shared" si="1"/>
        <v>0</v>
      </c>
      <c r="J51" s="107" t="str">
        <f t="shared" si="2"/>
        <v/>
      </c>
    </row>
    <row r="52" spans="1:10" ht="25.5" customHeight="1" x14ac:dyDescent="0.25">
      <c r="A52" s="91">
        <v>2</v>
      </c>
      <c r="B52" s="108" t="s">
        <v>60</v>
      </c>
      <c r="C52" s="204" t="s">
        <v>61</v>
      </c>
      <c r="D52" s="205"/>
      <c r="E52" s="205"/>
      <c r="F52" s="109">
        <f>'SO 06 SO 06 Pol'!AE11</f>
        <v>0</v>
      </c>
      <c r="G52" s="110">
        <f>'SO 06 SO 06 Pol'!AF11</f>
        <v>0</v>
      </c>
      <c r="H52" s="110"/>
      <c r="I52" s="111">
        <f t="shared" si="1"/>
        <v>0</v>
      </c>
      <c r="J52" s="112" t="str">
        <f t="shared" si="2"/>
        <v/>
      </c>
    </row>
    <row r="53" spans="1:10" ht="25.5" customHeight="1" x14ac:dyDescent="0.25">
      <c r="A53" s="91">
        <v>3</v>
      </c>
      <c r="B53" s="113" t="s">
        <v>60</v>
      </c>
      <c r="C53" s="206" t="s">
        <v>61</v>
      </c>
      <c r="D53" s="207"/>
      <c r="E53" s="207"/>
      <c r="F53" s="114">
        <f>'SO 06 SO 06 Pol'!AE11</f>
        <v>0</v>
      </c>
      <c r="G53" s="105">
        <f>'SO 06 SO 06 Pol'!AF11</f>
        <v>0</v>
      </c>
      <c r="H53" s="105"/>
      <c r="I53" s="106">
        <f t="shared" si="1"/>
        <v>0</v>
      </c>
      <c r="J53" s="107" t="str">
        <f t="shared" si="2"/>
        <v/>
      </c>
    </row>
    <row r="54" spans="1:10" ht="25.5" customHeight="1" x14ac:dyDescent="0.25">
      <c r="A54" s="91">
        <v>2</v>
      </c>
      <c r="B54" s="108" t="s">
        <v>62</v>
      </c>
      <c r="C54" s="204" t="s">
        <v>63</v>
      </c>
      <c r="D54" s="205"/>
      <c r="E54" s="205"/>
      <c r="F54" s="109">
        <f>'SO 07 SO 07 Pol'!AE134</f>
        <v>0</v>
      </c>
      <c r="G54" s="110">
        <f>'SO 07 SO 07 Pol'!AF134</f>
        <v>0</v>
      </c>
      <c r="H54" s="110"/>
      <c r="I54" s="111">
        <f t="shared" si="1"/>
        <v>0</v>
      </c>
      <c r="J54" s="112" t="str">
        <f t="shared" si="2"/>
        <v/>
      </c>
    </row>
    <row r="55" spans="1:10" ht="25.5" customHeight="1" x14ac:dyDescent="0.25">
      <c r="A55" s="91">
        <v>3</v>
      </c>
      <c r="B55" s="113" t="s">
        <v>62</v>
      </c>
      <c r="C55" s="206" t="s">
        <v>64</v>
      </c>
      <c r="D55" s="207"/>
      <c r="E55" s="207"/>
      <c r="F55" s="114">
        <f>'SO 07 SO 07 Pol'!AE134</f>
        <v>0</v>
      </c>
      <c r="G55" s="105">
        <f>'SO 07 SO 07 Pol'!AF134</f>
        <v>0</v>
      </c>
      <c r="H55" s="105"/>
      <c r="I55" s="106">
        <f t="shared" si="1"/>
        <v>0</v>
      </c>
      <c r="J55" s="107" t="str">
        <f t="shared" si="2"/>
        <v/>
      </c>
    </row>
    <row r="56" spans="1:10" ht="25.5" customHeight="1" x14ac:dyDescent="0.25">
      <c r="A56" s="91">
        <v>2</v>
      </c>
      <c r="B56" s="108" t="s">
        <v>65</v>
      </c>
      <c r="C56" s="204" t="s">
        <v>66</v>
      </c>
      <c r="D56" s="205"/>
      <c r="E56" s="205"/>
      <c r="F56" s="109">
        <f>'SO 08 SO 08 Pol'!AE11</f>
        <v>0</v>
      </c>
      <c r="G56" s="110">
        <f>'SO 08 SO 08 Pol'!AF11</f>
        <v>0</v>
      </c>
      <c r="H56" s="110"/>
      <c r="I56" s="111">
        <f t="shared" si="1"/>
        <v>0</v>
      </c>
      <c r="J56" s="112" t="str">
        <f t="shared" si="2"/>
        <v/>
      </c>
    </row>
    <row r="57" spans="1:10" ht="25.5" customHeight="1" x14ac:dyDescent="0.25">
      <c r="A57" s="91">
        <v>3</v>
      </c>
      <c r="B57" s="113" t="s">
        <v>65</v>
      </c>
      <c r="C57" s="206" t="s">
        <v>66</v>
      </c>
      <c r="D57" s="207"/>
      <c r="E57" s="207"/>
      <c r="F57" s="114">
        <f>'SO 08 SO 08 Pol'!AE11</f>
        <v>0</v>
      </c>
      <c r="G57" s="105">
        <f>'SO 08 SO 08 Pol'!AF11</f>
        <v>0</v>
      </c>
      <c r="H57" s="105"/>
      <c r="I57" s="106">
        <f t="shared" si="1"/>
        <v>0</v>
      </c>
      <c r="J57" s="107" t="str">
        <f t="shared" si="2"/>
        <v/>
      </c>
    </row>
    <row r="58" spans="1:10" ht="25.5" customHeight="1" x14ac:dyDescent="0.25">
      <c r="A58" s="91"/>
      <c r="B58" s="208" t="s">
        <v>67</v>
      </c>
      <c r="C58" s="209"/>
      <c r="D58" s="209"/>
      <c r="E58" s="209"/>
      <c r="F58" s="115">
        <f>SUMIF(A39:A57,"=1",F39:F57)</f>
        <v>0</v>
      </c>
      <c r="G58" s="116">
        <f>SUMIF(A39:A57,"=1",G39:G57)</f>
        <v>0</v>
      </c>
      <c r="H58" s="116">
        <f>SUMIF(A39:A57,"=1",H39:H57)</f>
        <v>0</v>
      </c>
      <c r="I58" s="117">
        <f>SUMIF(A39:A57,"=1",I39:I57)</f>
        <v>0</v>
      </c>
      <c r="J58" s="118">
        <f>SUMIF(A39:A57,"=1",J39:J57)</f>
        <v>0</v>
      </c>
    </row>
    <row r="62" spans="1:10" ht="15.6" x14ac:dyDescent="0.3">
      <c r="B62" s="126" t="s">
        <v>69</v>
      </c>
    </row>
    <row r="64" spans="1:10" ht="25.5" customHeight="1" x14ac:dyDescent="0.25">
      <c r="A64" s="127"/>
      <c r="B64" s="130" t="s">
        <v>17</v>
      </c>
      <c r="C64" s="130" t="s">
        <v>5</v>
      </c>
      <c r="D64" s="131"/>
      <c r="E64" s="131"/>
      <c r="F64" s="132" t="s">
        <v>70</v>
      </c>
      <c r="G64" s="132"/>
      <c r="H64" s="132"/>
      <c r="I64" s="132" t="s">
        <v>29</v>
      </c>
      <c r="J64" s="132" t="s">
        <v>0</v>
      </c>
    </row>
    <row r="65" spans="1:10" ht="25.5" customHeight="1" x14ac:dyDescent="0.25">
      <c r="A65" s="128"/>
      <c r="B65" s="133" t="s">
        <v>71</v>
      </c>
      <c r="C65" s="202" t="s">
        <v>72</v>
      </c>
      <c r="D65" s="203"/>
      <c r="E65" s="203"/>
      <c r="F65" s="138" t="s">
        <v>24</v>
      </c>
      <c r="G65" s="139"/>
      <c r="H65" s="139"/>
      <c r="I65" s="139">
        <f>'1 1 Pol'!G8</f>
        <v>0</v>
      </c>
      <c r="J65" s="136" t="str">
        <f>IF(I92=0,"",I65/I92*100)</f>
        <v/>
      </c>
    </row>
    <row r="66" spans="1:10" ht="25.5" customHeight="1" x14ac:dyDescent="0.25">
      <c r="A66" s="128"/>
      <c r="B66" s="133" t="s">
        <v>46</v>
      </c>
      <c r="C66" s="202" t="s">
        <v>73</v>
      </c>
      <c r="D66" s="203"/>
      <c r="E66" s="203"/>
      <c r="F66" s="138" t="s">
        <v>24</v>
      </c>
      <c r="G66" s="139"/>
      <c r="H66" s="139"/>
      <c r="I66" s="139">
        <f>'SO 01 SO 01 Pol'!G8+'SO 02 SO 02 Pol'!G8+'SO 03 SO 03 Pol'!G8+'SO 04 SO 04 Pol'!G8+'SO 05 SO 05 Pol'!G36+'SO 05 SO 05 Pol'!G46+'SO 07 SO 07 Pol'!G8</f>
        <v>0</v>
      </c>
      <c r="J66" s="136" t="str">
        <f>IF(I92=0,"",I66/I92*100)</f>
        <v/>
      </c>
    </row>
    <row r="67" spans="1:10" ht="25.5" customHeight="1" x14ac:dyDescent="0.25">
      <c r="A67" s="128"/>
      <c r="B67" s="133" t="s">
        <v>74</v>
      </c>
      <c r="C67" s="202" t="s">
        <v>75</v>
      </c>
      <c r="D67" s="203"/>
      <c r="E67" s="203"/>
      <c r="F67" s="138" t="s">
        <v>24</v>
      </c>
      <c r="G67" s="139"/>
      <c r="H67" s="139"/>
      <c r="I67" s="139">
        <f>'SO 06 SO 06 Pol'!G8</f>
        <v>0</v>
      </c>
      <c r="J67" s="136" t="str">
        <f>IF(I92=0,"",I67/I92*100)</f>
        <v/>
      </c>
    </row>
    <row r="68" spans="1:10" ht="25.5" customHeight="1" x14ac:dyDescent="0.25">
      <c r="A68" s="128"/>
      <c r="B68" s="133" t="s">
        <v>76</v>
      </c>
      <c r="C68" s="202" t="s">
        <v>27</v>
      </c>
      <c r="D68" s="203"/>
      <c r="E68" s="203"/>
      <c r="F68" s="138" t="s">
        <v>24</v>
      </c>
      <c r="G68" s="139"/>
      <c r="H68" s="139"/>
      <c r="I68" s="139">
        <f>'SO 01 SO 01 Pol'!G36</f>
        <v>0</v>
      </c>
      <c r="J68" s="136" t="str">
        <f>IF(I92=0,"",I68/I92*100)</f>
        <v/>
      </c>
    </row>
    <row r="69" spans="1:10" ht="25.5" customHeight="1" x14ac:dyDescent="0.25">
      <c r="A69" s="128"/>
      <c r="B69" s="133" t="s">
        <v>77</v>
      </c>
      <c r="C69" s="202" t="s">
        <v>78</v>
      </c>
      <c r="D69" s="203"/>
      <c r="E69" s="203"/>
      <c r="F69" s="138" t="s">
        <v>24</v>
      </c>
      <c r="G69" s="139"/>
      <c r="H69" s="139"/>
      <c r="I69" s="139">
        <f>'SO 01 SO 01 Pol'!G41+'SO 02 SO 02 Pol'!G23+'SO 03 SO 03 Pol'!G24+'SO 04 SO 04 Pol'!G38+'SO 05 SO 05 Pol'!G30+'SO 05 SO 05 Pol'!G43+'SO 05 SO 05 Pol'!G51+'SO 07 SO 07 Pol'!G52</f>
        <v>0</v>
      </c>
      <c r="J69" s="136" t="str">
        <f>IF(I92=0,"",I69/I92*100)</f>
        <v/>
      </c>
    </row>
    <row r="70" spans="1:10" ht="25.5" customHeight="1" x14ac:dyDescent="0.25">
      <c r="A70" s="128"/>
      <c r="B70" s="133" t="s">
        <v>79</v>
      </c>
      <c r="C70" s="202" t="s">
        <v>80</v>
      </c>
      <c r="D70" s="203"/>
      <c r="E70" s="203"/>
      <c r="F70" s="138" t="s">
        <v>24</v>
      </c>
      <c r="G70" s="139"/>
      <c r="H70" s="139"/>
      <c r="I70" s="139">
        <f>'SO 04 SO 04 Pol'!G60+'SO 05 SO 05 Pol'!G53+'SO 07 SO 07 Pol'!G81</f>
        <v>0</v>
      </c>
      <c r="J70" s="136" t="str">
        <f>IF(I92=0,"",I70/I92*100)</f>
        <v/>
      </c>
    </row>
    <row r="71" spans="1:10" ht="25.5" customHeight="1" x14ac:dyDescent="0.25">
      <c r="A71" s="128"/>
      <c r="B71" s="133" t="s">
        <v>81</v>
      </c>
      <c r="C71" s="202" t="s">
        <v>82</v>
      </c>
      <c r="D71" s="203"/>
      <c r="E71" s="203"/>
      <c r="F71" s="138" t="s">
        <v>24</v>
      </c>
      <c r="G71" s="139"/>
      <c r="H71" s="139"/>
      <c r="I71" s="139">
        <f>'SO 08 SO 08 Pol'!G8</f>
        <v>0</v>
      </c>
      <c r="J71" s="136" t="str">
        <f>IF(I92=0,"",I71/I92*100)</f>
        <v/>
      </c>
    </row>
    <row r="72" spans="1:10" ht="25.5" customHeight="1" x14ac:dyDescent="0.25">
      <c r="A72" s="128"/>
      <c r="B72" s="133" t="s">
        <v>83</v>
      </c>
      <c r="C72" s="202" t="s">
        <v>84</v>
      </c>
      <c r="D72" s="203"/>
      <c r="E72" s="203"/>
      <c r="F72" s="138" t="s">
        <v>24</v>
      </c>
      <c r="G72" s="139"/>
      <c r="H72" s="139"/>
      <c r="I72" s="139">
        <f>'SO 01 SO 01 Pol'!G47+'SO 04 SO 04 Pol'!G69</f>
        <v>0</v>
      </c>
      <c r="J72" s="136" t="str">
        <f>IF(I92=0,"",I72/I92*100)</f>
        <v/>
      </c>
    </row>
    <row r="73" spans="1:10" ht="25.5" customHeight="1" x14ac:dyDescent="0.25">
      <c r="A73" s="128"/>
      <c r="B73" s="133" t="s">
        <v>85</v>
      </c>
      <c r="C73" s="202" t="s">
        <v>86</v>
      </c>
      <c r="D73" s="203"/>
      <c r="E73" s="203"/>
      <c r="F73" s="138" t="s">
        <v>24</v>
      </c>
      <c r="G73" s="139"/>
      <c r="H73" s="139"/>
      <c r="I73" s="139">
        <f>'SO 01 SO 01 Pol'!G74+'SO 07 SO 07 Pol'!G94</f>
        <v>0</v>
      </c>
      <c r="J73" s="136" t="str">
        <f>IF(I92=0,"",I73/I92*100)</f>
        <v/>
      </c>
    </row>
    <row r="74" spans="1:10" ht="25.5" customHeight="1" x14ac:dyDescent="0.25">
      <c r="A74" s="128"/>
      <c r="B74" s="133" t="s">
        <v>87</v>
      </c>
      <c r="C74" s="202" t="s">
        <v>88</v>
      </c>
      <c r="D74" s="203"/>
      <c r="E74" s="203"/>
      <c r="F74" s="138" t="s">
        <v>24</v>
      </c>
      <c r="G74" s="139"/>
      <c r="H74" s="139"/>
      <c r="I74" s="139">
        <f>'SO 01 SO 01 Pol'!G89</f>
        <v>0</v>
      </c>
      <c r="J74" s="136" t="str">
        <f>IF(I92=0,"",I74/I92*100)</f>
        <v/>
      </c>
    </row>
    <row r="75" spans="1:10" ht="25.5" customHeight="1" x14ac:dyDescent="0.25">
      <c r="A75" s="128"/>
      <c r="B75" s="133" t="s">
        <v>89</v>
      </c>
      <c r="C75" s="202" t="s">
        <v>90</v>
      </c>
      <c r="D75" s="203"/>
      <c r="E75" s="203"/>
      <c r="F75" s="138" t="s">
        <v>24</v>
      </c>
      <c r="G75" s="139"/>
      <c r="H75" s="139"/>
      <c r="I75" s="139">
        <f>'SO 01 SO 01 Pol'!G92+'SO 04 SO 04 Pol'!G82</f>
        <v>0</v>
      </c>
      <c r="J75" s="136" t="str">
        <f>IF(I92=0,"",I75/I92*100)</f>
        <v/>
      </c>
    </row>
    <row r="76" spans="1:10" ht="25.5" customHeight="1" x14ac:dyDescent="0.25">
      <c r="A76" s="128"/>
      <c r="B76" s="133" t="s">
        <v>91</v>
      </c>
      <c r="C76" s="202" t="s">
        <v>92</v>
      </c>
      <c r="D76" s="203"/>
      <c r="E76" s="203"/>
      <c r="F76" s="138" t="s">
        <v>24</v>
      </c>
      <c r="G76" s="139"/>
      <c r="H76" s="139"/>
      <c r="I76" s="139">
        <f>'SO 01 SO 01 Pol'!G95</f>
        <v>0</v>
      </c>
      <c r="J76" s="136" t="str">
        <f>IF(I92=0,"",I76/I92*100)</f>
        <v/>
      </c>
    </row>
    <row r="77" spans="1:10" ht="25.5" customHeight="1" x14ac:dyDescent="0.25">
      <c r="A77" s="128"/>
      <c r="B77" s="133" t="s">
        <v>93</v>
      </c>
      <c r="C77" s="202" t="s">
        <v>94</v>
      </c>
      <c r="D77" s="203"/>
      <c r="E77" s="203"/>
      <c r="F77" s="138" t="s">
        <v>24</v>
      </c>
      <c r="G77" s="139"/>
      <c r="H77" s="139"/>
      <c r="I77" s="139">
        <f>'SO 01 SO 01 Pol'!G98+'SO 07 SO 07 Pol'!G112+'SO 07 SO 07 Pol'!G117</f>
        <v>0</v>
      </c>
      <c r="J77" s="136" t="str">
        <f>IF(I92=0,"",I77/I92*100)</f>
        <v/>
      </c>
    </row>
    <row r="78" spans="1:10" ht="25.5" customHeight="1" x14ac:dyDescent="0.25">
      <c r="A78" s="128"/>
      <c r="B78" s="133" t="s">
        <v>95</v>
      </c>
      <c r="C78" s="202" t="s">
        <v>96</v>
      </c>
      <c r="D78" s="203"/>
      <c r="E78" s="203"/>
      <c r="F78" s="138" t="s">
        <v>24</v>
      </c>
      <c r="G78" s="139"/>
      <c r="H78" s="139"/>
      <c r="I78" s="139">
        <f>'SO 01 SO 01 Pol'!G102+'SO 07 SO 07 Pol'!G115+'SO 07 SO 07 Pol'!G120</f>
        <v>0</v>
      </c>
      <c r="J78" s="136" t="str">
        <f>IF(I92=0,"",I78/I92*100)</f>
        <v/>
      </c>
    </row>
    <row r="79" spans="1:10" ht="25.5" customHeight="1" x14ac:dyDescent="0.25">
      <c r="A79" s="128"/>
      <c r="B79" s="133" t="s">
        <v>97</v>
      </c>
      <c r="C79" s="202" t="s">
        <v>98</v>
      </c>
      <c r="D79" s="203"/>
      <c r="E79" s="203"/>
      <c r="F79" s="138" t="s">
        <v>24</v>
      </c>
      <c r="G79" s="139"/>
      <c r="H79" s="139"/>
      <c r="I79" s="139">
        <f>'SO 01 SO 01 Pol'!G104</f>
        <v>0</v>
      </c>
      <c r="J79" s="136" t="str">
        <f>IF(I92=0,"",I79/I92*100)</f>
        <v/>
      </c>
    </row>
    <row r="80" spans="1:10" ht="25.5" customHeight="1" x14ac:dyDescent="0.25">
      <c r="A80" s="128"/>
      <c r="B80" s="133" t="s">
        <v>99</v>
      </c>
      <c r="C80" s="202" t="s">
        <v>100</v>
      </c>
      <c r="D80" s="203"/>
      <c r="E80" s="203"/>
      <c r="F80" s="138" t="s">
        <v>24</v>
      </c>
      <c r="G80" s="139"/>
      <c r="H80" s="139"/>
      <c r="I80" s="139">
        <f>'SO 01 SO 01 Pol'!G108+'SO 04 SO 04 Pol'!G85</f>
        <v>0</v>
      </c>
      <c r="J80" s="136" t="str">
        <f>IF(I92=0,"",I80/I92*100)</f>
        <v/>
      </c>
    </row>
    <row r="81" spans="1:10" ht="25.5" customHeight="1" x14ac:dyDescent="0.25">
      <c r="A81" s="128"/>
      <c r="B81" s="133" t="s">
        <v>101</v>
      </c>
      <c r="C81" s="202" t="s">
        <v>102</v>
      </c>
      <c r="D81" s="203"/>
      <c r="E81" s="203"/>
      <c r="F81" s="138" t="s">
        <v>24</v>
      </c>
      <c r="G81" s="139"/>
      <c r="H81" s="139"/>
      <c r="I81" s="139">
        <f>'SO 01 SO 01 Pol'!G111+'SO 07 SO 07 Pol'!G126</f>
        <v>0</v>
      </c>
      <c r="J81" s="136" t="str">
        <f>IF(I92=0,"",I81/I92*100)</f>
        <v/>
      </c>
    </row>
    <row r="82" spans="1:10" ht="25.5" customHeight="1" x14ac:dyDescent="0.25">
      <c r="A82" s="128"/>
      <c r="B82" s="133" t="s">
        <v>103</v>
      </c>
      <c r="C82" s="202" t="s">
        <v>104</v>
      </c>
      <c r="D82" s="203"/>
      <c r="E82" s="203"/>
      <c r="F82" s="138" t="s">
        <v>24</v>
      </c>
      <c r="G82" s="139"/>
      <c r="H82" s="139"/>
      <c r="I82" s="139">
        <f>'SO 01 SO 01 Pol'!G113+'SO 02 SO 02 Pol'!G36+'SO 03 SO 03 Pol'!G36+'SO 04 SO 04 Pol'!G87+'SO 05 SO 05 Pol'!G8+'SO 07 SO 07 Pol'!G130</f>
        <v>0</v>
      </c>
      <c r="J82" s="136" t="str">
        <f>IF(I92=0,"",I82/I92*100)</f>
        <v/>
      </c>
    </row>
    <row r="83" spans="1:10" ht="25.5" customHeight="1" x14ac:dyDescent="0.25">
      <c r="A83" s="128"/>
      <c r="B83" s="133" t="s">
        <v>105</v>
      </c>
      <c r="C83" s="202" t="s">
        <v>106</v>
      </c>
      <c r="D83" s="203"/>
      <c r="E83" s="203"/>
      <c r="F83" s="138" t="s">
        <v>25</v>
      </c>
      <c r="G83" s="139"/>
      <c r="H83" s="139"/>
      <c r="I83" s="139">
        <f>'SO 01 SO 01 Pol'!G116</f>
        <v>0</v>
      </c>
      <c r="J83" s="136" t="str">
        <f>IF(I92=0,"",I83/I92*100)</f>
        <v/>
      </c>
    </row>
    <row r="84" spans="1:10" ht="25.5" customHeight="1" x14ac:dyDescent="0.25">
      <c r="A84" s="128"/>
      <c r="B84" s="133" t="s">
        <v>107</v>
      </c>
      <c r="C84" s="202" t="s">
        <v>108</v>
      </c>
      <c r="D84" s="203"/>
      <c r="E84" s="203"/>
      <c r="F84" s="138" t="s">
        <v>25</v>
      </c>
      <c r="G84" s="139"/>
      <c r="H84" s="139"/>
      <c r="I84" s="139">
        <f>'SO 04 SO 04 Pol'!G90</f>
        <v>0</v>
      </c>
      <c r="J84" s="136" t="str">
        <f>IF(I92=0,"",I84/I92*100)</f>
        <v/>
      </c>
    </row>
    <row r="85" spans="1:10" ht="25.5" customHeight="1" x14ac:dyDescent="0.25">
      <c r="A85" s="128"/>
      <c r="B85" s="133" t="s">
        <v>109</v>
      </c>
      <c r="C85" s="202" t="s">
        <v>110</v>
      </c>
      <c r="D85" s="203"/>
      <c r="E85" s="203"/>
      <c r="F85" s="138" t="s">
        <v>25</v>
      </c>
      <c r="G85" s="139"/>
      <c r="H85" s="139"/>
      <c r="I85" s="139">
        <f>'SO 02 SO 02 Pol'!G39+'SO 03 SO 03 Pol'!G39+'SO 04 SO 04 Pol'!G92</f>
        <v>0</v>
      </c>
      <c r="J85" s="136" t="str">
        <f>IF(I92=0,"",I85/I92*100)</f>
        <v/>
      </c>
    </row>
    <row r="86" spans="1:10" ht="25.5" customHeight="1" x14ac:dyDescent="0.25">
      <c r="A86" s="128"/>
      <c r="B86" s="133" t="s">
        <v>111</v>
      </c>
      <c r="C86" s="202" t="s">
        <v>112</v>
      </c>
      <c r="D86" s="203"/>
      <c r="E86" s="203"/>
      <c r="F86" s="138" t="s">
        <v>25</v>
      </c>
      <c r="G86" s="139"/>
      <c r="H86" s="139"/>
      <c r="I86" s="139">
        <f>'SO 04 SO 04 Pol'!G108</f>
        <v>0</v>
      </c>
      <c r="J86" s="136" t="str">
        <f>IF(I92=0,"",I86/I92*100)</f>
        <v/>
      </c>
    </row>
    <row r="87" spans="1:10" ht="25.5" customHeight="1" x14ac:dyDescent="0.25">
      <c r="A87" s="128"/>
      <c r="B87" s="133" t="s">
        <v>113</v>
      </c>
      <c r="C87" s="202" t="s">
        <v>114</v>
      </c>
      <c r="D87" s="203"/>
      <c r="E87" s="203"/>
      <c r="F87" s="138" t="s">
        <v>25</v>
      </c>
      <c r="G87" s="139"/>
      <c r="H87" s="139"/>
      <c r="I87" s="139">
        <f>'SO 04 SO 04 Pol'!G111</f>
        <v>0</v>
      </c>
      <c r="J87" s="136" t="str">
        <f>IF(I92=0,"",I87/I92*100)</f>
        <v/>
      </c>
    </row>
    <row r="88" spans="1:10" ht="25.5" customHeight="1" x14ac:dyDescent="0.25">
      <c r="A88" s="128"/>
      <c r="B88" s="133" t="s">
        <v>115</v>
      </c>
      <c r="C88" s="202" t="s">
        <v>116</v>
      </c>
      <c r="D88" s="203"/>
      <c r="E88" s="203"/>
      <c r="F88" s="138" t="s">
        <v>25</v>
      </c>
      <c r="G88" s="139"/>
      <c r="H88" s="139"/>
      <c r="I88" s="139">
        <f>'SO 01 SO 01 Pol'!G123+'SO 04 SO 04 Pol'!G115+'SO 05 SO 05 Pol'!G11</f>
        <v>0</v>
      </c>
      <c r="J88" s="136" t="str">
        <f>IF(I92=0,"",I88/I92*100)</f>
        <v/>
      </c>
    </row>
    <row r="89" spans="1:10" ht="25.5" customHeight="1" x14ac:dyDescent="0.25">
      <c r="A89" s="128"/>
      <c r="B89" s="133" t="s">
        <v>117</v>
      </c>
      <c r="C89" s="202" t="s">
        <v>118</v>
      </c>
      <c r="D89" s="203"/>
      <c r="E89" s="203"/>
      <c r="F89" s="138" t="s">
        <v>25</v>
      </c>
      <c r="G89" s="139"/>
      <c r="H89" s="139"/>
      <c r="I89" s="139">
        <f>'SO 02 SO 02 Pol'!G45+'SO 03 SO 03 Pol'!G45+'SO 04 SO 04 Pol'!G126+'SO 05 SO 05 Pol'!G24+'SO 05 SO 05 Pol'!G33</f>
        <v>0</v>
      </c>
      <c r="J89" s="136" t="str">
        <f>IF(I92=0,"",I89/I92*100)</f>
        <v/>
      </c>
    </row>
    <row r="90" spans="1:10" ht="25.5" customHeight="1" x14ac:dyDescent="0.25">
      <c r="A90" s="128"/>
      <c r="B90" s="133" t="s">
        <v>119</v>
      </c>
      <c r="C90" s="202" t="s">
        <v>120</v>
      </c>
      <c r="D90" s="203"/>
      <c r="E90" s="203"/>
      <c r="F90" s="138" t="s">
        <v>25</v>
      </c>
      <c r="G90" s="139"/>
      <c r="H90" s="139"/>
      <c r="I90" s="139">
        <f>'SO 01 SO 01 Pol'!G125+'SO 02 SO 02 Pol'!G53+'SO 04 SO 04 Pol'!G134</f>
        <v>0</v>
      </c>
      <c r="J90" s="136" t="str">
        <f>IF(I92=0,"",I90/I92*100)</f>
        <v/>
      </c>
    </row>
    <row r="91" spans="1:10" ht="25.5" customHeight="1" x14ac:dyDescent="0.25">
      <c r="A91" s="128"/>
      <c r="B91" s="133" t="s">
        <v>121</v>
      </c>
      <c r="C91" s="202" t="s">
        <v>122</v>
      </c>
      <c r="D91" s="203"/>
      <c r="E91" s="203"/>
      <c r="F91" s="138" t="s">
        <v>26</v>
      </c>
      <c r="G91" s="139"/>
      <c r="H91" s="139"/>
      <c r="I91" s="139">
        <f>'SO 01 SO 01 Pol'!G130</f>
        <v>0</v>
      </c>
      <c r="J91" s="136" t="str">
        <f>IF(I92=0,"",I91/I92*100)</f>
        <v/>
      </c>
    </row>
    <row r="92" spans="1:10" ht="25.5" customHeight="1" x14ac:dyDescent="0.25">
      <c r="A92" s="129"/>
      <c r="B92" s="134" t="s">
        <v>1</v>
      </c>
      <c r="C92" s="134"/>
      <c r="D92" s="135"/>
      <c r="E92" s="135"/>
      <c r="F92" s="140"/>
      <c r="G92" s="141"/>
      <c r="H92" s="141"/>
      <c r="I92" s="141">
        <f>SUM(I65:I91)</f>
        <v>0</v>
      </c>
      <c r="J92" s="137">
        <f>SUM(J65:J91)</f>
        <v>0</v>
      </c>
    </row>
    <row r="93" spans="1:10" x14ac:dyDescent="0.25">
      <c r="F93" s="89"/>
      <c r="G93" s="88"/>
      <c r="H93" s="89"/>
      <c r="I93" s="88"/>
      <c r="J93" s="90"/>
    </row>
    <row r="94" spans="1:10" x14ac:dyDescent="0.25">
      <c r="F94" s="89"/>
      <c r="G94" s="88"/>
      <c r="H94" s="89"/>
      <c r="I94" s="88"/>
      <c r="J94" s="90"/>
    </row>
    <row r="95" spans="1:10" x14ac:dyDescent="0.25">
      <c r="F95" s="89"/>
      <c r="G95" s="88"/>
      <c r="H95" s="89"/>
      <c r="I95" s="88"/>
      <c r="J95" s="90"/>
    </row>
  </sheetData>
  <sheetProtection algorithmName="SHA-512" hashValue="rhyZTeFNwKEpmPH3PI5MGcaLhvwyPd2pG+qkHBTgtDYerddiFhMtKB9+REjQZuhUDp67JFM8YY9Oh1AdFGGdkg==" saltValue="xJiyA0UpN41iilaiXGxEbw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85"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B58:E58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90:E90"/>
    <mergeCell ref="C91:E91"/>
    <mergeCell ref="C85:E85"/>
    <mergeCell ref="C86:E86"/>
    <mergeCell ref="C87:E87"/>
    <mergeCell ref="C88:E88"/>
    <mergeCell ref="C89:E8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 x14ac:dyDescent="0.25"/>
  <cols>
    <col min="1" max="1" width="4.33203125" style="5" customWidth="1"/>
    <col min="2" max="2" width="14.44140625" style="5" customWidth="1"/>
    <col min="3" max="3" width="38.33203125" style="9" customWidth="1"/>
    <col min="4" max="4" width="4.5546875" style="5" customWidth="1"/>
    <col min="5" max="5" width="10.5546875" style="5" customWidth="1"/>
    <col min="6" max="6" width="9.88671875" style="5" customWidth="1"/>
    <col min="7" max="7" width="12.6640625" style="5" customWidth="1"/>
    <col min="8" max="16384" width="9.109375" style="5"/>
  </cols>
  <sheetData>
    <row r="1" spans="1:7" ht="15.6" x14ac:dyDescent="0.25">
      <c r="A1" s="246" t="s">
        <v>6</v>
      </c>
      <c r="B1" s="246"/>
      <c r="C1" s="247"/>
      <c r="D1" s="246"/>
      <c r="E1" s="246"/>
      <c r="F1" s="246"/>
      <c r="G1" s="246"/>
    </row>
    <row r="2" spans="1:7" ht="24.9" customHeight="1" x14ac:dyDescent="0.25">
      <c r="A2" s="76" t="s">
        <v>7</v>
      </c>
      <c r="B2" s="75"/>
      <c r="C2" s="248"/>
      <c r="D2" s="248"/>
      <c r="E2" s="248"/>
      <c r="F2" s="248"/>
      <c r="G2" s="249"/>
    </row>
    <row r="3" spans="1:7" ht="24.9" customHeight="1" x14ac:dyDescent="0.25">
      <c r="A3" s="76" t="s">
        <v>8</v>
      </c>
      <c r="B3" s="75"/>
      <c r="C3" s="248"/>
      <c r="D3" s="248"/>
      <c r="E3" s="248"/>
      <c r="F3" s="248"/>
      <c r="G3" s="249"/>
    </row>
    <row r="4" spans="1:7" ht="24.9" customHeight="1" x14ac:dyDescent="0.25">
      <c r="A4" s="76" t="s">
        <v>9</v>
      </c>
      <c r="B4" s="75"/>
      <c r="C4" s="248"/>
      <c r="D4" s="248"/>
      <c r="E4" s="248"/>
      <c r="F4" s="248"/>
      <c r="G4" s="249"/>
    </row>
    <row r="5" spans="1:7" x14ac:dyDescent="0.25">
      <c r="B5" s="6"/>
      <c r="C5" s="7"/>
      <c r="D5" s="8"/>
    </row>
  </sheetData>
  <sheetProtection algorithmName="SHA-512" hashValue="XxUiAXBU7ZswWXzZ9XDmKC19pDYCpycovt0iBLOeaNdtYed8/SNV+ubPx/nb7pRE3dO6Aj1sMKyGU8nZfu3ATQ==" saltValue="SRw3QKEVUtQTWilzHB5LGA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B10" sqref="B10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46</v>
      </c>
      <c r="C3" s="255" t="s">
        <v>47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46</v>
      </c>
      <c r="C4" s="258" t="s">
        <v>48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71</v>
      </c>
      <c r="C8" s="178" t="s">
        <v>72</v>
      </c>
      <c r="D8" s="165"/>
      <c r="E8" s="166"/>
      <c r="F8" s="167"/>
      <c r="G8" s="167">
        <f>SUMIF(AG9:AG21,"&lt;&gt;NOR",G9:G21)</f>
        <v>0</v>
      </c>
      <c r="H8" s="167"/>
      <c r="I8" s="167">
        <f>SUM(I9:I21)</f>
        <v>0</v>
      </c>
      <c r="J8" s="167"/>
      <c r="K8" s="167">
        <f>SUM(K9:K21)</f>
        <v>0</v>
      </c>
      <c r="L8" s="167"/>
      <c r="M8" s="167">
        <f>SUM(M9:M21)</f>
        <v>0</v>
      </c>
      <c r="N8" s="167"/>
      <c r="O8" s="167">
        <f>SUM(O9:O21)</f>
        <v>0</v>
      </c>
      <c r="P8" s="167"/>
      <c r="Q8" s="167">
        <f>SUM(Q9:Q21)</f>
        <v>0</v>
      </c>
      <c r="R8" s="167"/>
      <c r="S8" s="167"/>
      <c r="T8" s="168"/>
      <c r="U8" s="162"/>
      <c r="V8" s="162">
        <f>SUM(V9:V21)</f>
        <v>0</v>
      </c>
      <c r="W8" s="162"/>
      <c r="AG8" t="s">
        <v>151</v>
      </c>
    </row>
    <row r="9" spans="1:60" outlineLevel="1" x14ac:dyDescent="0.25">
      <c r="A9" s="169">
        <v>1</v>
      </c>
      <c r="B9" s="170" t="s">
        <v>152</v>
      </c>
      <c r="C9" s="179" t="s">
        <v>153</v>
      </c>
      <c r="D9" s="171" t="s">
        <v>154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237</v>
      </c>
      <c r="T9" s="175" t="s">
        <v>155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156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41.4" outlineLevel="1" x14ac:dyDescent="0.25">
      <c r="A10" s="159"/>
      <c r="B10" s="160"/>
      <c r="C10" s="252" t="s">
        <v>157</v>
      </c>
      <c r="D10" s="253"/>
      <c r="E10" s="253"/>
      <c r="F10" s="253"/>
      <c r="G10" s="253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158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69">
        <v>2</v>
      </c>
      <c r="B11" s="170" t="s">
        <v>159</v>
      </c>
      <c r="C11" s="179" t="s">
        <v>160</v>
      </c>
      <c r="D11" s="171" t="s">
        <v>154</v>
      </c>
      <c r="E11" s="172">
        <v>1</v>
      </c>
      <c r="F11" s="173"/>
      <c r="G11" s="174">
        <f>ROUND(E11*F11,2)</f>
        <v>0</v>
      </c>
      <c r="H11" s="173"/>
      <c r="I11" s="174">
        <f>ROUND(E11*H11,2)</f>
        <v>0</v>
      </c>
      <c r="J11" s="173"/>
      <c r="K11" s="174">
        <f>ROUND(E11*J11,2)</f>
        <v>0</v>
      </c>
      <c r="L11" s="174">
        <v>21</v>
      </c>
      <c r="M11" s="174">
        <f>G11*(1+L11/100)</f>
        <v>0</v>
      </c>
      <c r="N11" s="174">
        <v>0</v>
      </c>
      <c r="O11" s="174">
        <f>ROUND(E11*N11,2)</f>
        <v>0</v>
      </c>
      <c r="P11" s="174">
        <v>0</v>
      </c>
      <c r="Q11" s="174">
        <f>ROUND(E11*P11,2)</f>
        <v>0</v>
      </c>
      <c r="R11" s="174"/>
      <c r="S11" s="174" t="s">
        <v>237</v>
      </c>
      <c r="T11" s="175" t="s">
        <v>155</v>
      </c>
      <c r="U11" s="161">
        <v>0</v>
      </c>
      <c r="V11" s="161">
        <f>ROUND(E11*U11,2)</f>
        <v>0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156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59"/>
      <c r="B12" s="160"/>
      <c r="C12" s="252" t="s">
        <v>175</v>
      </c>
      <c r="D12" s="253"/>
      <c r="E12" s="253"/>
      <c r="F12" s="253"/>
      <c r="G12" s="253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158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59"/>
      <c r="B13" s="160"/>
      <c r="C13" s="250" t="s">
        <v>161</v>
      </c>
      <c r="D13" s="251"/>
      <c r="E13" s="251"/>
      <c r="F13" s="251"/>
      <c r="G13" s="25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158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76" t="str">
        <f>C13</f>
        <v>Vyhotovení protokolu o vytyčení stavby se seznamem souřadnic vytyčených bodů a jejich polohopisnými (S-JTSK) a výškopisnými (Bpv) hodnotami.</v>
      </c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69">
        <v>3</v>
      </c>
      <c r="B14" s="170" t="s">
        <v>162</v>
      </c>
      <c r="C14" s="179" t="s">
        <v>163</v>
      </c>
      <c r="D14" s="171" t="s">
        <v>154</v>
      </c>
      <c r="E14" s="172">
        <v>1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237</v>
      </c>
      <c r="T14" s="175" t="s">
        <v>155</v>
      </c>
      <c r="U14" s="161">
        <v>0</v>
      </c>
      <c r="V14" s="161">
        <f>ROUND(E14*U14,2)</f>
        <v>0</v>
      </c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156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59"/>
      <c r="B15" s="160"/>
      <c r="C15" s="252" t="s">
        <v>164</v>
      </c>
      <c r="D15" s="253"/>
      <c r="E15" s="253"/>
      <c r="F15" s="253"/>
      <c r="G15" s="253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158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76" t="str">
        <f>C15</f>
        <v>Zaměření a vytýčení stávajících inženýrských sítí v místě stavby z hlediska jejich ochrany při provádění stavby.</v>
      </c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69">
        <v>4</v>
      </c>
      <c r="B16" s="170" t="s">
        <v>165</v>
      </c>
      <c r="C16" s="179" t="s">
        <v>166</v>
      </c>
      <c r="D16" s="171" t="s">
        <v>154</v>
      </c>
      <c r="E16" s="172">
        <v>1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21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237</v>
      </c>
      <c r="T16" s="175" t="s">
        <v>155</v>
      </c>
      <c r="U16" s="161">
        <v>0</v>
      </c>
      <c r="V16" s="161">
        <f>ROUND(E16*U16,2)</f>
        <v>0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156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ht="31.2" outlineLevel="1" x14ac:dyDescent="0.25">
      <c r="A17" s="159"/>
      <c r="B17" s="160"/>
      <c r="C17" s="252" t="s">
        <v>167</v>
      </c>
      <c r="D17" s="253"/>
      <c r="E17" s="253"/>
      <c r="F17" s="253"/>
      <c r="G17" s="253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158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6" t="str">
        <f>C17</f>
        <v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69">
        <v>5</v>
      </c>
      <c r="B18" s="170" t="s">
        <v>168</v>
      </c>
      <c r="C18" s="179" t="s">
        <v>169</v>
      </c>
      <c r="D18" s="171" t="s">
        <v>154</v>
      </c>
      <c r="E18" s="172">
        <v>1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21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237</v>
      </c>
      <c r="T18" s="175" t="s">
        <v>155</v>
      </c>
      <c r="U18" s="161">
        <v>0</v>
      </c>
      <c r="V18" s="161">
        <f>ROUND(E18*U18,2)</f>
        <v>0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156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59"/>
      <c r="B19" s="160"/>
      <c r="C19" s="252" t="s">
        <v>170</v>
      </c>
      <c r="D19" s="253"/>
      <c r="E19" s="253"/>
      <c r="F19" s="253"/>
      <c r="G19" s="253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158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76" t="str">
        <f>C19</f>
        <v>Náklady na vyhotovení dokumentace skutečného provedení stavby a její předání objednateli v požadované formě a požadovaném počtu.</v>
      </c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69">
        <v>6</v>
      </c>
      <c r="B20" s="170" t="s">
        <v>171</v>
      </c>
      <c r="C20" s="179" t="s">
        <v>172</v>
      </c>
      <c r="D20" s="171" t="s">
        <v>154</v>
      </c>
      <c r="E20" s="172">
        <v>1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21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237</v>
      </c>
      <c r="T20" s="175" t="s">
        <v>155</v>
      </c>
      <c r="U20" s="161">
        <v>0</v>
      </c>
      <c r="V20" s="161">
        <f>ROUND(E20*U20,2)</f>
        <v>0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156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59"/>
      <c r="B21" s="160"/>
      <c r="C21" s="252" t="s">
        <v>173</v>
      </c>
      <c r="D21" s="253"/>
      <c r="E21" s="253"/>
      <c r="F21" s="253"/>
      <c r="G21" s="253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158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Náklady na provedení skutečného zaměření stavby v rozsahu nezbytném pro zápis změny do katastru nemovitostí.</v>
      </c>
      <c r="BB21" s="152"/>
      <c r="BC21" s="152"/>
      <c r="BD21" s="152"/>
      <c r="BE21" s="152"/>
      <c r="BF21" s="152"/>
      <c r="BG21" s="152"/>
      <c r="BH21" s="152"/>
    </row>
    <row r="22" spans="1:60" x14ac:dyDescent="0.25">
      <c r="A22" s="5"/>
      <c r="B22" s="6"/>
      <c r="C22" s="180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AE22">
        <v>15</v>
      </c>
      <c r="AF22">
        <v>21</v>
      </c>
    </row>
    <row r="23" spans="1:60" x14ac:dyDescent="0.25">
      <c r="A23" s="155"/>
      <c r="B23" s="156" t="s">
        <v>29</v>
      </c>
      <c r="C23" s="181"/>
      <c r="D23" s="157"/>
      <c r="E23" s="158"/>
      <c r="F23" s="158"/>
      <c r="G23" s="177">
        <f>G8</f>
        <v>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AE23">
        <f>SUMIF(L7:L21,AE22,G7:G21)</f>
        <v>0</v>
      </c>
      <c r="AF23">
        <f>SUMIF(L7:L21,AF22,G7:G21)</f>
        <v>0</v>
      </c>
      <c r="AG23" t="s">
        <v>174</v>
      </c>
    </row>
    <row r="24" spans="1:60" x14ac:dyDescent="0.25">
      <c r="C24" s="182"/>
      <c r="D24" s="143"/>
      <c r="AG24" t="s">
        <v>176</v>
      </c>
    </row>
    <row r="25" spans="1:60" x14ac:dyDescent="0.25">
      <c r="D25" s="143"/>
    </row>
    <row r="26" spans="1:60" x14ac:dyDescent="0.25">
      <c r="D26" s="143"/>
    </row>
    <row r="27" spans="1:60" x14ac:dyDescent="0.25">
      <c r="D27" s="143"/>
    </row>
    <row r="28" spans="1:60" x14ac:dyDescent="0.25">
      <c r="D28" s="143"/>
    </row>
    <row r="29" spans="1:60" x14ac:dyDescent="0.25">
      <c r="D29" s="143"/>
    </row>
    <row r="30" spans="1:60" x14ac:dyDescent="0.25">
      <c r="D30" s="143"/>
    </row>
    <row r="31" spans="1:60" x14ac:dyDescent="0.25">
      <c r="D31" s="143"/>
    </row>
    <row r="32" spans="1:60" x14ac:dyDescent="0.25">
      <c r="D32" s="143"/>
    </row>
    <row r="33" spans="4:4" x14ac:dyDescent="0.25">
      <c r="D33" s="143"/>
    </row>
    <row r="34" spans="4:4" x14ac:dyDescent="0.25">
      <c r="D34" s="143"/>
    </row>
    <row r="35" spans="4:4" x14ac:dyDescent="0.25">
      <c r="D35" s="143"/>
    </row>
    <row r="36" spans="4:4" x14ac:dyDescent="0.25">
      <c r="D36" s="143"/>
    </row>
    <row r="37" spans="4:4" x14ac:dyDescent="0.25">
      <c r="D37" s="143"/>
    </row>
    <row r="38" spans="4:4" x14ac:dyDescent="0.25">
      <c r="D38" s="143"/>
    </row>
    <row r="39" spans="4:4" x14ac:dyDescent="0.25">
      <c r="D39" s="143"/>
    </row>
    <row r="40" spans="4:4" x14ac:dyDescent="0.25">
      <c r="D40" s="143"/>
    </row>
    <row r="41" spans="4:4" x14ac:dyDescent="0.25">
      <c r="D41" s="143"/>
    </row>
    <row r="42" spans="4:4" x14ac:dyDescent="0.25">
      <c r="D42" s="143"/>
    </row>
    <row r="43" spans="4:4" x14ac:dyDescent="0.25">
      <c r="D43" s="143"/>
    </row>
    <row r="44" spans="4:4" x14ac:dyDescent="0.25">
      <c r="D44" s="143"/>
    </row>
    <row r="45" spans="4:4" x14ac:dyDescent="0.25">
      <c r="D45" s="143"/>
    </row>
    <row r="46" spans="4:4" x14ac:dyDescent="0.25">
      <c r="D46" s="143"/>
    </row>
    <row r="47" spans="4:4" x14ac:dyDescent="0.25">
      <c r="D47" s="143"/>
    </row>
    <row r="48" spans="4:4" x14ac:dyDescent="0.25">
      <c r="D48" s="143"/>
    </row>
    <row r="49" spans="4:4" x14ac:dyDescent="0.25">
      <c r="D49" s="143"/>
    </row>
    <row r="50" spans="4:4" x14ac:dyDescent="0.25">
      <c r="D50" s="143"/>
    </row>
    <row r="51" spans="4:4" x14ac:dyDescent="0.25">
      <c r="D51" s="143"/>
    </row>
    <row r="52" spans="4:4" x14ac:dyDescent="0.25">
      <c r="D52" s="143"/>
    </row>
    <row r="53" spans="4:4" x14ac:dyDescent="0.25">
      <c r="D53" s="143"/>
    </row>
    <row r="54" spans="4:4" x14ac:dyDescent="0.25">
      <c r="D54" s="143"/>
    </row>
    <row r="55" spans="4:4" x14ac:dyDescent="0.25">
      <c r="D55" s="143"/>
    </row>
    <row r="56" spans="4:4" x14ac:dyDescent="0.25">
      <c r="D56" s="143"/>
    </row>
    <row r="57" spans="4:4" x14ac:dyDescent="0.25">
      <c r="D57" s="143"/>
    </row>
    <row r="58" spans="4:4" x14ac:dyDescent="0.25">
      <c r="D58" s="143"/>
    </row>
    <row r="59" spans="4:4" x14ac:dyDescent="0.25">
      <c r="D59" s="143"/>
    </row>
    <row r="60" spans="4:4" x14ac:dyDescent="0.25">
      <c r="D60" s="143"/>
    </row>
    <row r="61" spans="4:4" x14ac:dyDescent="0.25">
      <c r="D61" s="143"/>
    </row>
    <row r="62" spans="4:4" x14ac:dyDescent="0.25">
      <c r="D62" s="143"/>
    </row>
    <row r="63" spans="4:4" x14ac:dyDescent="0.25">
      <c r="D63" s="143"/>
    </row>
    <row r="64" spans="4:4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1">
    <mergeCell ref="C12:G12"/>
    <mergeCell ref="A1:G1"/>
    <mergeCell ref="C2:G2"/>
    <mergeCell ref="C3:G3"/>
    <mergeCell ref="C4:G4"/>
    <mergeCell ref="C10:G10"/>
    <mergeCell ref="C13:G13"/>
    <mergeCell ref="C15:G15"/>
    <mergeCell ref="C17:G17"/>
    <mergeCell ref="C19:G19"/>
    <mergeCell ref="C21:G2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49</v>
      </c>
      <c r="C3" s="255" t="s">
        <v>50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49</v>
      </c>
      <c r="C4" s="258" t="s">
        <v>50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SUMIF(AG9:AG35,"&lt;&gt;NOR",G9:G35)</f>
        <v>0</v>
      </c>
      <c r="H8" s="167"/>
      <c r="I8" s="167">
        <f>SUM(I9:I35)</f>
        <v>0</v>
      </c>
      <c r="J8" s="167"/>
      <c r="K8" s="167">
        <f>SUM(K9:K35)</f>
        <v>0</v>
      </c>
      <c r="L8" s="167"/>
      <c r="M8" s="167">
        <f>SUM(M9:M35)</f>
        <v>0</v>
      </c>
      <c r="N8" s="167"/>
      <c r="O8" s="167">
        <f>SUM(O9:O35)</f>
        <v>0</v>
      </c>
      <c r="P8" s="167"/>
      <c r="Q8" s="167">
        <f>SUM(Q9:Q35)</f>
        <v>332.64</v>
      </c>
      <c r="R8" s="167"/>
      <c r="S8" s="167"/>
      <c r="T8" s="168"/>
      <c r="U8" s="162"/>
      <c r="V8" s="162">
        <f>SUM(V9:V35)</f>
        <v>491.36</v>
      </c>
      <c r="W8" s="162"/>
      <c r="AG8" t="s">
        <v>151</v>
      </c>
    </row>
    <row r="9" spans="1:60" outlineLevel="1" x14ac:dyDescent="0.25">
      <c r="A9" s="169">
        <v>1</v>
      </c>
      <c r="B9" s="170" t="s">
        <v>177</v>
      </c>
      <c r="C9" s="179" t="s">
        <v>178</v>
      </c>
      <c r="D9" s="171" t="s">
        <v>179</v>
      </c>
      <c r="E9" s="172">
        <v>708.75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237</v>
      </c>
      <c r="T9" s="175" t="s">
        <v>155</v>
      </c>
      <c r="U9" s="161">
        <v>0.223</v>
      </c>
      <c r="V9" s="161">
        <f>ROUND(E9*U9,2)</f>
        <v>158.05000000000001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5">
      <c r="A10" s="159"/>
      <c r="B10" s="160"/>
      <c r="C10" s="261" t="s">
        <v>181</v>
      </c>
      <c r="D10" s="262"/>
      <c r="E10" s="262"/>
      <c r="F10" s="262"/>
      <c r="G10" s="262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s přemístěním výkopku v příčných profilech na vzdálenost do 15 m nebo s naložením na dopravní prostředek.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59"/>
      <c r="B11" s="160"/>
      <c r="C11" s="196" t="s">
        <v>183</v>
      </c>
      <c r="D11" s="183"/>
      <c r="E11" s="184">
        <v>708.75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184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59"/>
      <c r="B12" s="160"/>
      <c r="C12" s="197" t="s">
        <v>185</v>
      </c>
      <c r="D12" s="185"/>
      <c r="E12" s="186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184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59"/>
      <c r="B13" s="160"/>
      <c r="C13" s="198" t="s">
        <v>186</v>
      </c>
      <c r="D13" s="185"/>
      <c r="E13" s="186">
        <v>368.55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184</v>
      </c>
      <c r="AH13" s="152">
        <v>2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59"/>
      <c r="B14" s="160"/>
      <c r="C14" s="198" t="s">
        <v>187</v>
      </c>
      <c r="D14" s="185"/>
      <c r="E14" s="186">
        <v>340.20000000000005</v>
      </c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184</v>
      </c>
      <c r="AH14" s="152">
        <v>2</v>
      </c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59"/>
      <c r="B15" s="160"/>
      <c r="C15" s="197" t="s">
        <v>188</v>
      </c>
      <c r="D15" s="185"/>
      <c r="E15" s="186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184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69">
        <v>2</v>
      </c>
      <c r="B16" s="170" t="s">
        <v>189</v>
      </c>
      <c r="C16" s="179" t="s">
        <v>190</v>
      </c>
      <c r="D16" s="171" t="s">
        <v>179</v>
      </c>
      <c r="E16" s="172">
        <v>708.75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15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237</v>
      </c>
      <c r="T16" s="175" t="s">
        <v>155</v>
      </c>
      <c r="U16" s="161">
        <v>8.8000000000000009E-2</v>
      </c>
      <c r="V16" s="161">
        <f>ROUND(E16*U16,2)</f>
        <v>62.37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180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59"/>
      <c r="B17" s="160"/>
      <c r="C17" s="261" t="s">
        <v>181</v>
      </c>
      <c r="D17" s="262"/>
      <c r="E17" s="262"/>
      <c r="F17" s="262"/>
      <c r="G17" s="262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182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6" t="str">
        <f>C17</f>
        <v>s přemístěním výkopku v příčných profilech na vzdálenost do 15 m nebo s naložením na dopravní prostředek.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69">
        <v>3</v>
      </c>
      <c r="B18" s="170" t="s">
        <v>191</v>
      </c>
      <c r="C18" s="179" t="s">
        <v>192</v>
      </c>
      <c r="D18" s="171" t="s">
        <v>179</v>
      </c>
      <c r="E18" s="172">
        <v>708.75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15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237</v>
      </c>
      <c r="T18" s="175" t="s">
        <v>155</v>
      </c>
      <c r="U18" s="161">
        <v>1.1000000000000001E-2</v>
      </c>
      <c r="V18" s="161">
        <f>ROUND(E18*U18,2)</f>
        <v>7.8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59"/>
      <c r="B19" s="160"/>
      <c r="C19" s="261" t="s">
        <v>193</v>
      </c>
      <c r="D19" s="262"/>
      <c r="E19" s="262"/>
      <c r="F19" s="262"/>
      <c r="G19" s="262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182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ht="20.399999999999999" outlineLevel="1" x14ac:dyDescent="0.25">
      <c r="A20" s="189">
        <v>4</v>
      </c>
      <c r="B20" s="190" t="s">
        <v>194</v>
      </c>
      <c r="C20" s="199" t="s">
        <v>195</v>
      </c>
      <c r="D20" s="191" t="s">
        <v>179</v>
      </c>
      <c r="E20" s="192">
        <v>708.75</v>
      </c>
      <c r="F20" s="193"/>
      <c r="G20" s="194">
        <f>ROUND(E20*F20,2)</f>
        <v>0</v>
      </c>
      <c r="H20" s="193"/>
      <c r="I20" s="194">
        <f>ROUND(E20*H20,2)</f>
        <v>0</v>
      </c>
      <c r="J20" s="193"/>
      <c r="K20" s="194">
        <f>ROUND(E20*J20,2)</f>
        <v>0</v>
      </c>
      <c r="L20" s="194">
        <v>15</v>
      </c>
      <c r="M20" s="194">
        <f>G20*(1+L20/100)</f>
        <v>0</v>
      </c>
      <c r="N20" s="194">
        <v>0</v>
      </c>
      <c r="O20" s="194">
        <f>ROUND(E20*N20,2)</f>
        <v>0</v>
      </c>
      <c r="P20" s="194">
        <v>0</v>
      </c>
      <c r="Q20" s="194">
        <f>ROUND(E20*P20,2)</f>
        <v>0</v>
      </c>
      <c r="R20" s="194"/>
      <c r="S20" s="194" t="s">
        <v>237</v>
      </c>
      <c r="T20" s="195" t="s">
        <v>155</v>
      </c>
      <c r="U20" s="161">
        <v>9.0000000000000011E-3</v>
      </c>
      <c r="V20" s="161">
        <f>ROUND(E20*U20,2)</f>
        <v>6.38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180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69">
        <v>5</v>
      </c>
      <c r="B21" s="170" t="s">
        <v>196</v>
      </c>
      <c r="C21" s="179" t="s">
        <v>197</v>
      </c>
      <c r="D21" s="171" t="s">
        <v>198</v>
      </c>
      <c r="E21" s="172">
        <v>1039.5</v>
      </c>
      <c r="F21" s="173"/>
      <c r="G21" s="174">
        <f>ROUND(E21*F21,2)</f>
        <v>0</v>
      </c>
      <c r="H21" s="173"/>
      <c r="I21" s="174">
        <f>ROUND(E21*H21,2)</f>
        <v>0</v>
      </c>
      <c r="J21" s="173"/>
      <c r="K21" s="174">
        <f>ROUND(E21*J21,2)</f>
        <v>0</v>
      </c>
      <c r="L21" s="174">
        <v>15</v>
      </c>
      <c r="M21" s="174">
        <f>G21*(1+L21/100)</f>
        <v>0</v>
      </c>
      <c r="N21" s="174">
        <v>0</v>
      </c>
      <c r="O21" s="174">
        <f>ROUND(E21*N21,2)</f>
        <v>0</v>
      </c>
      <c r="P21" s="174">
        <v>0</v>
      </c>
      <c r="Q21" s="174">
        <f>ROUND(E21*P21,2)</f>
        <v>0</v>
      </c>
      <c r="R21" s="174"/>
      <c r="S21" s="174" t="s">
        <v>237</v>
      </c>
      <c r="T21" s="175" t="s">
        <v>155</v>
      </c>
      <c r="U21" s="161">
        <v>1.3000000000000001E-2</v>
      </c>
      <c r="V21" s="161">
        <f>ROUND(E21*U21,2)</f>
        <v>13.51</v>
      </c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180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59"/>
      <c r="B22" s="160"/>
      <c r="C22" s="261" t="s">
        <v>199</v>
      </c>
      <c r="D22" s="262"/>
      <c r="E22" s="262"/>
      <c r="F22" s="262"/>
      <c r="G22" s="262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182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69">
        <v>6</v>
      </c>
      <c r="B23" s="170" t="s">
        <v>200</v>
      </c>
      <c r="C23" s="179" t="s">
        <v>201</v>
      </c>
      <c r="D23" s="171" t="s">
        <v>179</v>
      </c>
      <c r="E23" s="172">
        <v>708.75</v>
      </c>
      <c r="F23" s="173"/>
      <c r="G23" s="174">
        <f>ROUND(E23*F23,2)</f>
        <v>0</v>
      </c>
      <c r="H23" s="173"/>
      <c r="I23" s="174">
        <f>ROUND(E23*H23,2)</f>
        <v>0</v>
      </c>
      <c r="J23" s="173"/>
      <c r="K23" s="174">
        <f>ROUND(E23*J23,2)</f>
        <v>0</v>
      </c>
      <c r="L23" s="174">
        <v>15</v>
      </c>
      <c r="M23" s="174">
        <f>G23*(1+L23/100)</f>
        <v>0</v>
      </c>
      <c r="N23" s="174">
        <v>0</v>
      </c>
      <c r="O23" s="174">
        <f>ROUND(E23*N23,2)</f>
        <v>0</v>
      </c>
      <c r="P23" s="174">
        <v>0</v>
      </c>
      <c r="Q23" s="174">
        <f>ROUND(E23*P23,2)</f>
        <v>0</v>
      </c>
      <c r="R23" s="174"/>
      <c r="S23" s="174" t="s">
        <v>237</v>
      </c>
      <c r="T23" s="175" t="s">
        <v>155</v>
      </c>
      <c r="U23" s="161">
        <v>1.1000000000000001E-2</v>
      </c>
      <c r="V23" s="161">
        <f>ROUND(E23*U23,2)</f>
        <v>7.8</v>
      </c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180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5">
      <c r="A24" s="159"/>
      <c r="B24" s="160"/>
      <c r="C24" s="261" t="s">
        <v>193</v>
      </c>
      <c r="D24" s="262"/>
      <c r="E24" s="262"/>
      <c r="F24" s="262"/>
      <c r="G24" s="262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182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5">
      <c r="A25" s="189">
        <v>7</v>
      </c>
      <c r="B25" s="190" t="s">
        <v>202</v>
      </c>
      <c r="C25" s="199" t="s">
        <v>203</v>
      </c>
      <c r="D25" s="191" t="s">
        <v>179</v>
      </c>
      <c r="E25" s="192">
        <v>708.75</v>
      </c>
      <c r="F25" s="193"/>
      <c r="G25" s="194">
        <f>ROUND(E25*F25,2)</f>
        <v>0</v>
      </c>
      <c r="H25" s="193"/>
      <c r="I25" s="194">
        <f>ROUND(E25*H25,2)</f>
        <v>0</v>
      </c>
      <c r="J25" s="193"/>
      <c r="K25" s="194">
        <f>ROUND(E25*J25,2)</f>
        <v>0</v>
      </c>
      <c r="L25" s="194">
        <v>15</v>
      </c>
      <c r="M25" s="194">
        <f>G25*(1+L25/100)</f>
        <v>0</v>
      </c>
      <c r="N25" s="194">
        <v>0</v>
      </c>
      <c r="O25" s="194">
        <f>ROUND(E25*N25,2)</f>
        <v>0</v>
      </c>
      <c r="P25" s="194">
        <v>0</v>
      </c>
      <c r="Q25" s="194">
        <f>ROUND(E25*P25,2)</f>
        <v>0</v>
      </c>
      <c r="R25" s="194"/>
      <c r="S25" s="194" t="s">
        <v>204</v>
      </c>
      <c r="T25" s="195" t="s">
        <v>155</v>
      </c>
      <c r="U25" s="161">
        <v>0</v>
      </c>
      <c r="V25" s="161">
        <f>ROUND(E25*U25,2)</f>
        <v>0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189">
        <v>8</v>
      </c>
      <c r="B26" s="190" t="s">
        <v>205</v>
      </c>
      <c r="C26" s="199" t="s">
        <v>206</v>
      </c>
      <c r="D26" s="191" t="s">
        <v>179</v>
      </c>
      <c r="E26" s="192">
        <v>708.75</v>
      </c>
      <c r="F26" s="193"/>
      <c r="G26" s="194">
        <f>ROUND(E26*F26,2)</f>
        <v>0</v>
      </c>
      <c r="H26" s="193"/>
      <c r="I26" s="194">
        <f>ROUND(E26*H26,2)</f>
        <v>0</v>
      </c>
      <c r="J26" s="193"/>
      <c r="K26" s="194">
        <f>ROUND(E26*J26,2)</f>
        <v>0</v>
      </c>
      <c r="L26" s="194">
        <v>15</v>
      </c>
      <c r="M26" s="194">
        <f>G26*(1+L26/100)</f>
        <v>0</v>
      </c>
      <c r="N26" s="194">
        <v>0</v>
      </c>
      <c r="O26" s="194">
        <f>ROUND(E26*N26,2)</f>
        <v>0</v>
      </c>
      <c r="P26" s="194">
        <v>0</v>
      </c>
      <c r="Q26" s="194">
        <f>ROUND(E26*P26,2)</f>
        <v>0</v>
      </c>
      <c r="R26" s="194"/>
      <c r="S26" s="194" t="s">
        <v>204</v>
      </c>
      <c r="T26" s="195" t="s">
        <v>155</v>
      </c>
      <c r="U26" s="161">
        <v>0</v>
      </c>
      <c r="V26" s="161">
        <f>ROUND(E26*U26,2)</f>
        <v>0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180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ht="40.799999999999997" outlineLevel="1" x14ac:dyDescent="0.25">
      <c r="A27" s="169">
        <v>9</v>
      </c>
      <c r="B27" s="170" t="s">
        <v>207</v>
      </c>
      <c r="C27" s="179" t="s">
        <v>208</v>
      </c>
      <c r="D27" s="171" t="s">
        <v>179</v>
      </c>
      <c r="E27" s="172">
        <v>708.75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15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237</v>
      </c>
      <c r="T27" s="175" t="s">
        <v>155</v>
      </c>
      <c r="U27" s="161">
        <v>4.3000000000000003E-2</v>
      </c>
      <c r="V27" s="161">
        <f>ROUND(E27*U27,2)</f>
        <v>30.48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180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59"/>
      <c r="B28" s="160"/>
      <c r="C28" s="261" t="s">
        <v>209</v>
      </c>
      <c r="D28" s="262"/>
      <c r="E28" s="262"/>
      <c r="F28" s="262"/>
      <c r="G28" s="262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182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69">
        <v>10</v>
      </c>
      <c r="B29" s="170" t="s">
        <v>210</v>
      </c>
      <c r="C29" s="179" t="s">
        <v>211</v>
      </c>
      <c r="D29" s="171" t="s">
        <v>212</v>
      </c>
      <c r="E29" s="172">
        <v>992.25</v>
      </c>
      <c r="F29" s="173"/>
      <c r="G29" s="174">
        <f>ROUND(E29*F29,2)</f>
        <v>0</v>
      </c>
      <c r="H29" s="173"/>
      <c r="I29" s="174">
        <f>ROUND(E29*H29,2)</f>
        <v>0</v>
      </c>
      <c r="J29" s="173"/>
      <c r="K29" s="174">
        <f>ROUND(E29*J29,2)</f>
        <v>0</v>
      </c>
      <c r="L29" s="174">
        <v>15</v>
      </c>
      <c r="M29" s="174">
        <f>G29*(1+L29/100)</f>
        <v>0</v>
      </c>
      <c r="N29" s="174">
        <v>0</v>
      </c>
      <c r="O29" s="174">
        <f>ROUND(E29*N29,2)</f>
        <v>0</v>
      </c>
      <c r="P29" s="174">
        <v>0</v>
      </c>
      <c r="Q29" s="174">
        <f>ROUND(E29*P29,2)</f>
        <v>0</v>
      </c>
      <c r="R29" s="174"/>
      <c r="S29" s="174" t="s">
        <v>204</v>
      </c>
      <c r="T29" s="175" t="s">
        <v>155</v>
      </c>
      <c r="U29" s="161">
        <v>0</v>
      </c>
      <c r="V29" s="161">
        <f>ROUND(E29*U29,2)</f>
        <v>0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5">
      <c r="A30" s="159"/>
      <c r="B30" s="160"/>
      <c r="C30" s="252" t="s">
        <v>213</v>
      </c>
      <c r="D30" s="253"/>
      <c r="E30" s="253"/>
      <c r="F30" s="253"/>
      <c r="G30" s="253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158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ht="30.6" outlineLevel="1" x14ac:dyDescent="0.25">
      <c r="A31" s="169">
        <v>11</v>
      </c>
      <c r="B31" s="170" t="s">
        <v>214</v>
      </c>
      <c r="C31" s="179" t="s">
        <v>215</v>
      </c>
      <c r="D31" s="171" t="s">
        <v>198</v>
      </c>
      <c r="E31" s="172">
        <v>1039.5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15</v>
      </c>
      <c r="M31" s="174">
        <f>G31*(1+L31/100)</f>
        <v>0</v>
      </c>
      <c r="N31" s="174">
        <v>0</v>
      </c>
      <c r="O31" s="174">
        <f>ROUND(E31*N31,2)</f>
        <v>0</v>
      </c>
      <c r="P31" s="174">
        <v>0.1</v>
      </c>
      <c r="Q31" s="174">
        <f>ROUND(E31*P31,2)</f>
        <v>103.95</v>
      </c>
      <c r="R31" s="174"/>
      <c r="S31" s="174" t="s">
        <v>237</v>
      </c>
      <c r="T31" s="175" t="s">
        <v>155</v>
      </c>
      <c r="U31" s="161">
        <v>0.1</v>
      </c>
      <c r="V31" s="161">
        <f>ROUND(E31*U31,2)</f>
        <v>103.95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180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5">
      <c r="A32" s="159"/>
      <c r="B32" s="160"/>
      <c r="C32" s="261" t="s">
        <v>216</v>
      </c>
      <c r="D32" s="262"/>
      <c r="E32" s="262"/>
      <c r="F32" s="262"/>
      <c r="G32" s="262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182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ht="20.399999999999999" outlineLevel="1" x14ac:dyDescent="0.25">
      <c r="A33" s="189">
        <v>12</v>
      </c>
      <c r="B33" s="190" t="s">
        <v>217</v>
      </c>
      <c r="C33" s="199" t="s">
        <v>218</v>
      </c>
      <c r="D33" s="191" t="s">
        <v>198</v>
      </c>
      <c r="E33" s="192">
        <v>1039.5</v>
      </c>
      <c r="F33" s="193"/>
      <c r="G33" s="194">
        <f>ROUND(E33*F33,2)</f>
        <v>0</v>
      </c>
      <c r="H33" s="193"/>
      <c r="I33" s="194">
        <f>ROUND(E33*H33,2)</f>
        <v>0</v>
      </c>
      <c r="J33" s="193"/>
      <c r="K33" s="194">
        <f>ROUND(E33*J33,2)</f>
        <v>0</v>
      </c>
      <c r="L33" s="194">
        <v>15</v>
      </c>
      <c r="M33" s="194">
        <f>G33*(1+L33/100)</f>
        <v>0</v>
      </c>
      <c r="N33" s="194">
        <v>0</v>
      </c>
      <c r="O33" s="194">
        <f>ROUND(E33*N33,2)</f>
        <v>0</v>
      </c>
      <c r="P33" s="194">
        <v>0.22</v>
      </c>
      <c r="Q33" s="194">
        <f>ROUND(E33*P33,2)</f>
        <v>228.69</v>
      </c>
      <c r="R33" s="194"/>
      <c r="S33" s="194" t="s">
        <v>237</v>
      </c>
      <c r="T33" s="195" t="s">
        <v>155</v>
      </c>
      <c r="U33" s="161">
        <v>4.9000000000000002E-2</v>
      </c>
      <c r="V33" s="161">
        <f>ROUND(E33*U33,2)</f>
        <v>50.94</v>
      </c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180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ht="20.399999999999999" outlineLevel="1" x14ac:dyDescent="0.25">
      <c r="A34" s="189">
        <v>13</v>
      </c>
      <c r="B34" s="190" t="s">
        <v>219</v>
      </c>
      <c r="C34" s="199" t="s">
        <v>220</v>
      </c>
      <c r="D34" s="191" t="s">
        <v>198</v>
      </c>
      <c r="E34" s="192">
        <v>15</v>
      </c>
      <c r="F34" s="193"/>
      <c r="G34" s="194">
        <f>ROUND(E34*F34,2)</f>
        <v>0</v>
      </c>
      <c r="H34" s="193"/>
      <c r="I34" s="194">
        <f>ROUND(E34*H34,2)</f>
        <v>0</v>
      </c>
      <c r="J34" s="193"/>
      <c r="K34" s="194">
        <f>ROUND(E34*J34,2)</f>
        <v>0</v>
      </c>
      <c r="L34" s="194">
        <v>15</v>
      </c>
      <c r="M34" s="194">
        <f>G34*(1+L34/100)</f>
        <v>0</v>
      </c>
      <c r="N34" s="194">
        <v>0</v>
      </c>
      <c r="O34" s="194">
        <f>ROUND(E34*N34,2)</f>
        <v>0</v>
      </c>
      <c r="P34" s="194">
        <v>0</v>
      </c>
      <c r="Q34" s="194">
        <f>ROUND(E34*P34,2)</f>
        <v>0</v>
      </c>
      <c r="R34" s="194"/>
      <c r="S34" s="194" t="s">
        <v>237</v>
      </c>
      <c r="T34" s="195" t="s">
        <v>155</v>
      </c>
      <c r="U34" s="161">
        <v>2.9130000000000003</v>
      </c>
      <c r="V34" s="161">
        <f>ROUND(E34*U34,2)</f>
        <v>43.7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ht="20.399999999999999" outlineLevel="1" x14ac:dyDescent="0.25">
      <c r="A35" s="189">
        <v>14</v>
      </c>
      <c r="B35" s="190" t="s">
        <v>194</v>
      </c>
      <c r="C35" s="199" t="s">
        <v>195</v>
      </c>
      <c r="D35" s="191" t="s">
        <v>179</v>
      </c>
      <c r="E35" s="192">
        <v>708.75</v>
      </c>
      <c r="F35" s="193"/>
      <c r="G35" s="194">
        <f>ROUND(E35*F35,2)</f>
        <v>0</v>
      </c>
      <c r="H35" s="193"/>
      <c r="I35" s="194">
        <f>ROUND(E35*H35,2)</f>
        <v>0</v>
      </c>
      <c r="J35" s="193"/>
      <c r="K35" s="194">
        <f>ROUND(E35*J35,2)</f>
        <v>0</v>
      </c>
      <c r="L35" s="194">
        <v>15</v>
      </c>
      <c r="M35" s="194">
        <f>G35*(1+L35/100)</f>
        <v>0</v>
      </c>
      <c r="N35" s="194">
        <v>0</v>
      </c>
      <c r="O35" s="194">
        <f>ROUND(E35*N35,2)</f>
        <v>0</v>
      </c>
      <c r="P35" s="194">
        <v>0</v>
      </c>
      <c r="Q35" s="194">
        <f>ROUND(E35*P35,2)</f>
        <v>0</v>
      </c>
      <c r="R35" s="194"/>
      <c r="S35" s="194" t="s">
        <v>237</v>
      </c>
      <c r="T35" s="195" t="s">
        <v>155</v>
      </c>
      <c r="U35" s="161">
        <v>9.0000000000000011E-3</v>
      </c>
      <c r="V35" s="161">
        <f>ROUND(E35*U35,2)</f>
        <v>6.38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5">
      <c r="A36" s="163" t="s">
        <v>150</v>
      </c>
      <c r="B36" s="164" t="s">
        <v>76</v>
      </c>
      <c r="C36" s="178" t="s">
        <v>27</v>
      </c>
      <c r="D36" s="165"/>
      <c r="E36" s="166"/>
      <c r="F36" s="167"/>
      <c r="G36" s="167">
        <f>SUMIF(AG37:AG40,"&lt;&gt;NOR",G37:G40)</f>
        <v>0</v>
      </c>
      <c r="H36" s="167"/>
      <c r="I36" s="167">
        <f>SUM(I37:I40)</f>
        <v>0</v>
      </c>
      <c r="J36" s="167"/>
      <c r="K36" s="167">
        <f>SUM(K37:K40)</f>
        <v>0</v>
      </c>
      <c r="L36" s="167"/>
      <c r="M36" s="167">
        <f>SUM(M37:M40)</f>
        <v>0</v>
      </c>
      <c r="N36" s="167"/>
      <c r="O36" s="167">
        <f>SUM(O37:O40)</f>
        <v>0</v>
      </c>
      <c r="P36" s="167"/>
      <c r="Q36" s="167">
        <f>SUM(Q37:Q40)</f>
        <v>1.62</v>
      </c>
      <c r="R36" s="167"/>
      <c r="S36" s="167"/>
      <c r="T36" s="168"/>
      <c r="U36" s="162"/>
      <c r="V36" s="162">
        <f>SUM(V37:V40)</f>
        <v>0.95</v>
      </c>
      <c r="W36" s="162"/>
      <c r="AG36" t="s">
        <v>151</v>
      </c>
    </row>
    <row r="37" spans="1:60" outlineLevel="1" x14ac:dyDescent="0.25">
      <c r="A37" s="169">
        <v>15</v>
      </c>
      <c r="B37" s="170" t="s">
        <v>221</v>
      </c>
      <c r="C37" s="179" t="s">
        <v>222</v>
      </c>
      <c r="D37" s="171" t="s">
        <v>223</v>
      </c>
      <c r="E37" s="172">
        <v>6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0</v>
      </c>
      <c r="O37" s="174">
        <f>ROUND(E37*N37,2)</f>
        <v>0</v>
      </c>
      <c r="P37" s="174">
        <v>0.27</v>
      </c>
      <c r="Q37" s="174">
        <f>ROUND(E37*P37,2)</f>
        <v>1.62</v>
      </c>
      <c r="R37" s="174"/>
      <c r="S37" s="174" t="s">
        <v>237</v>
      </c>
      <c r="T37" s="175" t="s">
        <v>155</v>
      </c>
      <c r="U37" s="161">
        <v>0.12300000000000001</v>
      </c>
      <c r="V37" s="161">
        <f>ROUND(E37*U37,2)</f>
        <v>0.74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5">
      <c r="A38" s="159"/>
      <c r="B38" s="160"/>
      <c r="C38" s="261" t="s">
        <v>224</v>
      </c>
      <c r="D38" s="262"/>
      <c r="E38" s="262"/>
      <c r="F38" s="262"/>
      <c r="G38" s="262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182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76" t="str">
        <f>C38</f>
        <v>s vybouráním lože, s přemístěním hmot na skládku na vzdálenost do 3 m nebo naložením na dopravní prostředek</v>
      </c>
      <c r="BB38" s="152"/>
      <c r="BC38" s="152"/>
      <c r="BD38" s="152"/>
      <c r="BE38" s="152"/>
      <c r="BF38" s="152"/>
      <c r="BG38" s="152"/>
      <c r="BH38" s="152"/>
    </row>
    <row r="39" spans="1:60" outlineLevel="1" x14ac:dyDescent="0.25">
      <c r="A39" s="169">
        <v>16</v>
      </c>
      <c r="B39" s="170" t="s">
        <v>225</v>
      </c>
      <c r="C39" s="179" t="s">
        <v>226</v>
      </c>
      <c r="D39" s="171" t="s">
        <v>223</v>
      </c>
      <c r="E39" s="172">
        <v>6.5</v>
      </c>
      <c r="F39" s="173"/>
      <c r="G39" s="174">
        <f>ROUND(E39*F39,2)</f>
        <v>0</v>
      </c>
      <c r="H39" s="173"/>
      <c r="I39" s="174">
        <f>ROUND(E39*H39,2)</f>
        <v>0</v>
      </c>
      <c r="J39" s="173"/>
      <c r="K39" s="174">
        <f>ROUND(E39*J39,2)</f>
        <v>0</v>
      </c>
      <c r="L39" s="174">
        <v>15</v>
      </c>
      <c r="M39" s="174">
        <f>G39*(1+L39/100)</f>
        <v>0</v>
      </c>
      <c r="N39" s="174">
        <v>0</v>
      </c>
      <c r="O39" s="174">
        <f>ROUND(E39*N39,2)</f>
        <v>0</v>
      </c>
      <c r="P39" s="174">
        <v>0</v>
      </c>
      <c r="Q39" s="174">
        <f>ROUND(E39*P39,2)</f>
        <v>0</v>
      </c>
      <c r="R39" s="174"/>
      <c r="S39" s="174" t="s">
        <v>237</v>
      </c>
      <c r="T39" s="175" t="s">
        <v>155</v>
      </c>
      <c r="U39" s="161">
        <v>3.2000000000000001E-2</v>
      </c>
      <c r="V39" s="161">
        <f>ROUND(E39*U39,2)</f>
        <v>0.21</v>
      </c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5">
      <c r="A40" s="159"/>
      <c r="B40" s="160"/>
      <c r="C40" s="261" t="s">
        <v>227</v>
      </c>
      <c r="D40" s="262"/>
      <c r="E40" s="262"/>
      <c r="F40" s="262"/>
      <c r="G40" s="262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182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x14ac:dyDescent="0.25">
      <c r="A41" s="163" t="s">
        <v>150</v>
      </c>
      <c r="B41" s="164" t="s">
        <v>77</v>
      </c>
      <c r="C41" s="178" t="s">
        <v>78</v>
      </c>
      <c r="D41" s="165"/>
      <c r="E41" s="166"/>
      <c r="F41" s="167"/>
      <c r="G41" s="167">
        <f>SUMIF(AG42:AG46,"&lt;&gt;NOR",G42:G46)</f>
        <v>0</v>
      </c>
      <c r="H41" s="167"/>
      <c r="I41" s="167">
        <f>SUM(I42:I46)</f>
        <v>0</v>
      </c>
      <c r="J41" s="167"/>
      <c r="K41" s="167">
        <f>SUM(K42:K46)</f>
        <v>0</v>
      </c>
      <c r="L41" s="167"/>
      <c r="M41" s="167">
        <f>SUM(M42:M46)</f>
        <v>0</v>
      </c>
      <c r="N41" s="167"/>
      <c r="O41" s="167">
        <f>SUM(O42:O46)</f>
        <v>3.2</v>
      </c>
      <c r="P41" s="167"/>
      <c r="Q41" s="167">
        <f>SUM(Q42:Q46)</f>
        <v>0</v>
      </c>
      <c r="R41" s="167"/>
      <c r="S41" s="167"/>
      <c r="T41" s="168"/>
      <c r="U41" s="162"/>
      <c r="V41" s="162">
        <f>SUM(V42:V46)</f>
        <v>98.77</v>
      </c>
      <c r="W41" s="162"/>
      <c r="AG41" t="s">
        <v>151</v>
      </c>
    </row>
    <row r="42" spans="1:60" outlineLevel="1" x14ac:dyDescent="0.25">
      <c r="A42" s="189">
        <v>17</v>
      </c>
      <c r="B42" s="190" t="s">
        <v>228</v>
      </c>
      <c r="C42" s="199" t="s">
        <v>229</v>
      </c>
      <c r="D42" s="191" t="s">
        <v>198</v>
      </c>
      <c r="E42" s="192">
        <v>1039.5</v>
      </c>
      <c r="F42" s="193"/>
      <c r="G42" s="194">
        <f>ROUND(E42*F42,2)</f>
        <v>0</v>
      </c>
      <c r="H42" s="193"/>
      <c r="I42" s="194">
        <f>ROUND(E42*H42,2)</f>
        <v>0</v>
      </c>
      <c r="J42" s="193"/>
      <c r="K42" s="194">
        <f>ROUND(E42*J42,2)</f>
        <v>0</v>
      </c>
      <c r="L42" s="194">
        <v>15</v>
      </c>
      <c r="M42" s="194">
        <f>G42*(1+L42/100)</f>
        <v>0</v>
      </c>
      <c r="N42" s="194">
        <v>5.0000000000000001E-4</v>
      </c>
      <c r="O42" s="194">
        <f>ROUND(E42*N42,2)</f>
        <v>0.52</v>
      </c>
      <c r="P42" s="194">
        <v>0</v>
      </c>
      <c r="Q42" s="194">
        <f>ROUND(E42*P42,2)</f>
        <v>0</v>
      </c>
      <c r="R42" s="194"/>
      <c r="S42" s="194" t="s">
        <v>237</v>
      </c>
      <c r="T42" s="195" t="s">
        <v>155</v>
      </c>
      <c r="U42" s="161">
        <v>9.4E-2</v>
      </c>
      <c r="V42" s="161">
        <f>ROUND(E42*U42,2)</f>
        <v>97.71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5">
      <c r="A43" s="169">
        <v>18</v>
      </c>
      <c r="B43" s="170" t="s">
        <v>230</v>
      </c>
      <c r="C43" s="179" t="s">
        <v>231</v>
      </c>
      <c r="D43" s="171" t="s">
        <v>179</v>
      </c>
      <c r="E43" s="172">
        <v>0.70000000000000007</v>
      </c>
      <c r="F43" s="173"/>
      <c r="G43" s="174">
        <f>ROUND(E43*F43,2)</f>
        <v>0</v>
      </c>
      <c r="H43" s="173"/>
      <c r="I43" s="174">
        <f>ROUND(E43*H43,2)</f>
        <v>0</v>
      </c>
      <c r="J43" s="173"/>
      <c r="K43" s="174">
        <f>ROUND(E43*J43,2)</f>
        <v>0</v>
      </c>
      <c r="L43" s="174">
        <v>15</v>
      </c>
      <c r="M43" s="174">
        <f>G43*(1+L43/100)</f>
        <v>0</v>
      </c>
      <c r="N43" s="174">
        <v>1.9205000000000001</v>
      </c>
      <c r="O43" s="174">
        <f>ROUND(E43*N43,2)</f>
        <v>1.34</v>
      </c>
      <c r="P43" s="174">
        <v>0</v>
      </c>
      <c r="Q43" s="174">
        <f>ROUND(E43*P43,2)</f>
        <v>0</v>
      </c>
      <c r="R43" s="174"/>
      <c r="S43" s="174" t="s">
        <v>237</v>
      </c>
      <c r="T43" s="175" t="s">
        <v>155</v>
      </c>
      <c r="U43" s="161">
        <v>0.76</v>
      </c>
      <c r="V43" s="161">
        <f>ROUND(E43*U43,2)</f>
        <v>0.53</v>
      </c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180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5">
      <c r="A44" s="159"/>
      <c r="B44" s="160"/>
      <c r="C44" s="261" t="s">
        <v>232</v>
      </c>
      <c r="D44" s="262"/>
      <c r="E44" s="262"/>
      <c r="F44" s="262"/>
      <c r="G44" s="262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182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5">
      <c r="A45" s="169">
        <v>19</v>
      </c>
      <c r="B45" s="170" t="s">
        <v>233</v>
      </c>
      <c r="C45" s="179" t="s">
        <v>234</v>
      </c>
      <c r="D45" s="171" t="s">
        <v>179</v>
      </c>
      <c r="E45" s="172">
        <v>0.70000000000000007</v>
      </c>
      <c r="F45" s="173"/>
      <c r="G45" s="174">
        <f>ROUND(E45*F45,2)</f>
        <v>0</v>
      </c>
      <c r="H45" s="173"/>
      <c r="I45" s="174">
        <f>ROUND(E45*H45,2)</f>
        <v>0</v>
      </c>
      <c r="J45" s="173"/>
      <c r="K45" s="174">
        <f>ROUND(E45*J45,2)</f>
        <v>0</v>
      </c>
      <c r="L45" s="174">
        <v>15</v>
      </c>
      <c r="M45" s="174">
        <f>G45*(1+L45/100)</f>
        <v>0</v>
      </c>
      <c r="N45" s="174">
        <v>1.9205000000000001</v>
      </c>
      <c r="O45" s="174">
        <f>ROUND(E45*N45,2)</f>
        <v>1.34</v>
      </c>
      <c r="P45" s="174">
        <v>0</v>
      </c>
      <c r="Q45" s="174">
        <f>ROUND(E45*P45,2)</f>
        <v>0</v>
      </c>
      <c r="R45" s="174"/>
      <c r="S45" s="174" t="s">
        <v>237</v>
      </c>
      <c r="T45" s="175" t="s">
        <v>155</v>
      </c>
      <c r="U45" s="161">
        <v>0.76</v>
      </c>
      <c r="V45" s="161">
        <f>ROUND(E45*U45,2)</f>
        <v>0.53</v>
      </c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180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5">
      <c r="A46" s="159"/>
      <c r="B46" s="160"/>
      <c r="C46" s="261" t="s">
        <v>232</v>
      </c>
      <c r="D46" s="262"/>
      <c r="E46" s="262"/>
      <c r="F46" s="262"/>
      <c r="G46" s="262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182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x14ac:dyDescent="0.25">
      <c r="A47" s="163" t="s">
        <v>150</v>
      </c>
      <c r="B47" s="164" t="s">
        <v>83</v>
      </c>
      <c r="C47" s="178" t="s">
        <v>84</v>
      </c>
      <c r="D47" s="165"/>
      <c r="E47" s="166"/>
      <c r="F47" s="167"/>
      <c r="G47" s="167">
        <f>SUMIF(AG48:AG73,"&lt;&gt;NOR",G48:G73)</f>
        <v>0</v>
      </c>
      <c r="H47" s="167"/>
      <c r="I47" s="167">
        <f>SUM(I48:I73)</f>
        <v>0</v>
      </c>
      <c r="J47" s="167"/>
      <c r="K47" s="167">
        <f>SUM(K48:K73)</f>
        <v>0</v>
      </c>
      <c r="L47" s="167"/>
      <c r="M47" s="167">
        <f>SUM(M48:M73)</f>
        <v>0</v>
      </c>
      <c r="N47" s="167"/>
      <c r="O47" s="167">
        <f>SUM(O48:O73)</f>
        <v>8.9500000000000011</v>
      </c>
      <c r="P47" s="167"/>
      <c r="Q47" s="167">
        <f>SUM(Q48:Q73)</f>
        <v>0</v>
      </c>
      <c r="R47" s="167"/>
      <c r="S47" s="167"/>
      <c r="T47" s="168"/>
      <c r="U47" s="162"/>
      <c r="V47" s="162">
        <f>SUM(V48:V73)</f>
        <v>103.57000000000001</v>
      </c>
      <c r="W47" s="162"/>
      <c r="AG47" t="s">
        <v>151</v>
      </c>
    </row>
    <row r="48" spans="1:60" ht="20.399999999999999" outlineLevel="1" x14ac:dyDescent="0.25">
      <c r="A48" s="189">
        <v>20</v>
      </c>
      <c r="B48" s="190" t="s">
        <v>235</v>
      </c>
      <c r="C48" s="199" t="s">
        <v>236</v>
      </c>
      <c r="D48" s="191" t="s">
        <v>179</v>
      </c>
      <c r="E48" s="192">
        <v>1.4640000000000002</v>
      </c>
      <c r="F48" s="193"/>
      <c r="G48" s="194">
        <f>ROUND(E48*F48,2)</f>
        <v>0</v>
      </c>
      <c r="H48" s="193"/>
      <c r="I48" s="194">
        <f>ROUND(E48*H48,2)</f>
        <v>0</v>
      </c>
      <c r="J48" s="193"/>
      <c r="K48" s="194">
        <f>ROUND(E48*J48,2)</f>
        <v>0</v>
      </c>
      <c r="L48" s="194">
        <v>15</v>
      </c>
      <c r="M48" s="194">
        <f>G48*(1+L48/100)</f>
        <v>0</v>
      </c>
      <c r="N48" s="194">
        <v>2.5250800000000004</v>
      </c>
      <c r="O48" s="194">
        <f>ROUND(E48*N48,2)</f>
        <v>3.7</v>
      </c>
      <c r="P48" s="194">
        <v>0</v>
      </c>
      <c r="Q48" s="194">
        <f>ROUND(E48*P48,2)</f>
        <v>0</v>
      </c>
      <c r="R48" s="194"/>
      <c r="S48" s="194" t="s">
        <v>237</v>
      </c>
      <c r="T48" s="195" t="s">
        <v>237</v>
      </c>
      <c r="U48" s="161">
        <v>3.6750000000000003</v>
      </c>
      <c r="V48" s="161">
        <f>ROUND(E48*U48,2)</f>
        <v>5.38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238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ht="20.399999999999999" outlineLevel="1" x14ac:dyDescent="0.25">
      <c r="A49" s="169">
        <v>21</v>
      </c>
      <c r="B49" s="170" t="s">
        <v>239</v>
      </c>
      <c r="C49" s="179" t="s">
        <v>240</v>
      </c>
      <c r="D49" s="171" t="s">
        <v>212</v>
      </c>
      <c r="E49" s="172">
        <v>0.29600000000000004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15</v>
      </c>
      <c r="M49" s="174">
        <f>G49*(1+L49/100)</f>
        <v>0</v>
      </c>
      <c r="N49" s="174">
        <v>1.02092</v>
      </c>
      <c r="O49" s="174">
        <f>ROUND(E49*N49,2)</f>
        <v>0.3</v>
      </c>
      <c r="P49" s="174">
        <v>0</v>
      </c>
      <c r="Q49" s="174">
        <f>ROUND(E49*P49,2)</f>
        <v>0</v>
      </c>
      <c r="R49" s="174"/>
      <c r="S49" s="174" t="s">
        <v>237</v>
      </c>
      <c r="T49" s="175" t="s">
        <v>237</v>
      </c>
      <c r="U49" s="161">
        <v>54.168000000000006</v>
      </c>
      <c r="V49" s="161">
        <f>ROUND(E49*U49,2)</f>
        <v>16.03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238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59"/>
      <c r="B50" s="160"/>
      <c r="C50" s="261" t="s">
        <v>241</v>
      </c>
      <c r="D50" s="262"/>
      <c r="E50" s="262"/>
      <c r="F50" s="262"/>
      <c r="G50" s="262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182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5">
      <c r="A51" s="169">
        <v>22</v>
      </c>
      <c r="B51" s="170" t="s">
        <v>242</v>
      </c>
      <c r="C51" s="179" t="s">
        <v>243</v>
      </c>
      <c r="D51" s="171" t="s">
        <v>198</v>
      </c>
      <c r="E51" s="172">
        <v>12.96</v>
      </c>
      <c r="F51" s="173"/>
      <c r="G51" s="174">
        <f>ROUND(E51*F51,2)</f>
        <v>0</v>
      </c>
      <c r="H51" s="173"/>
      <c r="I51" s="174">
        <f>ROUND(E51*H51,2)</f>
        <v>0</v>
      </c>
      <c r="J51" s="173"/>
      <c r="K51" s="174">
        <f>ROUND(E51*J51,2)</f>
        <v>0</v>
      </c>
      <c r="L51" s="174">
        <v>15</v>
      </c>
      <c r="M51" s="174">
        <f>G51*(1+L51/100)</f>
        <v>0</v>
      </c>
      <c r="N51" s="174">
        <v>4.5970000000000004E-2</v>
      </c>
      <c r="O51" s="174">
        <f>ROUND(E51*N51,2)</f>
        <v>0.6</v>
      </c>
      <c r="P51" s="174">
        <v>0</v>
      </c>
      <c r="Q51" s="174">
        <f>ROUND(E51*P51,2)</f>
        <v>0</v>
      </c>
      <c r="R51" s="174"/>
      <c r="S51" s="174" t="s">
        <v>237</v>
      </c>
      <c r="T51" s="175" t="s">
        <v>237</v>
      </c>
      <c r="U51" s="161">
        <v>2.3000000000000003</v>
      </c>
      <c r="V51" s="161">
        <f>ROUND(E51*U51,2)</f>
        <v>29.81</v>
      </c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238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5">
      <c r="A52" s="159"/>
      <c r="B52" s="160"/>
      <c r="C52" s="261" t="s">
        <v>244</v>
      </c>
      <c r="D52" s="262"/>
      <c r="E52" s="262"/>
      <c r="F52" s="262"/>
      <c r="G52" s="262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182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5">
      <c r="A53" s="169">
        <v>23</v>
      </c>
      <c r="B53" s="170" t="s">
        <v>245</v>
      </c>
      <c r="C53" s="179" t="s">
        <v>246</v>
      </c>
      <c r="D53" s="171" t="s">
        <v>198</v>
      </c>
      <c r="E53" s="172">
        <v>12.96</v>
      </c>
      <c r="F53" s="173"/>
      <c r="G53" s="174">
        <f>ROUND(E53*F53,2)</f>
        <v>0</v>
      </c>
      <c r="H53" s="173"/>
      <c r="I53" s="174">
        <f>ROUND(E53*H53,2)</f>
        <v>0</v>
      </c>
      <c r="J53" s="173"/>
      <c r="K53" s="174">
        <f>ROUND(E53*J53,2)</f>
        <v>0</v>
      </c>
      <c r="L53" s="174">
        <v>15</v>
      </c>
      <c r="M53" s="174">
        <f>G53*(1+L53/100)</f>
        <v>0</v>
      </c>
      <c r="N53" s="174">
        <v>0</v>
      </c>
      <c r="O53" s="174">
        <f>ROUND(E53*N53,2)</f>
        <v>0</v>
      </c>
      <c r="P53" s="174">
        <v>0</v>
      </c>
      <c r="Q53" s="174">
        <f>ROUND(E53*P53,2)</f>
        <v>0</v>
      </c>
      <c r="R53" s="174"/>
      <c r="S53" s="174" t="s">
        <v>237</v>
      </c>
      <c r="T53" s="175" t="s">
        <v>237</v>
      </c>
      <c r="U53" s="161">
        <v>0.33800000000000002</v>
      </c>
      <c r="V53" s="161">
        <f>ROUND(E53*U53,2)</f>
        <v>4.38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238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5">
      <c r="A54" s="159"/>
      <c r="B54" s="160"/>
      <c r="C54" s="261" t="s">
        <v>244</v>
      </c>
      <c r="D54" s="262"/>
      <c r="E54" s="262"/>
      <c r="F54" s="262"/>
      <c r="G54" s="262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182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ht="20.399999999999999" outlineLevel="1" x14ac:dyDescent="0.25">
      <c r="A55" s="169">
        <v>24</v>
      </c>
      <c r="B55" s="170" t="s">
        <v>247</v>
      </c>
      <c r="C55" s="179" t="s">
        <v>248</v>
      </c>
      <c r="D55" s="171" t="s">
        <v>198</v>
      </c>
      <c r="E55" s="172">
        <v>12.96</v>
      </c>
      <c r="F55" s="173"/>
      <c r="G55" s="174">
        <f>ROUND(E55*F55,2)</f>
        <v>0</v>
      </c>
      <c r="H55" s="173"/>
      <c r="I55" s="174">
        <f>ROUND(E55*H55,2)</f>
        <v>0</v>
      </c>
      <c r="J55" s="173"/>
      <c r="K55" s="174">
        <f>ROUND(E55*J55,2)</f>
        <v>0</v>
      </c>
      <c r="L55" s="174">
        <v>15</v>
      </c>
      <c r="M55" s="174">
        <f>G55*(1+L55/100)</f>
        <v>0</v>
      </c>
      <c r="N55" s="174">
        <v>2.3000000000000004E-3</v>
      </c>
      <c r="O55" s="174">
        <f>ROUND(E55*N55,2)</f>
        <v>0.03</v>
      </c>
      <c r="P55" s="174">
        <v>0</v>
      </c>
      <c r="Q55" s="174">
        <f>ROUND(E55*P55,2)</f>
        <v>0</v>
      </c>
      <c r="R55" s="174"/>
      <c r="S55" s="174" t="s">
        <v>237</v>
      </c>
      <c r="T55" s="175" t="s">
        <v>237</v>
      </c>
      <c r="U55" s="161">
        <v>0.17400000000000002</v>
      </c>
      <c r="V55" s="161">
        <f>ROUND(E55*U55,2)</f>
        <v>2.2599999999999998</v>
      </c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238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59"/>
      <c r="B56" s="160"/>
      <c r="C56" s="261" t="s">
        <v>244</v>
      </c>
      <c r="D56" s="262"/>
      <c r="E56" s="262"/>
      <c r="F56" s="262"/>
      <c r="G56" s="262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182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ht="20.399999999999999" outlineLevel="1" x14ac:dyDescent="0.25">
      <c r="A57" s="169">
        <v>25</v>
      </c>
      <c r="B57" s="170" t="s">
        <v>249</v>
      </c>
      <c r="C57" s="179" t="s">
        <v>250</v>
      </c>
      <c r="D57" s="171" t="s">
        <v>198</v>
      </c>
      <c r="E57" s="172">
        <v>12.96</v>
      </c>
      <c r="F57" s="173"/>
      <c r="G57" s="174">
        <f>ROUND(E57*F57,2)</f>
        <v>0</v>
      </c>
      <c r="H57" s="173"/>
      <c r="I57" s="174">
        <f>ROUND(E57*H57,2)</f>
        <v>0</v>
      </c>
      <c r="J57" s="173"/>
      <c r="K57" s="174">
        <f>ROUND(E57*J57,2)</f>
        <v>0</v>
      </c>
      <c r="L57" s="174">
        <v>15</v>
      </c>
      <c r="M57" s="174">
        <f>G57*(1+L57/100)</f>
        <v>0</v>
      </c>
      <c r="N57" s="174">
        <v>0</v>
      </c>
      <c r="O57" s="174">
        <f>ROUND(E57*N57,2)</f>
        <v>0</v>
      </c>
      <c r="P57" s="174">
        <v>0</v>
      </c>
      <c r="Q57" s="174">
        <f>ROUND(E57*P57,2)</f>
        <v>0</v>
      </c>
      <c r="R57" s="174"/>
      <c r="S57" s="174" t="s">
        <v>237</v>
      </c>
      <c r="T57" s="175" t="s">
        <v>237</v>
      </c>
      <c r="U57" s="161">
        <v>0.04</v>
      </c>
      <c r="V57" s="161">
        <f>ROUND(E57*U57,2)</f>
        <v>0.52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238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5">
      <c r="A58" s="159"/>
      <c r="B58" s="160"/>
      <c r="C58" s="261" t="s">
        <v>244</v>
      </c>
      <c r="D58" s="262"/>
      <c r="E58" s="262"/>
      <c r="F58" s="262"/>
      <c r="G58" s="262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182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5">
      <c r="A59" s="189">
        <v>26</v>
      </c>
      <c r="B59" s="190" t="s">
        <v>251</v>
      </c>
      <c r="C59" s="199" t="s">
        <v>252</v>
      </c>
      <c r="D59" s="191" t="s">
        <v>198</v>
      </c>
      <c r="E59" s="192">
        <v>16.8</v>
      </c>
      <c r="F59" s="193"/>
      <c r="G59" s="194">
        <f t="shared" ref="G59:G64" si="0">ROUND(E59*F59,2)</f>
        <v>0</v>
      </c>
      <c r="H59" s="193"/>
      <c r="I59" s="194">
        <f t="shared" ref="I59:I64" si="1">ROUND(E59*H59,2)</f>
        <v>0</v>
      </c>
      <c r="J59" s="193"/>
      <c r="K59" s="194">
        <f t="shared" ref="K59:K64" si="2">ROUND(E59*J59,2)</f>
        <v>0</v>
      </c>
      <c r="L59" s="194">
        <v>15</v>
      </c>
      <c r="M59" s="194">
        <f t="shared" ref="M59:M64" si="3">G59*(1+L59/100)</f>
        <v>0</v>
      </c>
      <c r="N59" s="194">
        <v>1.6930000000000001E-2</v>
      </c>
      <c r="O59" s="194">
        <f t="shared" ref="O59:O64" si="4">ROUND(E59*N59,2)</f>
        <v>0.28000000000000003</v>
      </c>
      <c r="P59" s="194">
        <v>0</v>
      </c>
      <c r="Q59" s="194">
        <f t="shared" ref="Q59:Q64" si="5">ROUND(E59*P59,2)</f>
        <v>0</v>
      </c>
      <c r="R59" s="194"/>
      <c r="S59" s="194" t="s">
        <v>237</v>
      </c>
      <c r="T59" s="195" t="s">
        <v>237</v>
      </c>
      <c r="U59" s="161">
        <v>1.5396000000000001</v>
      </c>
      <c r="V59" s="161">
        <f t="shared" ref="V59:V64" si="6">ROUND(E59*U59,2)</f>
        <v>25.87</v>
      </c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238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5">
      <c r="A60" s="189">
        <v>27</v>
      </c>
      <c r="B60" s="190" t="s">
        <v>253</v>
      </c>
      <c r="C60" s="199" t="s">
        <v>254</v>
      </c>
      <c r="D60" s="191" t="s">
        <v>198</v>
      </c>
      <c r="E60" s="192">
        <v>16.8</v>
      </c>
      <c r="F60" s="193"/>
      <c r="G60" s="194">
        <f t="shared" si="0"/>
        <v>0</v>
      </c>
      <c r="H60" s="193"/>
      <c r="I60" s="194">
        <f t="shared" si="1"/>
        <v>0</v>
      </c>
      <c r="J60" s="193"/>
      <c r="K60" s="194">
        <f t="shared" si="2"/>
        <v>0</v>
      </c>
      <c r="L60" s="194">
        <v>15</v>
      </c>
      <c r="M60" s="194">
        <f t="shared" si="3"/>
        <v>0</v>
      </c>
      <c r="N60" s="194">
        <v>0</v>
      </c>
      <c r="O60" s="194">
        <f t="shared" si="4"/>
        <v>0</v>
      </c>
      <c r="P60" s="194">
        <v>0</v>
      </c>
      <c r="Q60" s="194">
        <f t="shared" si="5"/>
        <v>0</v>
      </c>
      <c r="R60" s="194"/>
      <c r="S60" s="194" t="s">
        <v>237</v>
      </c>
      <c r="T60" s="195" t="s">
        <v>237</v>
      </c>
      <c r="U60" s="161">
        <v>0.26</v>
      </c>
      <c r="V60" s="161">
        <f t="shared" si="6"/>
        <v>4.37</v>
      </c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238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5">
      <c r="A61" s="189">
        <v>28</v>
      </c>
      <c r="B61" s="190" t="s">
        <v>255</v>
      </c>
      <c r="C61" s="199" t="s">
        <v>256</v>
      </c>
      <c r="D61" s="191" t="s">
        <v>257</v>
      </c>
      <c r="E61" s="192">
        <v>160</v>
      </c>
      <c r="F61" s="193"/>
      <c r="G61" s="194">
        <f t="shared" si="0"/>
        <v>0</v>
      </c>
      <c r="H61" s="193"/>
      <c r="I61" s="194">
        <f t="shared" si="1"/>
        <v>0</v>
      </c>
      <c r="J61" s="193"/>
      <c r="K61" s="194">
        <f t="shared" si="2"/>
        <v>0</v>
      </c>
      <c r="L61" s="194">
        <v>15</v>
      </c>
      <c r="M61" s="194">
        <f t="shared" si="3"/>
        <v>0</v>
      </c>
      <c r="N61" s="194">
        <v>1E-3</v>
      </c>
      <c r="O61" s="194">
        <f t="shared" si="4"/>
        <v>0.16</v>
      </c>
      <c r="P61" s="194">
        <v>0</v>
      </c>
      <c r="Q61" s="194">
        <f t="shared" si="5"/>
        <v>0</v>
      </c>
      <c r="R61" s="194"/>
      <c r="S61" s="194" t="s">
        <v>237</v>
      </c>
      <c r="T61" s="195" t="s">
        <v>258</v>
      </c>
      <c r="U61" s="161">
        <v>0</v>
      </c>
      <c r="V61" s="161">
        <f t="shared" si="6"/>
        <v>0</v>
      </c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259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5">
      <c r="A62" s="189">
        <v>29</v>
      </c>
      <c r="B62" s="190" t="s">
        <v>260</v>
      </c>
      <c r="C62" s="199" t="s">
        <v>261</v>
      </c>
      <c r="D62" s="191" t="s">
        <v>223</v>
      </c>
      <c r="E62" s="192">
        <v>6.7200000000000006</v>
      </c>
      <c r="F62" s="193"/>
      <c r="G62" s="194">
        <f t="shared" si="0"/>
        <v>0</v>
      </c>
      <c r="H62" s="193"/>
      <c r="I62" s="194">
        <f t="shared" si="1"/>
        <v>0</v>
      </c>
      <c r="J62" s="193"/>
      <c r="K62" s="194">
        <f t="shared" si="2"/>
        <v>0</v>
      </c>
      <c r="L62" s="194">
        <v>15</v>
      </c>
      <c r="M62" s="194">
        <f t="shared" si="3"/>
        <v>0</v>
      </c>
      <c r="N62" s="194">
        <v>1.6900000000000001E-3</v>
      </c>
      <c r="O62" s="194">
        <f t="shared" si="4"/>
        <v>0.01</v>
      </c>
      <c r="P62" s="194">
        <v>0</v>
      </c>
      <c r="Q62" s="194">
        <f t="shared" si="5"/>
        <v>0</v>
      </c>
      <c r="R62" s="194"/>
      <c r="S62" s="194" t="s">
        <v>237</v>
      </c>
      <c r="T62" s="195" t="s">
        <v>258</v>
      </c>
      <c r="U62" s="161">
        <v>0</v>
      </c>
      <c r="V62" s="161">
        <f t="shared" si="6"/>
        <v>0</v>
      </c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259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5">
      <c r="A63" s="270">
        <v>30</v>
      </c>
      <c r="B63" s="271" t="s">
        <v>262</v>
      </c>
      <c r="C63" s="272" t="s">
        <v>263</v>
      </c>
      <c r="D63" s="273" t="s">
        <v>223</v>
      </c>
      <c r="E63" s="274">
        <v>4.4200000000000008</v>
      </c>
      <c r="F63" s="275"/>
      <c r="G63" s="276">
        <f t="shared" si="0"/>
        <v>0</v>
      </c>
      <c r="H63" s="275"/>
      <c r="I63" s="276">
        <f t="shared" si="1"/>
        <v>0</v>
      </c>
      <c r="J63" s="275"/>
      <c r="K63" s="276">
        <f t="shared" si="2"/>
        <v>0</v>
      </c>
      <c r="L63" s="276">
        <v>15</v>
      </c>
      <c r="M63" s="276">
        <f t="shared" si="3"/>
        <v>0</v>
      </c>
      <c r="N63" s="276">
        <v>0.26250000000000001</v>
      </c>
      <c r="O63" s="276">
        <f t="shared" si="4"/>
        <v>1.1599999999999999</v>
      </c>
      <c r="P63" s="276">
        <v>0</v>
      </c>
      <c r="Q63" s="276">
        <f t="shared" si="5"/>
        <v>0</v>
      </c>
      <c r="R63" s="276"/>
      <c r="S63" s="276" t="s">
        <v>237</v>
      </c>
      <c r="T63" s="195" t="s">
        <v>237</v>
      </c>
      <c r="U63" s="161">
        <v>3.0726000000000004</v>
      </c>
      <c r="V63" s="161">
        <f t="shared" si="6"/>
        <v>13.58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238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5">
      <c r="A64" s="263">
        <v>31</v>
      </c>
      <c r="B64" s="264" t="s">
        <v>264</v>
      </c>
      <c r="C64" s="265" t="s">
        <v>265</v>
      </c>
      <c r="D64" s="266" t="s">
        <v>266</v>
      </c>
      <c r="E64" s="267">
        <v>27.901250000000001</v>
      </c>
      <c r="F64" s="268"/>
      <c r="G64" s="269">
        <f t="shared" si="0"/>
        <v>0</v>
      </c>
      <c r="H64" s="268"/>
      <c r="I64" s="269">
        <f t="shared" si="1"/>
        <v>0</v>
      </c>
      <c r="J64" s="268"/>
      <c r="K64" s="269">
        <f t="shared" si="2"/>
        <v>0</v>
      </c>
      <c r="L64" s="269">
        <v>15</v>
      </c>
      <c r="M64" s="269">
        <f t="shared" si="3"/>
        <v>0</v>
      </c>
      <c r="N64" s="269">
        <v>0.05</v>
      </c>
      <c r="O64" s="269">
        <f t="shared" si="4"/>
        <v>1.4</v>
      </c>
      <c r="P64" s="269">
        <v>0</v>
      </c>
      <c r="Q64" s="269">
        <f t="shared" si="5"/>
        <v>0</v>
      </c>
      <c r="R64" s="269"/>
      <c r="S64" s="269" t="s">
        <v>204</v>
      </c>
      <c r="T64" s="175" t="s">
        <v>237</v>
      </c>
      <c r="U64" s="161">
        <v>0</v>
      </c>
      <c r="V64" s="161">
        <f t="shared" si="6"/>
        <v>0</v>
      </c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259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5">
      <c r="A65" s="159"/>
      <c r="B65" s="160"/>
      <c r="C65" s="196" t="s">
        <v>267</v>
      </c>
      <c r="D65" s="183"/>
      <c r="E65" s="184">
        <v>27.625</v>
      </c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184</v>
      </c>
      <c r="AH65" s="152">
        <v>5</v>
      </c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5">
      <c r="A66" s="159"/>
      <c r="B66" s="160"/>
      <c r="C66" s="200" t="s">
        <v>268</v>
      </c>
      <c r="D66" s="187"/>
      <c r="E66" s="188">
        <v>0.27625000000000005</v>
      </c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184</v>
      </c>
      <c r="AH66" s="152">
        <v>4</v>
      </c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5">
      <c r="A67" s="159"/>
      <c r="B67" s="160"/>
      <c r="C67" s="200" t="s">
        <v>269</v>
      </c>
      <c r="D67" s="187"/>
      <c r="E67" s="188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184</v>
      </c>
      <c r="AH67" s="152">
        <v>4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ht="20.399999999999999" outlineLevel="1" x14ac:dyDescent="0.25">
      <c r="A68" s="263">
        <v>32</v>
      </c>
      <c r="B68" s="264" t="s">
        <v>270</v>
      </c>
      <c r="C68" s="265" t="s">
        <v>271</v>
      </c>
      <c r="D68" s="266" t="s">
        <v>223</v>
      </c>
      <c r="E68" s="267">
        <v>7.3500000000000005</v>
      </c>
      <c r="F68" s="268"/>
      <c r="G68" s="269">
        <f>ROUND(E68*F68,2)</f>
        <v>0</v>
      </c>
      <c r="H68" s="268"/>
      <c r="I68" s="269">
        <f>ROUND(E68*H68,2)</f>
        <v>0</v>
      </c>
      <c r="J68" s="268"/>
      <c r="K68" s="269">
        <f>ROUND(E68*J68,2)</f>
        <v>0</v>
      </c>
      <c r="L68" s="269">
        <v>15</v>
      </c>
      <c r="M68" s="269">
        <f>G68*(1+L68/100)</f>
        <v>0</v>
      </c>
      <c r="N68" s="269">
        <v>0.14565</v>
      </c>
      <c r="O68" s="269">
        <f>ROUND(E68*N68,2)</f>
        <v>1.07</v>
      </c>
      <c r="P68" s="269">
        <v>0</v>
      </c>
      <c r="Q68" s="269">
        <f>ROUND(E68*P68,2)</f>
        <v>0</v>
      </c>
      <c r="R68" s="269"/>
      <c r="S68" s="269" t="s">
        <v>237</v>
      </c>
      <c r="T68" s="175" t="s">
        <v>237</v>
      </c>
      <c r="U68" s="161">
        <v>0.18600000000000003</v>
      </c>
      <c r="V68" s="161">
        <f>ROUND(E68*U68,2)</f>
        <v>1.37</v>
      </c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238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5">
      <c r="A69" s="159"/>
      <c r="B69" s="160"/>
      <c r="C69" s="261" t="s">
        <v>272</v>
      </c>
      <c r="D69" s="262"/>
      <c r="E69" s="262"/>
      <c r="F69" s="262"/>
      <c r="G69" s="262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182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5">
      <c r="A70" s="159"/>
      <c r="B70" s="160"/>
      <c r="C70" s="250" t="s">
        <v>273</v>
      </c>
      <c r="D70" s="251"/>
      <c r="E70" s="251"/>
      <c r="F70" s="251"/>
      <c r="G70" s="25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158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5">
      <c r="A71" s="263">
        <v>33</v>
      </c>
      <c r="B71" s="264" t="s">
        <v>274</v>
      </c>
      <c r="C71" s="265" t="s">
        <v>275</v>
      </c>
      <c r="D71" s="266" t="s">
        <v>266</v>
      </c>
      <c r="E71" s="267">
        <v>29.694000000000003</v>
      </c>
      <c r="F71" s="268"/>
      <c r="G71" s="269">
        <f>ROUND(E71*F71,2)</f>
        <v>0</v>
      </c>
      <c r="H71" s="268"/>
      <c r="I71" s="269">
        <f>ROUND(E71*H71,2)</f>
        <v>0</v>
      </c>
      <c r="J71" s="268"/>
      <c r="K71" s="269">
        <f>ROUND(E71*J71,2)</f>
        <v>0</v>
      </c>
      <c r="L71" s="269">
        <v>15</v>
      </c>
      <c r="M71" s="269">
        <f>G71*(1+L71/100)</f>
        <v>0</v>
      </c>
      <c r="N71" s="269">
        <v>8.1000000000000013E-3</v>
      </c>
      <c r="O71" s="269">
        <f>ROUND(E71*N71,2)</f>
        <v>0.24</v>
      </c>
      <c r="P71" s="269">
        <v>0</v>
      </c>
      <c r="Q71" s="269">
        <f>ROUND(E71*P71,2)</f>
        <v>0</v>
      </c>
      <c r="R71" s="269"/>
      <c r="S71" s="269" t="s">
        <v>237</v>
      </c>
      <c r="T71" s="175" t="s">
        <v>237</v>
      </c>
      <c r="U71" s="161">
        <v>0</v>
      </c>
      <c r="V71" s="161">
        <f>ROUND(E71*U71,2)</f>
        <v>0</v>
      </c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259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5">
      <c r="A72" s="159"/>
      <c r="B72" s="160"/>
      <c r="C72" s="196" t="s">
        <v>276</v>
      </c>
      <c r="D72" s="183"/>
      <c r="E72" s="184">
        <v>29.400000000000002</v>
      </c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184</v>
      </c>
      <c r="AH72" s="152">
        <v>5</v>
      </c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5">
      <c r="A73" s="159"/>
      <c r="B73" s="160"/>
      <c r="C73" s="200" t="s">
        <v>268</v>
      </c>
      <c r="D73" s="187"/>
      <c r="E73" s="188">
        <v>0.29400000000000004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184</v>
      </c>
      <c r="AH73" s="152">
        <v>4</v>
      </c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x14ac:dyDescent="0.25">
      <c r="A74" s="163" t="s">
        <v>150</v>
      </c>
      <c r="B74" s="164" t="s">
        <v>85</v>
      </c>
      <c r="C74" s="178" t="s">
        <v>86</v>
      </c>
      <c r="D74" s="165"/>
      <c r="E74" s="166"/>
      <c r="F74" s="167"/>
      <c r="G74" s="167">
        <f>SUMIF(AG75:AG88,"&lt;&gt;NOR",G75:G88)</f>
        <v>0</v>
      </c>
      <c r="H74" s="167"/>
      <c r="I74" s="167">
        <f>SUM(I75:I88)</f>
        <v>0</v>
      </c>
      <c r="J74" s="167"/>
      <c r="K74" s="167">
        <f>SUM(K75:K88)</f>
        <v>0</v>
      </c>
      <c r="L74" s="167"/>
      <c r="M74" s="167">
        <f>SUM(M75:M88)</f>
        <v>0</v>
      </c>
      <c r="N74" s="167"/>
      <c r="O74" s="167">
        <f>SUM(O75:O88)</f>
        <v>1066.6300000000001</v>
      </c>
      <c r="P74" s="167"/>
      <c r="Q74" s="167">
        <f>SUM(Q75:Q88)</f>
        <v>0</v>
      </c>
      <c r="R74" s="167"/>
      <c r="S74" s="167"/>
      <c r="T74" s="168"/>
      <c r="U74" s="162"/>
      <c r="V74" s="162">
        <f>SUM(V75:V88)</f>
        <v>687.27</v>
      </c>
      <c r="W74" s="162"/>
      <c r="AG74" t="s">
        <v>151</v>
      </c>
    </row>
    <row r="75" spans="1:60" outlineLevel="1" x14ac:dyDescent="0.25">
      <c r="A75" s="169">
        <v>34</v>
      </c>
      <c r="B75" s="170" t="s">
        <v>277</v>
      </c>
      <c r="C75" s="179" t="s">
        <v>278</v>
      </c>
      <c r="D75" s="171" t="s">
        <v>198</v>
      </c>
      <c r="E75" s="172">
        <v>624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15</v>
      </c>
      <c r="M75" s="174">
        <f>G75*(1+L75/100)</f>
        <v>0</v>
      </c>
      <c r="N75" s="174">
        <v>0.11</v>
      </c>
      <c r="O75" s="174">
        <f>ROUND(E75*N75,2)</f>
        <v>68.64</v>
      </c>
      <c r="P75" s="174">
        <v>0</v>
      </c>
      <c r="Q75" s="174">
        <f>ROUND(E75*P75,2)</f>
        <v>0</v>
      </c>
      <c r="R75" s="174"/>
      <c r="S75" s="174" t="s">
        <v>237</v>
      </c>
      <c r="T75" s="175" t="s">
        <v>155</v>
      </c>
      <c r="U75" s="161">
        <v>0.75900000000000001</v>
      </c>
      <c r="V75" s="161">
        <f>ROUND(E75*U75,2)</f>
        <v>473.62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180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5">
      <c r="A76" s="159"/>
      <c r="B76" s="160"/>
      <c r="C76" s="261" t="s">
        <v>279</v>
      </c>
      <c r="D76" s="262"/>
      <c r="E76" s="262"/>
      <c r="F76" s="262"/>
      <c r="G76" s="262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182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76" t="str">
        <f>C76</f>
        <v>s provedením lože do 50 mm, s vyplněním spár, s dvojím beraněním a se smetením přebytečného materiálu na krajnici</v>
      </c>
      <c r="BB76" s="152"/>
      <c r="BC76" s="152"/>
      <c r="BD76" s="152"/>
      <c r="BE76" s="152"/>
      <c r="BF76" s="152"/>
      <c r="BG76" s="152"/>
      <c r="BH76" s="152"/>
    </row>
    <row r="77" spans="1:60" outlineLevel="1" x14ac:dyDescent="0.25">
      <c r="A77" s="169">
        <v>35</v>
      </c>
      <c r="B77" s="170" t="s">
        <v>280</v>
      </c>
      <c r="C77" s="179" t="s">
        <v>281</v>
      </c>
      <c r="D77" s="171" t="s">
        <v>198</v>
      </c>
      <c r="E77" s="172">
        <v>1039</v>
      </c>
      <c r="F77" s="173"/>
      <c r="G77" s="174">
        <f>ROUND(E77*F77,2)</f>
        <v>0</v>
      </c>
      <c r="H77" s="173"/>
      <c r="I77" s="174">
        <f>ROUND(E77*H77,2)</f>
        <v>0</v>
      </c>
      <c r="J77" s="173"/>
      <c r="K77" s="174">
        <f>ROUND(E77*J77,2)</f>
        <v>0</v>
      </c>
      <c r="L77" s="174">
        <v>15</v>
      </c>
      <c r="M77" s="174">
        <f>G77*(1+L77/100)</f>
        <v>0</v>
      </c>
      <c r="N77" s="174">
        <v>0.30651</v>
      </c>
      <c r="O77" s="174">
        <f>ROUND(E77*N77,2)</f>
        <v>318.45999999999998</v>
      </c>
      <c r="P77" s="174">
        <v>0</v>
      </c>
      <c r="Q77" s="174">
        <f>ROUND(E77*P77,2)</f>
        <v>0</v>
      </c>
      <c r="R77" s="174"/>
      <c r="S77" s="174" t="s">
        <v>237</v>
      </c>
      <c r="T77" s="175" t="s">
        <v>155</v>
      </c>
      <c r="U77" s="161">
        <v>2.5000000000000001E-2</v>
      </c>
      <c r="V77" s="161">
        <f>ROUND(E77*U77,2)</f>
        <v>25.98</v>
      </c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180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5">
      <c r="A78" s="159"/>
      <c r="B78" s="160"/>
      <c r="C78" s="261" t="s">
        <v>282</v>
      </c>
      <c r="D78" s="262"/>
      <c r="E78" s="262"/>
      <c r="F78" s="262"/>
      <c r="G78" s="262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182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5">
      <c r="A79" s="169">
        <v>36</v>
      </c>
      <c r="B79" s="170" t="s">
        <v>283</v>
      </c>
      <c r="C79" s="179" t="s">
        <v>284</v>
      </c>
      <c r="D79" s="171" t="s">
        <v>198</v>
      </c>
      <c r="E79" s="172">
        <v>2078.5</v>
      </c>
      <c r="F79" s="173"/>
      <c r="G79" s="174">
        <f>ROUND(E79*F79,2)</f>
        <v>0</v>
      </c>
      <c r="H79" s="173"/>
      <c r="I79" s="174">
        <f>ROUND(E79*H79,2)</f>
        <v>0</v>
      </c>
      <c r="J79" s="173"/>
      <c r="K79" s="174">
        <f>ROUND(E79*J79,2)</f>
        <v>0</v>
      </c>
      <c r="L79" s="174">
        <v>15</v>
      </c>
      <c r="M79" s="174">
        <f>G79*(1+L79/100)</f>
        <v>0</v>
      </c>
      <c r="N79" s="174">
        <v>0.29160000000000003</v>
      </c>
      <c r="O79" s="174">
        <f>ROUND(E79*N79,2)</f>
        <v>606.09</v>
      </c>
      <c r="P79" s="174">
        <v>0</v>
      </c>
      <c r="Q79" s="174">
        <f>ROUND(E79*P79,2)</f>
        <v>0</v>
      </c>
      <c r="R79" s="174"/>
      <c r="S79" s="174" t="s">
        <v>237</v>
      </c>
      <c r="T79" s="175" t="s">
        <v>155</v>
      </c>
      <c r="U79" s="161">
        <v>2.6000000000000002E-2</v>
      </c>
      <c r="V79" s="161">
        <f>ROUND(E79*U79,2)</f>
        <v>54.04</v>
      </c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180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5">
      <c r="A80" s="159"/>
      <c r="B80" s="160"/>
      <c r="C80" s="261" t="s">
        <v>285</v>
      </c>
      <c r="D80" s="262"/>
      <c r="E80" s="262"/>
      <c r="F80" s="262"/>
      <c r="G80" s="262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182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5">
      <c r="A81" s="159"/>
      <c r="B81" s="160"/>
      <c r="C81" s="196" t="s">
        <v>286</v>
      </c>
      <c r="D81" s="183"/>
      <c r="E81" s="184">
        <v>2078.5</v>
      </c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184</v>
      </c>
      <c r="AH81" s="152">
        <v>0</v>
      </c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5">
      <c r="A82" s="159"/>
      <c r="B82" s="160"/>
      <c r="C82" s="197" t="s">
        <v>185</v>
      </c>
      <c r="D82" s="185"/>
      <c r="E82" s="186"/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184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5">
      <c r="A83" s="159"/>
      <c r="B83" s="160"/>
      <c r="C83" s="198" t="s">
        <v>287</v>
      </c>
      <c r="D83" s="185"/>
      <c r="E83" s="186">
        <v>1039</v>
      </c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184</v>
      </c>
      <c r="AH83" s="152">
        <v>2</v>
      </c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5">
      <c r="A84" s="159"/>
      <c r="B84" s="160"/>
      <c r="C84" s="197" t="s">
        <v>188</v>
      </c>
      <c r="D84" s="185"/>
      <c r="E84" s="186"/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184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ht="20.399999999999999" outlineLevel="1" x14ac:dyDescent="0.25">
      <c r="A85" s="169">
        <v>37</v>
      </c>
      <c r="B85" s="170" t="s">
        <v>288</v>
      </c>
      <c r="C85" s="179" t="s">
        <v>289</v>
      </c>
      <c r="D85" s="171" t="s">
        <v>198</v>
      </c>
      <c r="E85" s="172">
        <v>352</v>
      </c>
      <c r="F85" s="173"/>
      <c r="G85" s="174">
        <f>ROUND(E85*F85,2)</f>
        <v>0</v>
      </c>
      <c r="H85" s="173"/>
      <c r="I85" s="174">
        <f>ROUND(E85*H85,2)</f>
        <v>0</v>
      </c>
      <c r="J85" s="173"/>
      <c r="K85" s="174">
        <f>ROUND(E85*J85,2)</f>
        <v>0</v>
      </c>
      <c r="L85" s="174">
        <v>15</v>
      </c>
      <c r="M85" s="174">
        <f>G85*(1+L85/100)</f>
        <v>0</v>
      </c>
      <c r="N85" s="174">
        <v>0.20532</v>
      </c>
      <c r="O85" s="174">
        <f>ROUND(E85*N85,2)</f>
        <v>72.27</v>
      </c>
      <c r="P85" s="174">
        <v>0</v>
      </c>
      <c r="Q85" s="174">
        <f>ROUND(E85*P85,2)</f>
        <v>0</v>
      </c>
      <c r="R85" s="174"/>
      <c r="S85" s="174" t="s">
        <v>237</v>
      </c>
      <c r="T85" s="175" t="s">
        <v>155</v>
      </c>
      <c r="U85" s="161">
        <v>0.375</v>
      </c>
      <c r="V85" s="161">
        <f>ROUND(E85*U85,2)</f>
        <v>132</v>
      </c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180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ht="21" outlineLevel="1" x14ac:dyDescent="0.25">
      <c r="A86" s="159"/>
      <c r="B86" s="160"/>
      <c r="C86" s="261" t="s">
        <v>290</v>
      </c>
      <c r="D86" s="262"/>
      <c r="E86" s="262"/>
      <c r="F86" s="262"/>
      <c r="G86" s="262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182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76" t="str">
        <f>C86</f>
        <v>komunikací pro pěší do velikosti dlaždic 0,25 m2 s provedením lože do tl. 30 mm, s vyplněním spár a se smetením přebytečného materiálu na vzdálenost do 3 m</v>
      </c>
      <c r="BB86" s="152"/>
      <c r="BC86" s="152"/>
      <c r="BD86" s="152"/>
      <c r="BE86" s="152"/>
      <c r="BF86" s="152"/>
      <c r="BG86" s="152"/>
      <c r="BH86" s="152"/>
    </row>
    <row r="87" spans="1:60" ht="30.6" outlineLevel="1" x14ac:dyDescent="0.25">
      <c r="A87" s="169">
        <v>38</v>
      </c>
      <c r="B87" s="170" t="s">
        <v>291</v>
      </c>
      <c r="C87" s="179" t="s">
        <v>292</v>
      </c>
      <c r="D87" s="171" t="s">
        <v>223</v>
      </c>
      <c r="E87" s="172">
        <v>6</v>
      </c>
      <c r="F87" s="173"/>
      <c r="G87" s="174">
        <f>ROUND(E87*F87,2)</f>
        <v>0</v>
      </c>
      <c r="H87" s="173"/>
      <c r="I87" s="174">
        <f>ROUND(E87*H87,2)</f>
        <v>0</v>
      </c>
      <c r="J87" s="173"/>
      <c r="K87" s="174">
        <f>ROUND(E87*J87,2)</f>
        <v>0</v>
      </c>
      <c r="L87" s="174">
        <v>15</v>
      </c>
      <c r="M87" s="174">
        <f>G87*(1+L87/100)</f>
        <v>0</v>
      </c>
      <c r="N87" s="174">
        <v>0.19520000000000001</v>
      </c>
      <c r="O87" s="174">
        <f>ROUND(E87*N87,2)</f>
        <v>1.17</v>
      </c>
      <c r="P87" s="174">
        <v>0</v>
      </c>
      <c r="Q87" s="174">
        <f>ROUND(E87*P87,2)</f>
        <v>0</v>
      </c>
      <c r="R87" s="174"/>
      <c r="S87" s="174" t="s">
        <v>237</v>
      </c>
      <c r="T87" s="175" t="s">
        <v>237</v>
      </c>
      <c r="U87" s="161">
        <v>0.27200000000000002</v>
      </c>
      <c r="V87" s="161">
        <f>ROUND(E87*U87,2)</f>
        <v>1.63</v>
      </c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238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5">
      <c r="A88" s="159"/>
      <c r="B88" s="160"/>
      <c r="C88" s="261" t="s">
        <v>293</v>
      </c>
      <c r="D88" s="262"/>
      <c r="E88" s="262"/>
      <c r="F88" s="262"/>
      <c r="G88" s="262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182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x14ac:dyDescent="0.25">
      <c r="A89" s="163" t="s">
        <v>150</v>
      </c>
      <c r="B89" s="164" t="s">
        <v>87</v>
      </c>
      <c r="C89" s="178" t="s">
        <v>88</v>
      </c>
      <c r="D89" s="165"/>
      <c r="E89" s="166"/>
      <c r="F89" s="167"/>
      <c r="G89" s="167">
        <f>SUMIF(AG90:AG91,"&lt;&gt;NOR",G90:G91)</f>
        <v>0</v>
      </c>
      <c r="H89" s="167"/>
      <c r="I89" s="167">
        <f>SUM(I90:I91)</f>
        <v>0</v>
      </c>
      <c r="J89" s="167"/>
      <c r="K89" s="167">
        <f>SUM(K90:K91)</f>
        <v>0</v>
      </c>
      <c r="L89" s="167"/>
      <c r="M89" s="167">
        <f>SUM(M90:M91)</f>
        <v>0</v>
      </c>
      <c r="N89" s="167"/>
      <c r="O89" s="167">
        <f>SUM(O90:O91)</f>
        <v>7.0000000000000007E-2</v>
      </c>
      <c r="P89" s="167"/>
      <c r="Q89" s="167">
        <f>SUM(Q90:Q91)</f>
        <v>0</v>
      </c>
      <c r="R89" s="167"/>
      <c r="S89" s="167"/>
      <c r="T89" s="168"/>
      <c r="U89" s="162"/>
      <c r="V89" s="162">
        <f>SUM(V90:V91)</f>
        <v>4.2300000000000004</v>
      </c>
      <c r="W89" s="162"/>
      <c r="AG89" t="s">
        <v>151</v>
      </c>
    </row>
    <row r="90" spans="1:60" outlineLevel="1" x14ac:dyDescent="0.25">
      <c r="A90" s="169">
        <v>39</v>
      </c>
      <c r="B90" s="170" t="s">
        <v>294</v>
      </c>
      <c r="C90" s="179" t="s">
        <v>295</v>
      </c>
      <c r="D90" s="171" t="s">
        <v>198</v>
      </c>
      <c r="E90" s="172">
        <v>12.64</v>
      </c>
      <c r="F90" s="173"/>
      <c r="G90" s="174">
        <f>ROUND(E90*F90,2)</f>
        <v>0</v>
      </c>
      <c r="H90" s="173"/>
      <c r="I90" s="174">
        <f>ROUND(E90*H90,2)</f>
        <v>0</v>
      </c>
      <c r="J90" s="173"/>
      <c r="K90" s="174">
        <f>ROUND(E90*J90,2)</f>
        <v>0</v>
      </c>
      <c r="L90" s="174">
        <v>15</v>
      </c>
      <c r="M90" s="174">
        <f>G90*(1+L90/100)</f>
        <v>0</v>
      </c>
      <c r="N90" s="174">
        <v>5.1900000000000002E-3</v>
      </c>
      <c r="O90" s="174">
        <f>ROUND(E90*N90,2)</f>
        <v>7.0000000000000007E-2</v>
      </c>
      <c r="P90" s="174">
        <v>0</v>
      </c>
      <c r="Q90" s="174">
        <f>ROUND(E90*P90,2)</f>
        <v>0</v>
      </c>
      <c r="R90" s="174"/>
      <c r="S90" s="174" t="s">
        <v>237</v>
      </c>
      <c r="T90" s="175" t="s">
        <v>237</v>
      </c>
      <c r="U90" s="161">
        <v>0.33500000000000002</v>
      </c>
      <c r="V90" s="161">
        <f>ROUND(E90*U90,2)</f>
        <v>4.2300000000000004</v>
      </c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238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5">
      <c r="A91" s="159"/>
      <c r="B91" s="160"/>
      <c r="C91" s="261" t="s">
        <v>296</v>
      </c>
      <c r="D91" s="262"/>
      <c r="E91" s="262"/>
      <c r="F91" s="262"/>
      <c r="G91" s="262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182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x14ac:dyDescent="0.25">
      <c r="A92" s="163" t="s">
        <v>150</v>
      </c>
      <c r="B92" s="164" t="s">
        <v>89</v>
      </c>
      <c r="C92" s="178" t="s">
        <v>90</v>
      </c>
      <c r="D92" s="165"/>
      <c r="E92" s="166"/>
      <c r="F92" s="167"/>
      <c r="G92" s="167">
        <f>SUMIF(AG93:AG94,"&lt;&gt;NOR",G93:G94)</f>
        <v>0</v>
      </c>
      <c r="H92" s="167"/>
      <c r="I92" s="167">
        <f>SUM(I93:I94)</f>
        <v>0</v>
      </c>
      <c r="J92" s="167"/>
      <c r="K92" s="167">
        <f>SUM(K93:K94)</f>
        <v>0</v>
      </c>
      <c r="L92" s="167"/>
      <c r="M92" s="167">
        <f>SUM(M93:M94)</f>
        <v>0</v>
      </c>
      <c r="N92" s="167"/>
      <c r="O92" s="167">
        <f>SUM(O93:O94)</f>
        <v>0.81</v>
      </c>
      <c r="P92" s="167"/>
      <c r="Q92" s="167">
        <f>SUM(Q93:Q94)</f>
        <v>0</v>
      </c>
      <c r="R92" s="167"/>
      <c r="S92" s="167"/>
      <c r="T92" s="168"/>
      <c r="U92" s="162"/>
      <c r="V92" s="162">
        <f>SUM(V93:V94)</f>
        <v>16.010000000000002</v>
      </c>
      <c r="W92" s="162"/>
      <c r="AG92" t="s">
        <v>151</v>
      </c>
    </row>
    <row r="93" spans="1:60" ht="20.399999999999999" outlineLevel="1" x14ac:dyDescent="0.25">
      <c r="A93" s="169">
        <v>40</v>
      </c>
      <c r="B93" s="170" t="s">
        <v>297</v>
      </c>
      <c r="C93" s="179" t="s">
        <v>298</v>
      </c>
      <c r="D93" s="171" t="s">
        <v>198</v>
      </c>
      <c r="E93" s="172">
        <v>14.48</v>
      </c>
      <c r="F93" s="173"/>
      <c r="G93" s="174">
        <f>ROUND(E93*F93,2)</f>
        <v>0</v>
      </c>
      <c r="H93" s="173"/>
      <c r="I93" s="174">
        <f>ROUND(E93*H93,2)</f>
        <v>0</v>
      </c>
      <c r="J93" s="173"/>
      <c r="K93" s="174">
        <f>ROUND(E93*J93,2)</f>
        <v>0</v>
      </c>
      <c r="L93" s="174">
        <v>15</v>
      </c>
      <c r="M93" s="174">
        <f>G93*(1+L93/100)</f>
        <v>0</v>
      </c>
      <c r="N93" s="174">
        <v>5.577E-2</v>
      </c>
      <c r="O93" s="174">
        <f>ROUND(E93*N93,2)</f>
        <v>0.81</v>
      </c>
      <c r="P93" s="174">
        <v>0</v>
      </c>
      <c r="Q93" s="174">
        <f>ROUND(E93*P93,2)</f>
        <v>0</v>
      </c>
      <c r="R93" s="174"/>
      <c r="S93" s="174" t="s">
        <v>237</v>
      </c>
      <c r="T93" s="175" t="s">
        <v>237</v>
      </c>
      <c r="U93" s="161">
        <v>1.1060000000000001</v>
      </c>
      <c r="V93" s="161">
        <f>ROUND(E93*U93,2)</f>
        <v>16.010000000000002</v>
      </c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238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5">
      <c r="A94" s="159"/>
      <c r="B94" s="160"/>
      <c r="C94" s="261" t="s">
        <v>299</v>
      </c>
      <c r="D94" s="262"/>
      <c r="E94" s="262"/>
      <c r="F94" s="262"/>
      <c r="G94" s="262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182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x14ac:dyDescent="0.25">
      <c r="A95" s="163" t="s">
        <v>150</v>
      </c>
      <c r="B95" s="164" t="s">
        <v>91</v>
      </c>
      <c r="C95" s="178" t="s">
        <v>92</v>
      </c>
      <c r="D95" s="165"/>
      <c r="E95" s="166"/>
      <c r="F95" s="167"/>
      <c r="G95" s="167">
        <f>SUMIF(AG96:AG97,"&lt;&gt;NOR",G96:G97)</f>
        <v>0</v>
      </c>
      <c r="H95" s="167"/>
      <c r="I95" s="167">
        <f>SUM(I96:I97)</f>
        <v>0</v>
      </c>
      <c r="J95" s="167"/>
      <c r="K95" s="167">
        <f>SUM(K96:K97)</f>
        <v>0</v>
      </c>
      <c r="L95" s="167"/>
      <c r="M95" s="167">
        <f>SUM(M96:M97)</f>
        <v>0</v>
      </c>
      <c r="N95" s="167"/>
      <c r="O95" s="167">
        <f>SUM(O96:O97)</f>
        <v>0.02</v>
      </c>
      <c r="P95" s="167"/>
      <c r="Q95" s="167">
        <f>SUM(Q96:Q97)</f>
        <v>0</v>
      </c>
      <c r="R95" s="167"/>
      <c r="S95" s="167"/>
      <c r="T95" s="168"/>
      <c r="U95" s="162"/>
      <c r="V95" s="162">
        <f>SUM(V96:V97)</f>
        <v>2.88</v>
      </c>
      <c r="W95" s="162"/>
      <c r="AG95" t="s">
        <v>151</v>
      </c>
    </row>
    <row r="96" spans="1:60" outlineLevel="1" x14ac:dyDescent="0.25">
      <c r="A96" s="189">
        <v>41</v>
      </c>
      <c r="B96" s="190" t="s">
        <v>300</v>
      </c>
      <c r="C96" s="199" t="s">
        <v>301</v>
      </c>
      <c r="D96" s="191" t="s">
        <v>223</v>
      </c>
      <c r="E96" s="192">
        <v>35</v>
      </c>
      <c r="F96" s="193"/>
      <c r="G96" s="194">
        <f>ROUND(E96*F96,2)</f>
        <v>0</v>
      </c>
      <c r="H96" s="193"/>
      <c r="I96" s="194">
        <f>ROUND(E96*H96,2)</f>
        <v>0</v>
      </c>
      <c r="J96" s="193"/>
      <c r="K96" s="194">
        <f>ROUND(E96*J96,2)</f>
        <v>0</v>
      </c>
      <c r="L96" s="194">
        <v>15</v>
      </c>
      <c r="M96" s="194">
        <f>G96*(1+L96/100)</f>
        <v>0</v>
      </c>
      <c r="N96" s="194">
        <v>0</v>
      </c>
      <c r="O96" s="194">
        <f>ROUND(E96*N96,2)</f>
        <v>0</v>
      </c>
      <c r="P96" s="194">
        <v>0</v>
      </c>
      <c r="Q96" s="194">
        <f>ROUND(E96*P96,2)</f>
        <v>0</v>
      </c>
      <c r="R96" s="194"/>
      <c r="S96" s="194" t="s">
        <v>237</v>
      </c>
      <c r="T96" s="195" t="s">
        <v>155</v>
      </c>
      <c r="U96" s="161">
        <v>3.3000000000000002E-2</v>
      </c>
      <c r="V96" s="161">
        <f>ROUND(E96*U96,2)</f>
        <v>1.1599999999999999</v>
      </c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180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5">
      <c r="A97" s="189">
        <v>42</v>
      </c>
      <c r="B97" s="190" t="s">
        <v>302</v>
      </c>
      <c r="C97" s="199" t="s">
        <v>303</v>
      </c>
      <c r="D97" s="191" t="s">
        <v>223</v>
      </c>
      <c r="E97" s="192">
        <v>4.9700000000000006</v>
      </c>
      <c r="F97" s="193"/>
      <c r="G97" s="194">
        <f>ROUND(E97*F97,2)</f>
        <v>0</v>
      </c>
      <c r="H97" s="193"/>
      <c r="I97" s="194">
        <f>ROUND(E97*H97,2)</f>
        <v>0</v>
      </c>
      <c r="J97" s="193"/>
      <c r="K97" s="194">
        <f>ROUND(E97*J97,2)</f>
        <v>0</v>
      </c>
      <c r="L97" s="194">
        <v>15</v>
      </c>
      <c r="M97" s="194">
        <f>G97*(1+L97/100)</f>
        <v>0</v>
      </c>
      <c r="N97" s="194">
        <v>4.0700000000000007E-3</v>
      </c>
      <c r="O97" s="194">
        <f>ROUND(E97*N97,2)</f>
        <v>0.02</v>
      </c>
      <c r="P97" s="194">
        <v>0</v>
      </c>
      <c r="Q97" s="194">
        <f>ROUND(E97*P97,2)</f>
        <v>0</v>
      </c>
      <c r="R97" s="194"/>
      <c r="S97" s="194" t="s">
        <v>237</v>
      </c>
      <c r="T97" s="195" t="s">
        <v>155</v>
      </c>
      <c r="U97" s="161">
        <v>0.34700000000000003</v>
      </c>
      <c r="V97" s="161">
        <f>ROUND(E97*U97,2)</f>
        <v>1.72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180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x14ac:dyDescent="0.25">
      <c r="A98" s="163" t="s">
        <v>150</v>
      </c>
      <c r="B98" s="164" t="s">
        <v>93</v>
      </c>
      <c r="C98" s="178" t="s">
        <v>94</v>
      </c>
      <c r="D98" s="165"/>
      <c r="E98" s="166"/>
      <c r="F98" s="167"/>
      <c r="G98" s="167">
        <f>SUMIF(AG99:AG101,"&lt;&gt;NOR",G99:G101)</f>
        <v>0</v>
      </c>
      <c r="H98" s="167"/>
      <c r="I98" s="167">
        <f>SUM(I99:I101)</f>
        <v>0</v>
      </c>
      <c r="J98" s="167"/>
      <c r="K98" s="167">
        <f>SUM(K99:K101)</f>
        <v>0</v>
      </c>
      <c r="L98" s="167"/>
      <c r="M98" s="167">
        <f>SUM(M99:M101)</f>
        <v>0</v>
      </c>
      <c r="N98" s="167"/>
      <c r="O98" s="167">
        <f>SUM(O99:O101)</f>
        <v>134.73999999999998</v>
      </c>
      <c r="P98" s="167"/>
      <c r="Q98" s="167">
        <f>SUM(Q99:Q101)</f>
        <v>0</v>
      </c>
      <c r="R98" s="167"/>
      <c r="S98" s="167"/>
      <c r="T98" s="168"/>
      <c r="U98" s="162"/>
      <c r="V98" s="162">
        <f>SUM(V99:V101)</f>
        <v>0</v>
      </c>
      <c r="W98" s="162"/>
      <c r="AG98" t="s">
        <v>151</v>
      </c>
    </row>
    <row r="99" spans="1:60" outlineLevel="1" x14ac:dyDescent="0.25">
      <c r="A99" s="189">
        <v>43</v>
      </c>
      <c r="B99" s="190" t="s">
        <v>304</v>
      </c>
      <c r="C99" s="199" t="s">
        <v>305</v>
      </c>
      <c r="D99" s="191" t="s">
        <v>223</v>
      </c>
      <c r="E99" s="192">
        <v>650</v>
      </c>
      <c r="F99" s="193"/>
      <c r="G99" s="194">
        <f>ROUND(E99*F99,2)</f>
        <v>0</v>
      </c>
      <c r="H99" s="193"/>
      <c r="I99" s="194">
        <f>ROUND(E99*H99,2)</f>
        <v>0</v>
      </c>
      <c r="J99" s="193"/>
      <c r="K99" s="194">
        <f>ROUND(E99*J99,2)</f>
        <v>0</v>
      </c>
      <c r="L99" s="194">
        <v>15</v>
      </c>
      <c r="M99" s="194">
        <f>G99*(1+L99/100)</f>
        <v>0</v>
      </c>
      <c r="N99" s="194">
        <v>0.14067000000000002</v>
      </c>
      <c r="O99" s="194">
        <f>ROUND(E99*N99,2)</f>
        <v>91.44</v>
      </c>
      <c r="P99" s="194">
        <v>0</v>
      </c>
      <c r="Q99" s="194">
        <f>ROUND(E99*P99,2)</f>
        <v>0</v>
      </c>
      <c r="R99" s="194"/>
      <c r="S99" s="194" t="s">
        <v>204</v>
      </c>
      <c r="T99" s="195" t="s">
        <v>155</v>
      </c>
      <c r="U99" s="161">
        <v>0</v>
      </c>
      <c r="V99" s="161">
        <f>ROUND(E99*U99,2)</f>
        <v>0</v>
      </c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180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5">
      <c r="A100" s="189">
        <v>44</v>
      </c>
      <c r="B100" s="190" t="s">
        <v>306</v>
      </c>
      <c r="C100" s="199" t="s">
        <v>307</v>
      </c>
      <c r="D100" s="191" t="s">
        <v>223</v>
      </c>
      <c r="E100" s="192">
        <v>655</v>
      </c>
      <c r="F100" s="193"/>
      <c r="G100" s="194">
        <f>ROUND(E100*F100,2)</f>
        <v>0</v>
      </c>
      <c r="H100" s="193"/>
      <c r="I100" s="194">
        <f>ROUND(E100*H100,2)</f>
        <v>0</v>
      </c>
      <c r="J100" s="193"/>
      <c r="K100" s="194">
        <f>ROUND(E100*J100,2)</f>
        <v>0</v>
      </c>
      <c r="L100" s="194">
        <v>15</v>
      </c>
      <c r="M100" s="194">
        <f>G100*(1+L100/100)</f>
        <v>0</v>
      </c>
      <c r="N100" s="194">
        <v>6.5000000000000002E-2</v>
      </c>
      <c r="O100" s="194">
        <f>ROUND(E100*N100,2)</f>
        <v>42.58</v>
      </c>
      <c r="P100" s="194">
        <v>0</v>
      </c>
      <c r="Q100" s="194">
        <f>ROUND(E100*P100,2)</f>
        <v>0</v>
      </c>
      <c r="R100" s="194"/>
      <c r="S100" s="194" t="s">
        <v>204</v>
      </c>
      <c r="T100" s="195" t="s">
        <v>155</v>
      </c>
      <c r="U100" s="161">
        <v>0</v>
      </c>
      <c r="V100" s="161">
        <f>ROUND(E100*U100,2)</f>
        <v>0</v>
      </c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308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5">
      <c r="A101" s="189">
        <v>45</v>
      </c>
      <c r="B101" s="190" t="s">
        <v>309</v>
      </c>
      <c r="C101" s="199" t="s">
        <v>310</v>
      </c>
      <c r="D101" s="191" t="s">
        <v>198</v>
      </c>
      <c r="E101" s="192">
        <v>1039.5</v>
      </c>
      <c r="F101" s="193"/>
      <c r="G101" s="194">
        <f>ROUND(E101*F101,2)</f>
        <v>0</v>
      </c>
      <c r="H101" s="193"/>
      <c r="I101" s="194">
        <f>ROUND(E101*H101,2)</f>
        <v>0</v>
      </c>
      <c r="J101" s="193"/>
      <c r="K101" s="194">
        <f>ROUND(E101*J101,2)</f>
        <v>0</v>
      </c>
      <c r="L101" s="194">
        <v>15</v>
      </c>
      <c r="M101" s="194">
        <f>G101*(1+L101/100)</f>
        <v>0</v>
      </c>
      <c r="N101" s="194">
        <v>6.9000000000000008E-4</v>
      </c>
      <c r="O101" s="194">
        <f>ROUND(E101*N101,2)</f>
        <v>0.72</v>
      </c>
      <c r="P101" s="194">
        <v>0</v>
      </c>
      <c r="Q101" s="194">
        <f>ROUND(E101*P101,2)</f>
        <v>0</v>
      </c>
      <c r="R101" s="194"/>
      <c r="S101" s="194" t="s">
        <v>204</v>
      </c>
      <c r="T101" s="195" t="s">
        <v>155</v>
      </c>
      <c r="U101" s="161">
        <v>0</v>
      </c>
      <c r="V101" s="161">
        <f>ROUND(E101*U101,2)</f>
        <v>0</v>
      </c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180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x14ac:dyDescent="0.25">
      <c r="A102" s="163" t="s">
        <v>150</v>
      </c>
      <c r="B102" s="164" t="s">
        <v>95</v>
      </c>
      <c r="C102" s="178" t="s">
        <v>96</v>
      </c>
      <c r="D102" s="165"/>
      <c r="E102" s="166"/>
      <c r="F102" s="167"/>
      <c r="G102" s="167">
        <f>SUMIF(AG103:AG103,"&lt;&gt;NOR",G103:G103)</f>
        <v>0</v>
      </c>
      <c r="H102" s="167"/>
      <c r="I102" s="167">
        <f>SUM(I103:I103)</f>
        <v>0</v>
      </c>
      <c r="J102" s="167"/>
      <c r="K102" s="167">
        <f>SUM(K103:K103)</f>
        <v>0</v>
      </c>
      <c r="L102" s="167"/>
      <c r="M102" s="167">
        <f>SUM(M103:M103)</f>
        <v>0</v>
      </c>
      <c r="N102" s="167"/>
      <c r="O102" s="167">
        <f>SUM(O103:O103)</f>
        <v>0</v>
      </c>
      <c r="P102" s="167"/>
      <c r="Q102" s="167">
        <f>SUM(Q103:Q103)</f>
        <v>0</v>
      </c>
      <c r="R102" s="167"/>
      <c r="S102" s="167"/>
      <c r="T102" s="168"/>
      <c r="U102" s="162"/>
      <c r="V102" s="162">
        <f>SUM(V103:V103)</f>
        <v>0</v>
      </c>
      <c r="W102" s="162"/>
      <c r="AG102" t="s">
        <v>151</v>
      </c>
    </row>
    <row r="103" spans="1:60" outlineLevel="1" x14ac:dyDescent="0.25">
      <c r="A103" s="189">
        <v>46</v>
      </c>
      <c r="B103" s="190" t="s">
        <v>311</v>
      </c>
      <c r="C103" s="199" t="s">
        <v>312</v>
      </c>
      <c r="D103" s="191" t="s">
        <v>266</v>
      </c>
      <c r="E103" s="192">
        <v>5</v>
      </c>
      <c r="F103" s="193"/>
      <c r="G103" s="194">
        <f>ROUND(E103*F103,2)</f>
        <v>0</v>
      </c>
      <c r="H103" s="193"/>
      <c r="I103" s="194">
        <f>ROUND(E103*H103,2)</f>
        <v>0</v>
      </c>
      <c r="J103" s="193"/>
      <c r="K103" s="194">
        <f>ROUND(E103*J103,2)</f>
        <v>0</v>
      </c>
      <c r="L103" s="194">
        <v>15</v>
      </c>
      <c r="M103" s="194">
        <f>G103*(1+L103/100)</f>
        <v>0</v>
      </c>
      <c r="N103" s="194">
        <v>0</v>
      </c>
      <c r="O103" s="194">
        <f>ROUND(E103*N103,2)</f>
        <v>0</v>
      </c>
      <c r="P103" s="194">
        <v>0</v>
      </c>
      <c r="Q103" s="194">
        <f>ROUND(E103*P103,2)</f>
        <v>0</v>
      </c>
      <c r="R103" s="194"/>
      <c r="S103" s="194" t="s">
        <v>204</v>
      </c>
      <c r="T103" s="195" t="s">
        <v>155</v>
      </c>
      <c r="U103" s="161">
        <v>0</v>
      </c>
      <c r="V103" s="161">
        <f>ROUND(E103*U103,2)</f>
        <v>0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308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x14ac:dyDescent="0.25">
      <c r="A104" s="163" t="s">
        <v>150</v>
      </c>
      <c r="B104" s="164" t="s">
        <v>97</v>
      </c>
      <c r="C104" s="178" t="s">
        <v>98</v>
      </c>
      <c r="D104" s="165"/>
      <c r="E104" s="166"/>
      <c r="F104" s="167"/>
      <c r="G104" s="167">
        <f>SUMIF(AG105:AG107,"&lt;&gt;NOR",G105:G107)</f>
        <v>0</v>
      </c>
      <c r="H104" s="167"/>
      <c r="I104" s="167">
        <f>SUM(I105:I107)</f>
        <v>0</v>
      </c>
      <c r="J104" s="167"/>
      <c r="K104" s="167">
        <f>SUM(K105:K107)</f>
        <v>0</v>
      </c>
      <c r="L104" s="167"/>
      <c r="M104" s="167">
        <f>SUM(M105:M107)</f>
        <v>0</v>
      </c>
      <c r="N104" s="167"/>
      <c r="O104" s="167">
        <f>SUM(O105:O107)</f>
        <v>94.28</v>
      </c>
      <c r="P104" s="167"/>
      <c r="Q104" s="167">
        <f>SUM(Q105:Q107)</f>
        <v>0</v>
      </c>
      <c r="R104" s="167"/>
      <c r="S104" s="167"/>
      <c r="T104" s="168"/>
      <c r="U104" s="162"/>
      <c r="V104" s="162">
        <f>SUM(V105:V107)</f>
        <v>77.87</v>
      </c>
      <c r="W104" s="162"/>
      <c r="AG104" t="s">
        <v>151</v>
      </c>
    </row>
    <row r="105" spans="1:60" outlineLevel="1" x14ac:dyDescent="0.25">
      <c r="A105" s="189">
        <v>47</v>
      </c>
      <c r="B105" s="190" t="s">
        <v>313</v>
      </c>
      <c r="C105" s="199" t="s">
        <v>314</v>
      </c>
      <c r="D105" s="191" t="s">
        <v>266</v>
      </c>
      <c r="E105" s="192">
        <v>951.42000000000007</v>
      </c>
      <c r="F105" s="193"/>
      <c r="G105" s="194">
        <f>ROUND(E105*F105,2)</f>
        <v>0</v>
      </c>
      <c r="H105" s="193"/>
      <c r="I105" s="194">
        <f>ROUND(E105*H105,2)</f>
        <v>0</v>
      </c>
      <c r="J105" s="193"/>
      <c r="K105" s="194">
        <f>ROUND(E105*J105,2)</f>
        <v>0</v>
      </c>
      <c r="L105" s="194">
        <v>15</v>
      </c>
      <c r="M105" s="194">
        <f>G105*(1+L105/100)</f>
        <v>0</v>
      </c>
      <c r="N105" s="194">
        <v>3.9000000000000007E-2</v>
      </c>
      <c r="O105" s="194">
        <f>ROUND(E105*N105,2)</f>
        <v>37.11</v>
      </c>
      <c r="P105" s="194">
        <v>0</v>
      </c>
      <c r="Q105" s="194">
        <f>ROUND(E105*P105,2)</f>
        <v>0</v>
      </c>
      <c r="R105" s="194"/>
      <c r="S105" s="194" t="s">
        <v>237</v>
      </c>
      <c r="T105" s="195" t="s">
        <v>155</v>
      </c>
      <c r="U105" s="161">
        <v>0</v>
      </c>
      <c r="V105" s="161">
        <f>ROUND(E105*U105,2)</f>
        <v>0</v>
      </c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308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ht="20.399999999999999" outlineLevel="1" x14ac:dyDescent="0.25">
      <c r="A106" s="169">
        <v>48</v>
      </c>
      <c r="B106" s="170" t="s">
        <v>315</v>
      </c>
      <c r="C106" s="179" t="s">
        <v>316</v>
      </c>
      <c r="D106" s="171" t="s">
        <v>223</v>
      </c>
      <c r="E106" s="172">
        <v>314</v>
      </c>
      <c r="F106" s="173"/>
      <c r="G106" s="174">
        <f>ROUND(E106*F106,2)</f>
        <v>0</v>
      </c>
      <c r="H106" s="173"/>
      <c r="I106" s="174">
        <f>ROUND(E106*H106,2)</f>
        <v>0</v>
      </c>
      <c r="J106" s="173"/>
      <c r="K106" s="174">
        <f>ROUND(E106*J106,2)</f>
        <v>0</v>
      </c>
      <c r="L106" s="174">
        <v>15</v>
      </c>
      <c r="M106" s="174">
        <f>G106*(1+L106/100)</f>
        <v>0</v>
      </c>
      <c r="N106" s="174">
        <v>0.18207000000000001</v>
      </c>
      <c r="O106" s="174">
        <f>ROUND(E106*N106,2)</f>
        <v>57.17</v>
      </c>
      <c r="P106" s="174">
        <v>0</v>
      </c>
      <c r="Q106" s="174">
        <f>ROUND(E106*P106,2)</f>
        <v>0</v>
      </c>
      <c r="R106" s="174"/>
      <c r="S106" s="174" t="s">
        <v>237</v>
      </c>
      <c r="T106" s="175" t="s">
        <v>155</v>
      </c>
      <c r="U106" s="161">
        <v>0.24800000000000003</v>
      </c>
      <c r="V106" s="161">
        <f>ROUND(E106*U106,2)</f>
        <v>77.87</v>
      </c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180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5">
      <c r="A107" s="159"/>
      <c r="B107" s="160"/>
      <c r="C107" s="261" t="s">
        <v>272</v>
      </c>
      <c r="D107" s="262"/>
      <c r="E107" s="262"/>
      <c r="F107" s="262"/>
      <c r="G107" s="262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182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x14ac:dyDescent="0.25">
      <c r="A108" s="163" t="s">
        <v>150</v>
      </c>
      <c r="B108" s="164" t="s">
        <v>99</v>
      </c>
      <c r="C108" s="178" t="s">
        <v>100</v>
      </c>
      <c r="D108" s="165"/>
      <c r="E108" s="166"/>
      <c r="F108" s="167"/>
      <c r="G108" s="167">
        <f>SUMIF(AG109:AG110,"&lt;&gt;NOR",G109:G110)</f>
        <v>0</v>
      </c>
      <c r="H108" s="167"/>
      <c r="I108" s="167">
        <f>SUM(I109:I110)</f>
        <v>0</v>
      </c>
      <c r="J108" s="167"/>
      <c r="K108" s="167">
        <f>SUM(K109:K110)</f>
        <v>0</v>
      </c>
      <c r="L108" s="167"/>
      <c r="M108" s="167">
        <f>SUM(M109:M110)</f>
        <v>0</v>
      </c>
      <c r="N108" s="167"/>
      <c r="O108" s="167">
        <f>SUM(O109:O110)</f>
        <v>0.09</v>
      </c>
      <c r="P108" s="167"/>
      <c r="Q108" s="167">
        <f>SUM(Q109:Q110)</f>
        <v>0</v>
      </c>
      <c r="R108" s="167"/>
      <c r="S108" s="167"/>
      <c r="T108" s="168"/>
      <c r="U108" s="162"/>
      <c r="V108" s="162">
        <f>SUM(V109:V110)</f>
        <v>5.89</v>
      </c>
      <c r="W108" s="162"/>
      <c r="AG108" t="s">
        <v>151</v>
      </c>
    </row>
    <row r="109" spans="1:60" ht="20.399999999999999" outlineLevel="1" x14ac:dyDescent="0.25">
      <c r="A109" s="169">
        <v>49</v>
      </c>
      <c r="B109" s="170" t="s">
        <v>317</v>
      </c>
      <c r="C109" s="179" t="s">
        <v>318</v>
      </c>
      <c r="D109" s="171" t="s">
        <v>223</v>
      </c>
      <c r="E109" s="172">
        <v>6.4</v>
      </c>
      <c r="F109" s="173"/>
      <c r="G109" s="174">
        <f>ROUND(E109*F109,2)</f>
        <v>0</v>
      </c>
      <c r="H109" s="173"/>
      <c r="I109" s="174">
        <f>ROUND(E109*H109,2)</f>
        <v>0</v>
      </c>
      <c r="J109" s="173"/>
      <c r="K109" s="174">
        <f>ROUND(E109*J109,2)</f>
        <v>0</v>
      </c>
      <c r="L109" s="174">
        <v>15</v>
      </c>
      <c r="M109" s="174">
        <f>G109*(1+L109/100)</f>
        <v>0</v>
      </c>
      <c r="N109" s="174">
        <v>1.404E-2</v>
      </c>
      <c r="O109" s="174">
        <f>ROUND(E109*N109,2)</f>
        <v>0.09</v>
      </c>
      <c r="P109" s="174">
        <v>0</v>
      </c>
      <c r="Q109" s="174">
        <f>ROUND(E109*P109,2)</f>
        <v>0</v>
      </c>
      <c r="R109" s="174"/>
      <c r="S109" s="174" t="s">
        <v>237</v>
      </c>
      <c r="T109" s="175" t="s">
        <v>237</v>
      </c>
      <c r="U109" s="161">
        <v>0.92</v>
      </c>
      <c r="V109" s="161">
        <f>ROUND(E109*U109,2)</f>
        <v>5.89</v>
      </c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238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5">
      <c r="A110" s="159"/>
      <c r="B110" s="160"/>
      <c r="C110" s="261" t="s">
        <v>319</v>
      </c>
      <c r="D110" s="262"/>
      <c r="E110" s="262"/>
      <c r="F110" s="262"/>
      <c r="G110" s="262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182</v>
      </c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76" t="str">
        <f>C110</f>
        <v>bez jejich dodání, ale s vysekáním kapes pro upevňovací prvky a s jejich zazděním, zabetonováním nebo zalitím,</v>
      </c>
      <c r="BB110" s="152"/>
      <c r="BC110" s="152"/>
      <c r="BD110" s="152"/>
      <c r="BE110" s="152"/>
      <c r="BF110" s="152"/>
      <c r="BG110" s="152"/>
      <c r="BH110" s="152"/>
    </row>
    <row r="111" spans="1:60" x14ac:dyDescent="0.25">
      <c r="A111" s="163" t="s">
        <v>150</v>
      </c>
      <c r="B111" s="164" t="s">
        <v>101</v>
      </c>
      <c r="C111" s="178" t="s">
        <v>102</v>
      </c>
      <c r="D111" s="165"/>
      <c r="E111" s="166"/>
      <c r="F111" s="167"/>
      <c r="G111" s="167">
        <f>SUMIF(AG112:AG112,"&lt;&gt;NOR",G112:G112)</f>
        <v>0</v>
      </c>
      <c r="H111" s="167"/>
      <c r="I111" s="167">
        <f>SUM(I112:I112)</f>
        <v>0</v>
      </c>
      <c r="J111" s="167"/>
      <c r="K111" s="167">
        <f>SUM(K112:K112)</f>
        <v>0</v>
      </c>
      <c r="L111" s="167"/>
      <c r="M111" s="167">
        <f>SUM(M112:M112)</f>
        <v>0</v>
      </c>
      <c r="N111" s="167"/>
      <c r="O111" s="167">
        <f>SUM(O112:O112)</f>
        <v>0</v>
      </c>
      <c r="P111" s="167"/>
      <c r="Q111" s="167">
        <f>SUM(Q112:Q112)</f>
        <v>0</v>
      </c>
      <c r="R111" s="167"/>
      <c r="S111" s="167"/>
      <c r="T111" s="168"/>
      <c r="U111" s="162"/>
      <c r="V111" s="162">
        <f>SUM(V112:V112)</f>
        <v>0.87</v>
      </c>
      <c r="W111" s="162"/>
      <c r="AG111" t="s">
        <v>151</v>
      </c>
    </row>
    <row r="112" spans="1:60" outlineLevel="1" x14ac:dyDescent="0.25">
      <c r="A112" s="189">
        <v>50</v>
      </c>
      <c r="B112" s="190" t="s">
        <v>320</v>
      </c>
      <c r="C112" s="199" t="s">
        <v>321</v>
      </c>
      <c r="D112" s="191" t="s">
        <v>266</v>
      </c>
      <c r="E112" s="192">
        <v>2.9155000000000002</v>
      </c>
      <c r="F112" s="193"/>
      <c r="G112" s="194">
        <f>ROUND(E112*F112,2)</f>
        <v>0</v>
      </c>
      <c r="H112" s="193"/>
      <c r="I112" s="194">
        <f>ROUND(E112*H112,2)</f>
        <v>0</v>
      </c>
      <c r="J112" s="193"/>
      <c r="K112" s="194">
        <f>ROUND(E112*J112,2)</f>
        <v>0</v>
      </c>
      <c r="L112" s="194">
        <v>15</v>
      </c>
      <c r="M112" s="194">
        <f>G112*(1+L112/100)</f>
        <v>0</v>
      </c>
      <c r="N112" s="194">
        <v>0</v>
      </c>
      <c r="O112" s="194">
        <f>ROUND(E112*N112,2)</f>
        <v>0</v>
      </c>
      <c r="P112" s="194">
        <v>0</v>
      </c>
      <c r="Q112" s="194">
        <f>ROUND(E112*P112,2)</f>
        <v>0</v>
      </c>
      <c r="R112" s="194"/>
      <c r="S112" s="194" t="s">
        <v>237</v>
      </c>
      <c r="T112" s="195" t="s">
        <v>155</v>
      </c>
      <c r="U112" s="161">
        <v>0.29900000000000004</v>
      </c>
      <c r="V112" s="161">
        <f>ROUND(E112*U112,2)</f>
        <v>0.87</v>
      </c>
      <c r="W112" s="161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 t="s">
        <v>180</v>
      </c>
      <c r="AH112" s="152"/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x14ac:dyDescent="0.25">
      <c r="A113" s="163" t="s">
        <v>150</v>
      </c>
      <c r="B113" s="164" t="s">
        <v>103</v>
      </c>
      <c r="C113" s="178" t="s">
        <v>104</v>
      </c>
      <c r="D113" s="165"/>
      <c r="E113" s="166"/>
      <c r="F113" s="167"/>
      <c r="G113" s="167">
        <f>SUMIF(AG114:AG115,"&lt;&gt;NOR",G114:G115)</f>
        <v>0</v>
      </c>
      <c r="H113" s="167"/>
      <c r="I113" s="167">
        <f>SUM(I114:I115)</f>
        <v>0</v>
      </c>
      <c r="J113" s="167"/>
      <c r="K113" s="167">
        <f>SUM(K114:K115)</f>
        <v>0</v>
      </c>
      <c r="L113" s="167"/>
      <c r="M113" s="167">
        <f>SUM(M114:M115)</f>
        <v>0</v>
      </c>
      <c r="N113" s="167"/>
      <c r="O113" s="167">
        <f>SUM(O114:O115)</f>
        <v>0</v>
      </c>
      <c r="P113" s="167"/>
      <c r="Q113" s="167">
        <f>SUM(Q114:Q115)</f>
        <v>0</v>
      </c>
      <c r="R113" s="167"/>
      <c r="S113" s="167"/>
      <c r="T113" s="168"/>
      <c r="U113" s="162"/>
      <c r="V113" s="162">
        <f>SUM(V114:V115)</f>
        <v>508.46</v>
      </c>
      <c r="W113" s="162"/>
      <c r="AG113" t="s">
        <v>151</v>
      </c>
    </row>
    <row r="114" spans="1:60" outlineLevel="1" x14ac:dyDescent="0.25">
      <c r="A114" s="169">
        <v>51</v>
      </c>
      <c r="B114" s="170" t="s">
        <v>322</v>
      </c>
      <c r="C114" s="179" t="s">
        <v>323</v>
      </c>
      <c r="D114" s="171" t="s">
        <v>212</v>
      </c>
      <c r="E114" s="172">
        <v>1303.7443600000001</v>
      </c>
      <c r="F114" s="173"/>
      <c r="G114" s="174">
        <f>ROUND(E114*F114,2)</f>
        <v>0</v>
      </c>
      <c r="H114" s="173"/>
      <c r="I114" s="174">
        <f>ROUND(E114*H114,2)</f>
        <v>0</v>
      </c>
      <c r="J114" s="173"/>
      <c r="K114" s="174">
        <f>ROUND(E114*J114,2)</f>
        <v>0</v>
      </c>
      <c r="L114" s="174">
        <v>15</v>
      </c>
      <c r="M114" s="174">
        <f>G114*(1+L114/100)</f>
        <v>0</v>
      </c>
      <c r="N114" s="174">
        <v>0</v>
      </c>
      <c r="O114" s="174">
        <f>ROUND(E114*N114,2)</f>
        <v>0</v>
      </c>
      <c r="P114" s="174">
        <v>0</v>
      </c>
      <c r="Q114" s="174">
        <f>ROUND(E114*P114,2)</f>
        <v>0</v>
      </c>
      <c r="R114" s="174"/>
      <c r="S114" s="174" t="s">
        <v>237</v>
      </c>
      <c r="T114" s="175" t="s">
        <v>155</v>
      </c>
      <c r="U114" s="161">
        <v>0.39</v>
      </c>
      <c r="V114" s="161">
        <f>ROUND(E114*U114,2)</f>
        <v>508.46</v>
      </c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180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outlineLevel="1" x14ac:dyDescent="0.25">
      <c r="A115" s="159"/>
      <c r="B115" s="160"/>
      <c r="C115" s="261" t="s">
        <v>324</v>
      </c>
      <c r="D115" s="262"/>
      <c r="E115" s="262"/>
      <c r="F115" s="262"/>
      <c r="G115" s="262"/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52"/>
      <c r="Y115" s="152"/>
      <c r="Z115" s="152"/>
      <c r="AA115" s="152"/>
      <c r="AB115" s="152"/>
      <c r="AC115" s="152"/>
      <c r="AD115" s="152"/>
      <c r="AE115" s="152"/>
      <c r="AF115" s="152"/>
      <c r="AG115" s="152" t="s">
        <v>182</v>
      </c>
      <c r="AH115" s="152"/>
      <c r="AI115" s="152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152"/>
      <c r="AT115" s="152"/>
      <c r="AU115" s="152"/>
      <c r="AV115" s="152"/>
      <c r="AW115" s="152"/>
      <c r="AX115" s="152"/>
      <c r="AY115" s="152"/>
      <c r="AZ115" s="152"/>
      <c r="BA115" s="152"/>
      <c r="BB115" s="152"/>
      <c r="BC115" s="152"/>
      <c r="BD115" s="152"/>
      <c r="BE115" s="152"/>
      <c r="BF115" s="152"/>
      <c r="BG115" s="152"/>
      <c r="BH115" s="152"/>
    </row>
    <row r="116" spans="1:60" x14ac:dyDescent="0.25">
      <c r="A116" s="163" t="s">
        <v>150</v>
      </c>
      <c r="B116" s="164" t="s">
        <v>105</v>
      </c>
      <c r="C116" s="178" t="s">
        <v>106</v>
      </c>
      <c r="D116" s="165"/>
      <c r="E116" s="166"/>
      <c r="F116" s="167"/>
      <c r="G116" s="167">
        <f>SUMIF(AG117:AG122,"&lt;&gt;NOR",G117:G122)</f>
        <v>0</v>
      </c>
      <c r="H116" s="167"/>
      <c r="I116" s="167">
        <f>SUM(I117:I122)</f>
        <v>0</v>
      </c>
      <c r="J116" s="167"/>
      <c r="K116" s="167">
        <f>SUM(K117:K122)</f>
        <v>0</v>
      </c>
      <c r="L116" s="167"/>
      <c r="M116" s="167">
        <f>SUM(M117:M122)</f>
        <v>0</v>
      </c>
      <c r="N116" s="167"/>
      <c r="O116" s="167">
        <f>SUM(O117:O122)</f>
        <v>0.31</v>
      </c>
      <c r="P116" s="167"/>
      <c r="Q116" s="167">
        <f>SUM(Q117:Q122)</f>
        <v>0</v>
      </c>
      <c r="R116" s="167"/>
      <c r="S116" s="167"/>
      <c r="T116" s="168"/>
      <c r="U116" s="162"/>
      <c r="V116" s="162">
        <f>SUM(V117:V122)</f>
        <v>32.81</v>
      </c>
      <c r="W116" s="162"/>
      <c r="AG116" t="s">
        <v>151</v>
      </c>
    </row>
    <row r="117" spans="1:60" ht="20.399999999999999" outlineLevel="1" x14ac:dyDescent="0.25">
      <c r="A117" s="189">
        <v>52</v>
      </c>
      <c r="B117" s="190" t="s">
        <v>325</v>
      </c>
      <c r="C117" s="199" t="s">
        <v>326</v>
      </c>
      <c r="D117" s="191" t="s">
        <v>198</v>
      </c>
      <c r="E117" s="192">
        <v>24.5</v>
      </c>
      <c r="F117" s="193"/>
      <c r="G117" s="194">
        <f t="shared" ref="G117:G122" si="7">ROUND(E117*F117,2)</f>
        <v>0</v>
      </c>
      <c r="H117" s="193"/>
      <c r="I117" s="194">
        <f t="shared" ref="I117:I122" si="8">ROUND(E117*H117,2)</f>
        <v>0</v>
      </c>
      <c r="J117" s="193"/>
      <c r="K117" s="194">
        <f t="shared" ref="K117:K122" si="9">ROUND(E117*J117,2)</f>
        <v>0</v>
      </c>
      <c r="L117" s="194">
        <v>15</v>
      </c>
      <c r="M117" s="194">
        <f t="shared" ref="M117:M122" si="10">G117*(1+L117/100)</f>
        <v>0</v>
      </c>
      <c r="N117" s="194">
        <v>0</v>
      </c>
      <c r="O117" s="194">
        <f t="shared" ref="O117:O122" si="11">ROUND(E117*N117,2)</f>
        <v>0</v>
      </c>
      <c r="P117" s="194">
        <v>0</v>
      </c>
      <c r="Q117" s="194">
        <f t="shared" ref="Q117:Q122" si="12">ROUND(E117*P117,2)</f>
        <v>0</v>
      </c>
      <c r="R117" s="194"/>
      <c r="S117" s="194" t="s">
        <v>237</v>
      </c>
      <c r="T117" s="195" t="s">
        <v>155</v>
      </c>
      <c r="U117" s="161">
        <v>2.75E-2</v>
      </c>
      <c r="V117" s="161">
        <f t="shared" ref="V117:V122" si="13">ROUND(E117*U117,2)</f>
        <v>0.67</v>
      </c>
      <c r="W117" s="161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180</v>
      </c>
      <c r="AH117" s="152"/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ht="30.6" outlineLevel="1" x14ac:dyDescent="0.25">
      <c r="A118" s="189">
        <v>53</v>
      </c>
      <c r="B118" s="190" t="s">
        <v>327</v>
      </c>
      <c r="C118" s="199" t="s">
        <v>328</v>
      </c>
      <c r="D118" s="191" t="s">
        <v>198</v>
      </c>
      <c r="E118" s="192">
        <v>141.61000000000001</v>
      </c>
      <c r="F118" s="193"/>
      <c r="G118" s="194">
        <f t="shared" si="7"/>
        <v>0</v>
      </c>
      <c r="H118" s="193"/>
      <c r="I118" s="194">
        <f t="shared" si="8"/>
        <v>0</v>
      </c>
      <c r="J118" s="193"/>
      <c r="K118" s="194">
        <f t="shared" si="9"/>
        <v>0</v>
      </c>
      <c r="L118" s="194">
        <v>15</v>
      </c>
      <c r="M118" s="194">
        <f t="shared" si="10"/>
        <v>0</v>
      </c>
      <c r="N118" s="194">
        <v>1.7000000000000001E-4</v>
      </c>
      <c r="O118" s="194">
        <f t="shared" si="11"/>
        <v>0.02</v>
      </c>
      <c r="P118" s="194">
        <v>0</v>
      </c>
      <c r="Q118" s="194">
        <f t="shared" si="12"/>
        <v>0</v>
      </c>
      <c r="R118" s="194"/>
      <c r="S118" s="194" t="s">
        <v>237</v>
      </c>
      <c r="T118" s="195" t="s">
        <v>155</v>
      </c>
      <c r="U118" s="161">
        <v>4.9000000000000002E-2</v>
      </c>
      <c r="V118" s="161">
        <f t="shared" si="13"/>
        <v>6.94</v>
      </c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180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ht="20.399999999999999" outlineLevel="1" x14ac:dyDescent="0.25">
      <c r="A119" s="189">
        <v>54</v>
      </c>
      <c r="B119" s="190" t="s">
        <v>329</v>
      </c>
      <c r="C119" s="199" t="s">
        <v>330</v>
      </c>
      <c r="D119" s="191" t="s">
        <v>198</v>
      </c>
      <c r="E119" s="192">
        <v>49</v>
      </c>
      <c r="F119" s="193"/>
      <c r="G119" s="194">
        <f t="shared" si="7"/>
        <v>0</v>
      </c>
      <c r="H119" s="193"/>
      <c r="I119" s="194">
        <f t="shared" si="8"/>
        <v>0</v>
      </c>
      <c r="J119" s="193"/>
      <c r="K119" s="194">
        <f t="shared" si="9"/>
        <v>0</v>
      </c>
      <c r="L119" s="194">
        <v>15</v>
      </c>
      <c r="M119" s="194">
        <f t="shared" si="10"/>
        <v>0</v>
      </c>
      <c r="N119" s="194">
        <v>2.2000000000000001E-4</v>
      </c>
      <c r="O119" s="194">
        <f t="shared" si="11"/>
        <v>0.01</v>
      </c>
      <c r="P119" s="194">
        <v>0</v>
      </c>
      <c r="Q119" s="194">
        <f t="shared" si="12"/>
        <v>0</v>
      </c>
      <c r="R119" s="194"/>
      <c r="S119" s="194" t="s">
        <v>237</v>
      </c>
      <c r="T119" s="195" t="s">
        <v>155</v>
      </c>
      <c r="U119" s="161">
        <v>4.1000000000000002E-2</v>
      </c>
      <c r="V119" s="161">
        <f t="shared" si="13"/>
        <v>2.0099999999999998</v>
      </c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180</v>
      </c>
      <c r="AH119" s="152"/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5">
      <c r="A120" s="189">
        <v>55</v>
      </c>
      <c r="B120" s="190" t="s">
        <v>331</v>
      </c>
      <c r="C120" s="199" t="s">
        <v>332</v>
      </c>
      <c r="D120" s="191" t="s">
        <v>223</v>
      </c>
      <c r="E120" s="192">
        <v>12.5</v>
      </c>
      <c r="F120" s="193"/>
      <c r="G120" s="194">
        <f t="shared" si="7"/>
        <v>0</v>
      </c>
      <c r="H120" s="193"/>
      <c r="I120" s="194">
        <f t="shared" si="8"/>
        <v>0</v>
      </c>
      <c r="J120" s="193"/>
      <c r="K120" s="194">
        <f t="shared" si="9"/>
        <v>0</v>
      </c>
      <c r="L120" s="194">
        <v>15</v>
      </c>
      <c r="M120" s="194">
        <f t="shared" si="10"/>
        <v>0</v>
      </c>
      <c r="N120" s="194">
        <v>1.2E-2</v>
      </c>
      <c r="O120" s="194">
        <f t="shared" si="11"/>
        <v>0.15</v>
      </c>
      <c r="P120" s="194">
        <v>0</v>
      </c>
      <c r="Q120" s="194">
        <f t="shared" si="12"/>
        <v>0</v>
      </c>
      <c r="R120" s="194"/>
      <c r="S120" s="194" t="s">
        <v>237</v>
      </c>
      <c r="T120" s="195" t="s">
        <v>155</v>
      </c>
      <c r="U120" s="161">
        <v>0</v>
      </c>
      <c r="V120" s="161">
        <f t="shared" si="13"/>
        <v>0</v>
      </c>
      <c r="W120" s="161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 t="s">
        <v>259</v>
      </c>
      <c r="AH120" s="152"/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ht="20.399999999999999" outlineLevel="1" x14ac:dyDescent="0.25">
      <c r="A121" s="189">
        <v>56</v>
      </c>
      <c r="B121" s="190" t="s">
        <v>333</v>
      </c>
      <c r="C121" s="199" t="s">
        <v>334</v>
      </c>
      <c r="D121" s="191" t="s">
        <v>198</v>
      </c>
      <c r="E121" s="192">
        <v>283.25500000000005</v>
      </c>
      <c r="F121" s="193"/>
      <c r="G121" s="194">
        <f t="shared" si="7"/>
        <v>0</v>
      </c>
      <c r="H121" s="193"/>
      <c r="I121" s="194">
        <f t="shared" si="8"/>
        <v>0</v>
      </c>
      <c r="J121" s="193"/>
      <c r="K121" s="194">
        <f t="shared" si="9"/>
        <v>0</v>
      </c>
      <c r="L121" s="194">
        <v>15</v>
      </c>
      <c r="M121" s="194">
        <f t="shared" si="10"/>
        <v>0</v>
      </c>
      <c r="N121" s="194">
        <v>4.2000000000000002E-4</v>
      </c>
      <c r="O121" s="194">
        <f t="shared" si="11"/>
        <v>0.12</v>
      </c>
      <c r="P121" s="194">
        <v>0</v>
      </c>
      <c r="Q121" s="194">
        <f t="shared" si="12"/>
        <v>0</v>
      </c>
      <c r="R121" s="194"/>
      <c r="S121" s="194" t="s">
        <v>237</v>
      </c>
      <c r="T121" s="195" t="s">
        <v>155</v>
      </c>
      <c r="U121" s="161">
        <v>6.2000000000000006E-2</v>
      </c>
      <c r="V121" s="161">
        <f t="shared" si="13"/>
        <v>17.559999999999999</v>
      </c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180</v>
      </c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ht="20.399999999999999" outlineLevel="1" x14ac:dyDescent="0.25">
      <c r="A122" s="189">
        <v>57</v>
      </c>
      <c r="B122" s="190" t="s">
        <v>335</v>
      </c>
      <c r="C122" s="199" t="s">
        <v>336</v>
      </c>
      <c r="D122" s="191" t="s">
        <v>198</v>
      </c>
      <c r="E122" s="192">
        <v>24.5</v>
      </c>
      <c r="F122" s="193"/>
      <c r="G122" s="194">
        <f t="shared" si="7"/>
        <v>0</v>
      </c>
      <c r="H122" s="193"/>
      <c r="I122" s="194">
        <f t="shared" si="8"/>
        <v>0</v>
      </c>
      <c r="J122" s="193"/>
      <c r="K122" s="194">
        <f t="shared" si="9"/>
        <v>0</v>
      </c>
      <c r="L122" s="194">
        <v>15</v>
      </c>
      <c r="M122" s="194">
        <f t="shared" si="10"/>
        <v>0</v>
      </c>
      <c r="N122" s="194">
        <v>4.1000000000000005E-4</v>
      </c>
      <c r="O122" s="194">
        <f t="shared" si="11"/>
        <v>0.01</v>
      </c>
      <c r="P122" s="194">
        <v>0</v>
      </c>
      <c r="Q122" s="194">
        <f t="shared" si="12"/>
        <v>0</v>
      </c>
      <c r="R122" s="194"/>
      <c r="S122" s="194" t="s">
        <v>237</v>
      </c>
      <c r="T122" s="195" t="s">
        <v>155</v>
      </c>
      <c r="U122" s="161">
        <v>0.22991</v>
      </c>
      <c r="V122" s="161">
        <f t="shared" si="13"/>
        <v>5.63</v>
      </c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180</v>
      </c>
      <c r="AH122" s="152"/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x14ac:dyDescent="0.25">
      <c r="A123" s="163" t="s">
        <v>150</v>
      </c>
      <c r="B123" s="164" t="s">
        <v>115</v>
      </c>
      <c r="C123" s="178" t="s">
        <v>116</v>
      </c>
      <c r="D123" s="165"/>
      <c r="E123" s="166"/>
      <c r="F123" s="167"/>
      <c r="G123" s="167">
        <f>SUMIF(AG124:AG124,"&lt;&gt;NOR",G124:G124)</f>
        <v>0</v>
      </c>
      <c r="H123" s="167"/>
      <c r="I123" s="167">
        <f>SUM(I124:I124)</f>
        <v>0</v>
      </c>
      <c r="J123" s="167"/>
      <c r="K123" s="167">
        <f>SUM(K124:K124)</f>
        <v>0</v>
      </c>
      <c r="L123" s="167"/>
      <c r="M123" s="167">
        <f>SUM(M124:M124)</f>
        <v>0</v>
      </c>
      <c r="N123" s="167"/>
      <c r="O123" s="167">
        <f>SUM(O124:O124)</f>
        <v>0</v>
      </c>
      <c r="P123" s="167"/>
      <c r="Q123" s="167">
        <f>SUM(Q124:Q124)</f>
        <v>0</v>
      </c>
      <c r="R123" s="167"/>
      <c r="S123" s="167"/>
      <c r="T123" s="168"/>
      <c r="U123" s="162"/>
      <c r="V123" s="162">
        <f>SUM(V124:V124)</f>
        <v>1.36</v>
      </c>
      <c r="W123" s="162"/>
      <c r="AG123" t="s">
        <v>151</v>
      </c>
    </row>
    <row r="124" spans="1:60" outlineLevel="1" x14ac:dyDescent="0.25">
      <c r="A124" s="189">
        <v>58</v>
      </c>
      <c r="B124" s="190" t="s">
        <v>337</v>
      </c>
      <c r="C124" s="199" t="s">
        <v>338</v>
      </c>
      <c r="D124" s="191" t="s">
        <v>223</v>
      </c>
      <c r="E124" s="192">
        <v>6.7200000000000006</v>
      </c>
      <c r="F124" s="193"/>
      <c r="G124" s="194">
        <f>ROUND(E124*F124,2)</f>
        <v>0</v>
      </c>
      <c r="H124" s="193"/>
      <c r="I124" s="194">
        <f>ROUND(E124*H124,2)</f>
        <v>0</v>
      </c>
      <c r="J124" s="193"/>
      <c r="K124" s="194">
        <f>ROUND(E124*J124,2)</f>
        <v>0</v>
      </c>
      <c r="L124" s="194">
        <v>15</v>
      </c>
      <c r="M124" s="194">
        <f>G124*(1+L124/100)</f>
        <v>0</v>
      </c>
      <c r="N124" s="194">
        <v>1.0000000000000001E-5</v>
      </c>
      <c r="O124" s="194">
        <f>ROUND(E124*N124,2)</f>
        <v>0</v>
      </c>
      <c r="P124" s="194">
        <v>0</v>
      </c>
      <c r="Q124" s="194">
        <f>ROUND(E124*P124,2)</f>
        <v>0</v>
      </c>
      <c r="R124" s="194"/>
      <c r="S124" s="194" t="s">
        <v>237</v>
      </c>
      <c r="T124" s="195" t="s">
        <v>237</v>
      </c>
      <c r="U124" s="161">
        <v>0.20200000000000001</v>
      </c>
      <c r="V124" s="161">
        <f>ROUND(E124*U124,2)</f>
        <v>1.36</v>
      </c>
      <c r="W124" s="161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 t="s">
        <v>238</v>
      </c>
      <c r="AH124" s="152"/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x14ac:dyDescent="0.25">
      <c r="A125" s="163" t="s">
        <v>150</v>
      </c>
      <c r="B125" s="164" t="s">
        <v>119</v>
      </c>
      <c r="C125" s="178" t="s">
        <v>120</v>
      </c>
      <c r="D125" s="165"/>
      <c r="E125" s="166"/>
      <c r="F125" s="167"/>
      <c r="G125" s="167">
        <f>SUMIF(AG126:AG129,"&lt;&gt;NOR",G126:G129)</f>
        <v>0</v>
      </c>
      <c r="H125" s="167"/>
      <c r="I125" s="167">
        <f>SUM(I126:I129)</f>
        <v>0</v>
      </c>
      <c r="J125" s="167"/>
      <c r="K125" s="167">
        <f>SUM(K126:K129)</f>
        <v>0</v>
      </c>
      <c r="L125" s="167"/>
      <c r="M125" s="167">
        <f>SUM(M126:M129)</f>
        <v>0</v>
      </c>
      <c r="N125" s="167"/>
      <c r="O125" s="167">
        <f>SUM(O126:O129)</f>
        <v>0</v>
      </c>
      <c r="P125" s="167"/>
      <c r="Q125" s="167">
        <f>SUM(Q126:Q129)</f>
        <v>0</v>
      </c>
      <c r="R125" s="167"/>
      <c r="S125" s="167"/>
      <c r="T125" s="168"/>
      <c r="U125" s="162"/>
      <c r="V125" s="162">
        <f>SUM(V126:V129)</f>
        <v>2.79</v>
      </c>
      <c r="W125" s="162"/>
      <c r="AG125" t="s">
        <v>151</v>
      </c>
    </row>
    <row r="126" spans="1:60" outlineLevel="1" x14ac:dyDescent="0.25">
      <c r="A126" s="189">
        <v>59</v>
      </c>
      <c r="B126" s="190" t="s">
        <v>339</v>
      </c>
      <c r="C126" s="199" t="s">
        <v>340</v>
      </c>
      <c r="D126" s="191" t="s">
        <v>198</v>
      </c>
      <c r="E126" s="192">
        <v>5.2</v>
      </c>
      <c r="F126" s="193"/>
      <c r="G126" s="194">
        <f>ROUND(E126*F126,2)</f>
        <v>0</v>
      </c>
      <c r="H126" s="193"/>
      <c r="I126" s="194">
        <f>ROUND(E126*H126,2)</f>
        <v>0</v>
      </c>
      <c r="J126" s="193"/>
      <c r="K126" s="194">
        <f>ROUND(E126*J126,2)</f>
        <v>0</v>
      </c>
      <c r="L126" s="194">
        <v>15</v>
      </c>
      <c r="M126" s="194">
        <f>G126*(1+L126/100)</f>
        <v>0</v>
      </c>
      <c r="N126" s="194">
        <v>2.4000000000000001E-4</v>
      </c>
      <c r="O126" s="194">
        <f>ROUND(E126*N126,2)</f>
        <v>0</v>
      </c>
      <c r="P126" s="194">
        <v>0</v>
      </c>
      <c r="Q126" s="194">
        <f>ROUND(E126*P126,2)</f>
        <v>0</v>
      </c>
      <c r="R126" s="194"/>
      <c r="S126" s="194" t="s">
        <v>237</v>
      </c>
      <c r="T126" s="195" t="s">
        <v>237</v>
      </c>
      <c r="U126" s="161">
        <v>0.28700000000000003</v>
      </c>
      <c r="V126" s="161">
        <f>ROUND(E126*U126,2)</f>
        <v>1.49</v>
      </c>
      <c r="W126" s="161"/>
      <c r="X126" s="152"/>
      <c r="Y126" s="152"/>
      <c r="Z126" s="152"/>
      <c r="AA126" s="152"/>
      <c r="AB126" s="152"/>
      <c r="AC126" s="152"/>
      <c r="AD126" s="152"/>
      <c r="AE126" s="152"/>
      <c r="AF126" s="152"/>
      <c r="AG126" s="152" t="s">
        <v>238</v>
      </c>
      <c r="AH126" s="152"/>
      <c r="AI126" s="152"/>
      <c r="AJ126" s="152"/>
      <c r="AK126" s="152"/>
      <c r="AL126" s="152"/>
      <c r="AM126" s="152"/>
      <c r="AN126" s="152"/>
      <c r="AO126" s="152"/>
      <c r="AP126" s="152"/>
      <c r="AQ126" s="152"/>
      <c r="AR126" s="152"/>
      <c r="AS126" s="152"/>
      <c r="AT126" s="152"/>
      <c r="AU126" s="152"/>
      <c r="AV126" s="152"/>
      <c r="AW126" s="152"/>
      <c r="AX126" s="152"/>
      <c r="AY126" s="152"/>
      <c r="AZ126" s="152"/>
      <c r="BA126" s="152"/>
      <c r="BB126" s="152"/>
      <c r="BC126" s="152"/>
      <c r="BD126" s="152"/>
      <c r="BE126" s="152"/>
      <c r="BF126" s="152"/>
      <c r="BG126" s="152"/>
      <c r="BH126" s="152"/>
    </row>
    <row r="127" spans="1:60" outlineLevel="1" x14ac:dyDescent="0.25">
      <c r="A127" s="189">
        <v>60</v>
      </c>
      <c r="B127" s="190" t="s">
        <v>341</v>
      </c>
      <c r="C127" s="199" t="s">
        <v>342</v>
      </c>
      <c r="D127" s="191" t="s">
        <v>198</v>
      </c>
      <c r="E127" s="192">
        <v>5.2</v>
      </c>
      <c r="F127" s="193"/>
      <c r="G127" s="194">
        <f>ROUND(E127*F127,2)</f>
        <v>0</v>
      </c>
      <c r="H127" s="193"/>
      <c r="I127" s="194">
        <f>ROUND(E127*H127,2)</f>
        <v>0</v>
      </c>
      <c r="J127" s="193"/>
      <c r="K127" s="194">
        <f>ROUND(E127*J127,2)</f>
        <v>0</v>
      </c>
      <c r="L127" s="194">
        <v>15</v>
      </c>
      <c r="M127" s="194">
        <f>G127*(1+L127/100)</f>
        <v>0</v>
      </c>
      <c r="N127" s="194">
        <v>8.0000000000000007E-5</v>
      </c>
      <c r="O127" s="194">
        <f>ROUND(E127*N127,2)</f>
        <v>0</v>
      </c>
      <c r="P127" s="194">
        <v>0</v>
      </c>
      <c r="Q127" s="194">
        <f>ROUND(E127*P127,2)</f>
        <v>0</v>
      </c>
      <c r="R127" s="194"/>
      <c r="S127" s="194" t="s">
        <v>237</v>
      </c>
      <c r="T127" s="195" t="s">
        <v>237</v>
      </c>
      <c r="U127" s="161">
        <v>0.15600000000000003</v>
      </c>
      <c r="V127" s="161">
        <f>ROUND(E127*U127,2)</f>
        <v>0.81</v>
      </c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238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outlineLevel="1" x14ac:dyDescent="0.25">
      <c r="A128" s="189">
        <v>61</v>
      </c>
      <c r="B128" s="190" t="s">
        <v>343</v>
      </c>
      <c r="C128" s="199" t="s">
        <v>344</v>
      </c>
      <c r="D128" s="191" t="s">
        <v>198</v>
      </c>
      <c r="E128" s="192">
        <v>0.96000000000000008</v>
      </c>
      <c r="F128" s="193"/>
      <c r="G128" s="194">
        <f>ROUND(E128*F128,2)</f>
        <v>0</v>
      </c>
      <c r="H128" s="193"/>
      <c r="I128" s="194">
        <f>ROUND(E128*H128,2)</f>
        <v>0</v>
      </c>
      <c r="J128" s="193"/>
      <c r="K128" s="194">
        <f>ROUND(E128*J128,2)</f>
        <v>0</v>
      </c>
      <c r="L128" s="194">
        <v>15</v>
      </c>
      <c r="M128" s="194">
        <f>G128*(1+L128/100)</f>
        <v>0</v>
      </c>
      <c r="N128" s="194">
        <v>1.1E-4</v>
      </c>
      <c r="O128" s="194">
        <f>ROUND(E128*N128,2)</f>
        <v>0</v>
      </c>
      <c r="P128" s="194">
        <v>0</v>
      </c>
      <c r="Q128" s="194">
        <f>ROUND(E128*P128,2)</f>
        <v>0</v>
      </c>
      <c r="R128" s="194"/>
      <c r="S128" s="194" t="s">
        <v>237</v>
      </c>
      <c r="T128" s="195" t="s">
        <v>237</v>
      </c>
      <c r="U128" s="161">
        <v>0.21200000000000002</v>
      </c>
      <c r="V128" s="161">
        <f>ROUND(E128*U128,2)</f>
        <v>0.2</v>
      </c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238</v>
      </c>
      <c r="AH128" s="152"/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5">
      <c r="A129" s="189">
        <v>62</v>
      </c>
      <c r="B129" s="190" t="s">
        <v>345</v>
      </c>
      <c r="C129" s="199" t="s">
        <v>346</v>
      </c>
      <c r="D129" s="191" t="s">
        <v>198</v>
      </c>
      <c r="E129" s="192">
        <v>0.96000000000000008</v>
      </c>
      <c r="F129" s="193"/>
      <c r="G129" s="194">
        <f>ROUND(E129*F129,2)</f>
        <v>0</v>
      </c>
      <c r="H129" s="193"/>
      <c r="I129" s="194">
        <f>ROUND(E129*H129,2)</f>
        <v>0</v>
      </c>
      <c r="J129" s="193"/>
      <c r="K129" s="194">
        <f>ROUND(E129*J129,2)</f>
        <v>0</v>
      </c>
      <c r="L129" s="194">
        <v>15</v>
      </c>
      <c r="M129" s="194">
        <f>G129*(1+L129/100)</f>
        <v>0</v>
      </c>
      <c r="N129" s="194">
        <v>3.2000000000000003E-4</v>
      </c>
      <c r="O129" s="194">
        <f>ROUND(E129*N129,2)</f>
        <v>0</v>
      </c>
      <c r="P129" s="194">
        <v>0</v>
      </c>
      <c r="Q129" s="194">
        <f>ROUND(E129*P129,2)</f>
        <v>0</v>
      </c>
      <c r="R129" s="194"/>
      <c r="S129" s="194" t="s">
        <v>237</v>
      </c>
      <c r="T129" s="195" t="s">
        <v>237</v>
      </c>
      <c r="U129" s="161">
        <v>0.30000000000000004</v>
      </c>
      <c r="V129" s="161">
        <f>ROUND(E129*U129,2)</f>
        <v>0.28999999999999998</v>
      </c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238</v>
      </c>
      <c r="AH129" s="152"/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x14ac:dyDescent="0.25">
      <c r="A130" s="163" t="s">
        <v>150</v>
      </c>
      <c r="B130" s="164" t="s">
        <v>121</v>
      </c>
      <c r="C130" s="178" t="s">
        <v>122</v>
      </c>
      <c r="D130" s="165"/>
      <c r="E130" s="166"/>
      <c r="F130" s="167"/>
      <c r="G130" s="167">
        <f>SUMIF(AG131:AG135,"&lt;&gt;NOR",G131:G135)</f>
        <v>0</v>
      </c>
      <c r="H130" s="167"/>
      <c r="I130" s="167">
        <f>SUM(I131:I135)</f>
        <v>0</v>
      </c>
      <c r="J130" s="167"/>
      <c r="K130" s="167">
        <f>SUM(K131:K135)</f>
        <v>0</v>
      </c>
      <c r="L130" s="167"/>
      <c r="M130" s="167">
        <f>SUM(M131:M135)</f>
        <v>0</v>
      </c>
      <c r="N130" s="167"/>
      <c r="O130" s="167">
        <f>SUM(O131:O135)</f>
        <v>0</v>
      </c>
      <c r="P130" s="167"/>
      <c r="Q130" s="167">
        <f>SUM(Q131:Q135)</f>
        <v>0</v>
      </c>
      <c r="R130" s="167"/>
      <c r="S130" s="167"/>
      <c r="T130" s="168"/>
      <c r="U130" s="162"/>
      <c r="V130" s="162">
        <f>SUM(V131:V135)</f>
        <v>133.69999999999999</v>
      </c>
      <c r="W130" s="162"/>
      <c r="AG130" t="s">
        <v>151</v>
      </c>
    </row>
    <row r="131" spans="1:60" ht="20.399999999999999" outlineLevel="1" x14ac:dyDescent="0.25">
      <c r="A131" s="189">
        <v>63</v>
      </c>
      <c r="B131" s="190" t="s">
        <v>347</v>
      </c>
      <c r="C131" s="199" t="s">
        <v>348</v>
      </c>
      <c r="D131" s="191" t="s">
        <v>212</v>
      </c>
      <c r="E131" s="192">
        <v>334.26000000000005</v>
      </c>
      <c r="F131" s="193"/>
      <c r="G131" s="194">
        <f>ROUND(E131*F131,2)</f>
        <v>0</v>
      </c>
      <c r="H131" s="193"/>
      <c r="I131" s="194">
        <f>ROUND(E131*H131,2)</f>
        <v>0</v>
      </c>
      <c r="J131" s="193"/>
      <c r="K131" s="194">
        <f>ROUND(E131*J131,2)</f>
        <v>0</v>
      </c>
      <c r="L131" s="194">
        <v>15</v>
      </c>
      <c r="M131" s="194">
        <f>G131*(1+L131/100)</f>
        <v>0</v>
      </c>
      <c r="N131" s="194">
        <v>0</v>
      </c>
      <c r="O131" s="194">
        <f>ROUND(E131*N131,2)</f>
        <v>0</v>
      </c>
      <c r="P131" s="194">
        <v>0</v>
      </c>
      <c r="Q131" s="194">
        <f>ROUND(E131*P131,2)</f>
        <v>0</v>
      </c>
      <c r="R131" s="194"/>
      <c r="S131" s="194" t="s">
        <v>237</v>
      </c>
      <c r="T131" s="195" t="s">
        <v>155</v>
      </c>
      <c r="U131" s="161">
        <v>0.01</v>
      </c>
      <c r="V131" s="161">
        <f>ROUND(E131*U131,2)</f>
        <v>3.34</v>
      </c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180</v>
      </c>
      <c r="AH131" s="152"/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5">
      <c r="A132" s="189">
        <v>64</v>
      </c>
      <c r="B132" s="190" t="s">
        <v>349</v>
      </c>
      <c r="C132" s="199" t="s">
        <v>350</v>
      </c>
      <c r="D132" s="191" t="s">
        <v>212</v>
      </c>
      <c r="E132" s="192">
        <v>334.26000000000005</v>
      </c>
      <c r="F132" s="193"/>
      <c r="G132" s="194">
        <f>ROUND(E132*F132,2)</f>
        <v>0</v>
      </c>
      <c r="H132" s="193"/>
      <c r="I132" s="194">
        <f>ROUND(E132*H132,2)</f>
        <v>0</v>
      </c>
      <c r="J132" s="193"/>
      <c r="K132" s="194">
        <f>ROUND(E132*J132,2)</f>
        <v>0</v>
      </c>
      <c r="L132" s="194">
        <v>15</v>
      </c>
      <c r="M132" s="194">
        <f>G132*(1+L132/100)</f>
        <v>0</v>
      </c>
      <c r="N132" s="194">
        <v>0</v>
      </c>
      <c r="O132" s="194">
        <f>ROUND(E132*N132,2)</f>
        <v>0</v>
      </c>
      <c r="P132" s="194">
        <v>0</v>
      </c>
      <c r="Q132" s="194">
        <f>ROUND(E132*P132,2)</f>
        <v>0</v>
      </c>
      <c r="R132" s="194"/>
      <c r="S132" s="194" t="s">
        <v>237</v>
      </c>
      <c r="T132" s="195" t="s">
        <v>155</v>
      </c>
      <c r="U132" s="161">
        <v>0.29100000000000004</v>
      </c>
      <c r="V132" s="161">
        <f>ROUND(E132*U132,2)</f>
        <v>97.27</v>
      </c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180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outlineLevel="1" x14ac:dyDescent="0.25">
      <c r="A133" s="169">
        <v>65</v>
      </c>
      <c r="B133" s="170" t="s">
        <v>351</v>
      </c>
      <c r="C133" s="179" t="s">
        <v>352</v>
      </c>
      <c r="D133" s="171" t="s">
        <v>212</v>
      </c>
      <c r="E133" s="172">
        <v>334.26000000000005</v>
      </c>
      <c r="F133" s="173"/>
      <c r="G133" s="174">
        <f>ROUND(E133*F133,2)</f>
        <v>0</v>
      </c>
      <c r="H133" s="173"/>
      <c r="I133" s="174">
        <f>ROUND(E133*H133,2)</f>
        <v>0</v>
      </c>
      <c r="J133" s="173"/>
      <c r="K133" s="174">
        <f>ROUND(E133*J133,2)</f>
        <v>0</v>
      </c>
      <c r="L133" s="174">
        <v>15</v>
      </c>
      <c r="M133" s="174">
        <f>G133*(1+L133/100)</f>
        <v>0</v>
      </c>
      <c r="N133" s="174">
        <v>0</v>
      </c>
      <c r="O133" s="174">
        <f>ROUND(E133*N133,2)</f>
        <v>0</v>
      </c>
      <c r="P133" s="174">
        <v>0</v>
      </c>
      <c r="Q133" s="174">
        <f>ROUND(E133*P133,2)</f>
        <v>0</v>
      </c>
      <c r="R133" s="174"/>
      <c r="S133" s="174" t="s">
        <v>237</v>
      </c>
      <c r="T133" s="175" t="s">
        <v>155</v>
      </c>
      <c r="U133" s="161">
        <v>9.9000000000000005E-2</v>
      </c>
      <c r="V133" s="161">
        <f>ROUND(E133*U133,2)</f>
        <v>33.090000000000003</v>
      </c>
      <c r="W133" s="161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 t="s">
        <v>180</v>
      </c>
      <c r="AH133" s="152"/>
      <c r="AI133" s="152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152"/>
      <c r="AT133" s="152"/>
      <c r="AU133" s="152"/>
      <c r="AV133" s="152"/>
      <c r="AW133" s="152"/>
      <c r="AX133" s="152"/>
      <c r="AY133" s="152"/>
      <c r="AZ133" s="152"/>
      <c r="BA133" s="152"/>
      <c r="BB133" s="152"/>
      <c r="BC133" s="152"/>
      <c r="BD133" s="152"/>
      <c r="BE133" s="152"/>
      <c r="BF133" s="152"/>
      <c r="BG133" s="152"/>
      <c r="BH133" s="152"/>
    </row>
    <row r="134" spans="1:60" outlineLevel="1" x14ac:dyDescent="0.25">
      <c r="A134" s="159"/>
      <c r="B134" s="160"/>
      <c r="C134" s="261" t="s">
        <v>353</v>
      </c>
      <c r="D134" s="262"/>
      <c r="E134" s="262"/>
      <c r="F134" s="262"/>
      <c r="G134" s="262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52"/>
      <c r="Y134" s="152"/>
      <c r="Z134" s="152"/>
      <c r="AA134" s="152"/>
      <c r="AB134" s="152"/>
      <c r="AC134" s="152"/>
      <c r="AD134" s="152"/>
      <c r="AE134" s="152"/>
      <c r="AF134" s="152"/>
      <c r="AG134" s="152" t="s">
        <v>182</v>
      </c>
      <c r="AH134" s="152"/>
      <c r="AI134" s="152"/>
      <c r="AJ134" s="152"/>
      <c r="AK134" s="152"/>
      <c r="AL134" s="152"/>
      <c r="AM134" s="152"/>
      <c r="AN134" s="152"/>
      <c r="AO134" s="152"/>
      <c r="AP134" s="152"/>
      <c r="AQ134" s="152"/>
      <c r="AR134" s="152"/>
      <c r="AS134" s="152"/>
      <c r="AT134" s="152"/>
      <c r="AU134" s="152"/>
      <c r="AV134" s="152"/>
      <c r="AW134" s="152"/>
      <c r="AX134" s="152"/>
      <c r="AY134" s="152"/>
      <c r="AZ134" s="152"/>
      <c r="BA134" s="152"/>
      <c r="BB134" s="152"/>
      <c r="BC134" s="152"/>
      <c r="BD134" s="152"/>
      <c r="BE134" s="152"/>
      <c r="BF134" s="152"/>
      <c r="BG134" s="152"/>
      <c r="BH134" s="152"/>
    </row>
    <row r="135" spans="1:60" outlineLevel="1" x14ac:dyDescent="0.25">
      <c r="A135" s="169">
        <v>66</v>
      </c>
      <c r="B135" s="170" t="s">
        <v>354</v>
      </c>
      <c r="C135" s="179" t="s">
        <v>355</v>
      </c>
      <c r="D135" s="171" t="s">
        <v>212</v>
      </c>
      <c r="E135" s="172">
        <v>334.26000000000005</v>
      </c>
      <c r="F135" s="173"/>
      <c r="G135" s="174">
        <f>ROUND(E135*F135,2)</f>
        <v>0</v>
      </c>
      <c r="H135" s="173"/>
      <c r="I135" s="174">
        <f>ROUND(E135*H135,2)</f>
        <v>0</v>
      </c>
      <c r="J135" s="173"/>
      <c r="K135" s="174">
        <f>ROUND(E135*J135,2)</f>
        <v>0</v>
      </c>
      <c r="L135" s="174">
        <v>15</v>
      </c>
      <c r="M135" s="174">
        <f>G135*(1+L135/100)</f>
        <v>0</v>
      </c>
      <c r="N135" s="174">
        <v>0</v>
      </c>
      <c r="O135" s="174">
        <f>ROUND(E135*N135,2)</f>
        <v>0</v>
      </c>
      <c r="P135" s="174">
        <v>0</v>
      </c>
      <c r="Q135" s="174">
        <f>ROUND(E135*P135,2)</f>
        <v>0</v>
      </c>
      <c r="R135" s="174"/>
      <c r="S135" s="174" t="s">
        <v>237</v>
      </c>
      <c r="T135" s="175" t="s">
        <v>155</v>
      </c>
      <c r="U135" s="161">
        <v>0</v>
      </c>
      <c r="V135" s="161">
        <f>ROUND(E135*U135,2)</f>
        <v>0</v>
      </c>
      <c r="W135" s="161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 t="s">
        <v>180</v>
      </c>
      <c r="AH135" s="152"/>
      <c r="AI135" s="152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152"/>
      <c r="AT135" s="152"/>
      <c r="AU135" s="152"/>
      <c r="AV135" s="152"/>
      <c r="AW135" s="152"/>
      <c r="AX135" s="152"/>
      <c r="AY135" s="152"/>
      <c r="AZ135" s="152"/>
      <c r="BA135" s="152"/>
      <c r="BB135" s="152"/>
      <c r="BC135" s="152"/>
      <c r="BD135" s="152"/>
      <c r="BE135" s="152"/>
      <c r="BF135" s="152"/>
      <c r="BG135" s="152"/>
      <c r="BH135" s="152"/>
    </row>
    <row r="136" spans="1:60" x14ac:dyDescent="0.25">
      <c r="A136" s="5"/>
      <c r="B136" s="6"/>
      <c r="C136" s="180"/>
      <c r="D136" s="8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AE136">
        <v>15</v>
      </c>
      <c r="AF136">
        <v>21</v>
      </c>
    </row>
    <row r="137" spans="1:60" x14ac:dyDescent="0.25">
      <c r="A137" s="155"/>
      <c r="B137" s="156" t="s">
        <v>29</v>
      </c>
      <c r="C137" s="181"/>
      <c r="D137" s="157"/>
      <c r="E137" s="158"/>
      <c r="F137" s="158"/>
      <c r="G137" s="177">
        <f>G8+G36+G41+G47+G74+G89+G92+G95+G98+G102+G104+G108+G111+G113+G116+G123+G125+G130</f>
        <v>0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AE137">
        <f>SUMIF(L7:L135,AE136,G7:G135)</f>
        <v>0</v>
      </c>
      <c r="AF137">
        <f>SUMIF(L7:L135,AF136,G7:G135)</f>
        <v>0</v>
      </c>
      <c r="AG137" t="s">
        <v>174</v>
      </c>
    </row>
    <row r="138" spans="1:60" x14ac:dyDescent="0.25">
      <c r="C138" s="182"/>
      <c r="D138" s="143"/>
      <c r="AG138" t="s">
        <v>176</v>
      </c>
    </row>
    <row r="139" spans="1:60" x14ac:dyDescent="0.25">
      <c r="D139" s="143"/>
    </row>
    <row r="140" spans="1:60" x14ac:dyDescent="0.25">
      <c r="D140" s="143"/>
    </row>
    <row r="141" spans="1:60" x14ac:dyDescent="0.25">
      <c r="D141" s="143"/>
    </row>
    <row r="142" spans="1:60" x14ac:dyDescent="0.25">
      <c r="D142" s="143"/>
    </row>
    <row r="143" spans="1:60" x14ac:dyDescent="0.25">
      <c r="D143" s="143"/>
    </row>
    <row r="144" spans="1:60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34">
    <mergeCell ref="C32:G32"/>
    <mergeCell ref="A1:G1"/>
    <mergeCell ref="C2:G2"/>
    <mergeCell ref="C3:G3"/>
    <mergeCell ref="C4:G4"/>
    <mergeCell ref="C10:G10"/>
    <mergeCell ref="C17:G17"/>
    <mergeCell ref="C19:G19"/>
    <mergeCell ref="C22:G22"/>
    <mergeCell ref="C24:G24"/>
    <mergeCell ref="C28:G28"/>
    <mergeCell ref="C30:G30"/>
    <mergeCell ref="C76:G76"/>
    <mergeCell ref="C38:G38"/>
    <mergeCell ref="C40:G40"/>
    <mergeCell ref="C44:G44"/>
    <mergeCell ref="C46:G46"/>
    <mergeCell ref="C50:G50"/>
    <mergeCell ref="C52:G52"/>
    <mergeCell ref="C54:G54"/>
    <mergeCell ref="C56:G56"/>
    <mergeCell ref="C58:G58"/>
    <mergeCell ref="C69:G69"/>
    <mergeCell ref="C70:G70"/>
    <mergeCell ref="C107:G107"/>
    <mergeCell ref="C110:G110"/>
    <mergeCell ref="C115:G115"/>
    <mergeCell ref="C134:G134"/>
    <mergeCell ref="C78:G78"/>
    <mergeCell ref="C80:G80"/>
    <mergeCell ref="C86:G86"/>
    <mergeCell ref="C88:G88"/>
    <mergeCell ref="C91:G91"/>
    <mergeCell ref="C94:G9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D26" sqref="D26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51</v>
      </c>
      <c r="C3" s="255" t="s">
        <v>52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51</v>
      </c>
      <c r="C4" s="258" t="s">
        <v>52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SUMIF(AG9:AG22,"&lt;&gt;NOR",G9:G22)</f>
        <v>0</v>
      </c>
      <c r="H8" s="167"/>
      <c r="I8" s="167">
        <f>SUM(I9:I22)</f>
        <v>0</v>
      </c>
      <c r="J8" s="167"/>
      <c r="K8" s="167">
        <f>SUM(K9:K22)</f>
        <v>0</v>
      </c>
      <c r="L8" s="167"/>
      <c r="M8" s="167">
        <f>SUM(M9:M22)</f>
        <v>0</v>
      </c>
      <c r="N8" s="167"/>
      <c r="O8" s="167">
        <f>SUM(O9:O22)</f>
        <v>0</v>
      </c>
      <c r="P8" s="167"/>
      <c r="Q8" s="167">
        <f>SUM(Q9:Q22)</f>
        <v>0</v>
      </c>
      <c r="R8" s="167"/>
      <c r="S8" s="167"/>
      <c r="T8" s="168"/>
      <c r="U8" s="162"/>
      <c r="V8" s="162">
        <f>SUM(V9:V22)</f>
        <v>529.83999999999992</v>
      </c>
      <c r="W8" s="162"/>
      <c r="AG8" t="s">
        <v>151</v>
      </c>
    </row>
    <row r="9" spans="1:60" outlineLevel="1" x14ac:dyDescent="0.25">
      <c r="A9" s="169">
        <v>1</v>
      </c>
      <c r="B9" s="170" t="s">
        <v>356</v>
      </c>
      <c r="C9" s="179" t="s">
        <v>357</v>
      </c>
      <c r="D9" s="171" t="s">
        <v>179</v>
      </c>
      <c r="E9" s="172">
        <v>42.800000000000004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237</v>
      </c>
      <c r="T9" s="175" t="s">
        <v>155</v>
      </c>
      <c r="U9" s="161">
        <v>3.5330000000000004</v>
      </c>
      <c r="V9" s="161">
        <f>ROUND(E9*U9,2)</f>
        <v>151.21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5">
      <c r="A10" s="159"/>
      <c r="B10" s="160"/>
      <c r="C10" s="261" t="s">
        <v>358</v>
      </c>
      <c r="D10" s="262"/>
      <c r="E10" s="262"/>
      <c r="F10" s="262"/>
      <c r="G10" s="262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ht="30.6" outlineLevel="1" x14ac:dyDescent="0.25">
      <c r="A11" s="189">
        <v>2</v>
      </c>
      <c r="B11" s="190" t="s">
        <v>359</v>
      </c>
      <c r="C11" s="199" t="s">
        <v>360</v>
      </c>
      <c r="D11" s="191" t="s">
        <v>179</v>
      </c>
      <c r="E11" s="192">
        <v>42.800000000000004</v>
      </c>
      <c r="F11" s="193"/>
      <c r="G11" s="194">
        <f>ROUND(E11*F11,2)</f>
        <v>0</v>
      </c>
      <c r="H11" s="193"/>
      <c r="I11" s="194">
        <f>ROUND(E11*H11,2)</f>
        <v>0</v>
      </c>
      <c r="J11" s="193"/>
      <c r="K11" s="194">
        <f>ROUND(E11*J11,2)</f>
        <v>0</v>
      </c>
      <c r="L11" s="194">
        <v>15</v>
      </c>
      <c r="M11" s="194">
        <f>G11*(1+L11/100)</f>
        <v>0</v>
      </c>
      <c r="N11" s="194">
        <v>0</v>
      </c>
      <c r="O11" s="194">
        <f>ROUND(E11*N11,2)</f>
        <v>0</v>
      </c>
      <c r="P11" s="194">
        <v>0</v>
      </c>
      <c r="Q11" s="194">
        <f>ROUND(E11*P11,2)</f>
        <v>0</v>
      </c>
      <c r="R11" s="194"/>
      <c r="S11" s="194" t="s">
        <v>237</v>
      </c>
      <c r="T11" s="195" t="s">
        <v>155</v>
      </c>
      <c r="U11" s="161">
        <v>1.9380000000000002</v>
      </c>
      <c r="V11" s="161">
        <f>ROUND(E11*U11,2)</f>
        <v>82.95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ht="20.399999999999999" outlineLevel="1" x14ac:dyDescent="0.25">
      <c r="A12" s="189">
        <v>3</v>
      </c>
      <c r="B12" s="190" t="s">
        <v>194</v>
      </c>
      <c r="C12" s="199" t="s">
        <v>195</v>
      </c>
      <c r="D12" s="191" t="s">
        <v>179</v>
      </c>
      <c r="E12" s="192">
        <v>66.25</v>
      </c>
      <c r="F12" s="193"/>
      <c r="G12" s="194">
        <f>ROUND(E12*F12,2)</f>
        <v>0</v>
      </c>
      <c r="H12" s="193"/>
      <c r="I12" s="194">
        <f>ROUND(E12*H12,2)</f>
        <v>0</v>
      </c>
      <c r="J12" s="193"/>
      <c r="K12" s="194">
        <f>ROUND(E12*J12,2)</f>
        <v>0</v>
      </c>
      <c r="L12" s="194">
        <v>15</v>
      </c>
      <c r="M12" s="194">
        <f>G12*(1+L12/100)</f>
        <v>0</v>
      </c>
      <c r="N12" s="194">
        <v>0</v>
      </c>
      <c r="O12" s="194">
        <f>ROUND(E12*N12,2)</f>
        <v>0</v>
      </c>
      <c r="P12" s="194">
        <v>0</v>
      </c>
      <c r="Q12" s="194">
        <f>ROUND(E12*P12,2)</f>
        <v>0</v>
      </c>
      <c r="R12" s="194"/>
      <c r="S12" s="194" t="s">
        <v>237</v>
      </c>
      <c r="T12" s="195" t="s">
        <v>155</v>
      </c>
      <c r="U12" s="161">
        <v>9.0000000000000011E-3</v>
      </c>
      <c r="V12" s="161">
        <f>ROUND(E12*U12,2)</f>
        <v>0.6</v>
      </c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0.399999999999999" outlineLevel="1" x14ac:dyDescent="0.25">
      <c r="A13" s="169">
        <v>4</v>
      </c>
      <c r="B13" s="170" t="s">
        <v>361</v>
      </c>
      <c r="C13" s="179" t="s">
        <v>362</v>
      </c>
      <c r="D13" s="171" t="s">
        <v>198</v>
      </c>
      <c r="E13" s="172">
        <v>285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15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/>
      <c r="S13" s="174" t="s">
        <v>237</v>
      </c>
      <c r="T13" s="175" t="s">
        <v>155</v>
      </c>
      <c r="U13" s="161">
        <v>0.26300000000000001</v>
      </c>
      <c r="V13" s="161">
        <f>ROUND(E13*U13,2)</f>
        <v>74.959999999999994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180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59"/>
      <c r="B14" s="160"/>
      <c r="C14" s="261" t="s">
        <v>363</v>
      </c>
      <c r="D14" s="262"/>
      <c r="E14" s="262"/>
      <c r="F14" s="262"/>
      <c r="G14" s="262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182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76" t="str">
        <f>C14</f>
        <v>s případným nutným přemístěním hromad nebo dočasných skládek na místo potřeby ze vzdálenosti do 30 m, ve svahu sklonu přes 1 : 5,</v>
      </c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69">
        <v>5</v>
      </c>
      <c r="B15" s="170" t="s">
        <v>364</v>
      </c>
      <c r="C15" s="179" t="s">
        <v>365</v>
      </c>
      <c r="D15" s="171" t="s">
        <v>179</v>
      </c>
      <c r="E15" s="172">
        <v>42.800000000000004</v>
      </c>
      <c r="F15" s="173"/>
      <c r="G15" s="174">
        <f>ROUND(E15*F15,2)</f>
        <v>0</v>
      </c>
      <c r="H15" s="173"/>
      <c r="I15" s="174">
        <f>ROUND(E15*H15,2)</f>
        <v>0</v>
      </c>
      <c r="J15" s="173"/>
      <c r="K15" s="174">
        <f>ROUND(E15*J15,2)</f>
        <v>0</v>
      </c>
      <c r="L15" s="174">
        <v>15</v>
      </c>
      <c r="M15" s="174">
        <f>G15*(1+L15/100)</f>
        <v>0</v>
      </c>
      <c r="N15" s="174">
        <v>0</v>
      </c>
      <c r="O15" s="174">
        <f>ROUND(E15*N15,2)</f>
        <v>0</v>
      </c>
      <c r="P15" s="174">
        <v>0</v>
      </c>
      <c r="Q15" s="174">
        <f>ROUND(E15*P15,2)</f>
        <v>0</v>
      </c>
      <c r="R15" s="174"/>
      <c r="S15" s="174" t="s">
        <v>237</v>
      </c>
      <c r="T15" s="175" t="s">
        <v>155</v>
      </c>
      <c r="U15" s="161">
        <v>3.81</v>
      </c>
      <c r="V15" s="161">
        <f>ROUND(E15*U15,2)</f>
        <v>163.07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180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59"/>
      <c r="B16" s="160"/>
      <c r="C16" s="261" t="s">
        <v>366</v>
      </c>
      <c r="D16" s="262"/>
      <c r="E16" s="262"/>
      <c r="F16" s="262"/>
      <c r="G16" s="262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182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76" t="str">
        <f>C16</f>
        <v xml:space="preserve"> bez naložení, avšak s vyprázdněním nádoby na hromady nebo do dopravního prostředku, na každých třeba i započatých 3 m výšky,</v>
      </c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69">
        <v>6</v>
      </c>
      <c r="B17" s="170" t="s">
        <v>367</v>
      </c>
      <c r="C17" s="179" t="s">
        <v>368</v>
      </c>
      <c r="D17" s="171" t="s">
        <v>179</v>
      </c>
      <c r="E17" s="172">
        <v>42.800000000000004</v>
      </c>
      <c r="F17" s="173"/>
      <c r="G17" s="174">
        <f>ROUND(E17*F17,2)</f>
        <v>0</v>
      </c>
      <c r="H17" s="173"/>
      <c r="I17" s="174">
        <f>ROUND(E17*H17,2)</f>
        <v>0</v>
      </c>
      <c r="J17" s="173"/>
      <c r="K17" s="174">
        <f>ROUND(E17*J17,2)</f>
        <v>0</v>
      </c>
      <c r="L17" s="174">
        <v>15</v>
      </c>
      <c r="M17" s="174">
        <f>G17*(1+L17/100)</f>
        <v>0</v>
      </c>
      <c r="N17" s="174">
        <v>0</v>
      </c>
      <c r="O17" s="174">
        <f>ROUND(E17*N17,2)</f>
        <v>0</v>
      </c>
      <c r="P17" s="174">
        <v>0</v>
      </c>
      <c r="Q17" s="174">
        <f>ROUND(E17*P17,2)</f>
        <v>0</v>
      </c>
      <c r="R17" s="174"/>
      <c r="S17" s="174" t="s">
        <v>237</v>
      </c>
      <c r="T17" s="175" t="s">
        <v>155</v>
      </c>
      <c r="U17" s="161">
        <v>0.66800000000000004</v>
      </c>
      <c r="V17" s="161">
        <f>ROUND(E17*U17,2)</f>
        <v>28.59</v>
      </c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180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59"/>
      <c r="B18" s="160"/>
      <c r="C18" s="261" t="s">
        <v>369</v>
      </c>
      <c r="D18" s="262"/>
      <c r="E18" s="262"/>
      <c r="F18" s="262"/>
      <c r="G18" s="262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182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0.399999999999999" outlineLevel="1" x14ac:dyDescent="0.25">
      <c r="A19" s="169">
        <v>7</v>
      </c>
      <c r="B19" s="170" t="s">
        <v>370</v>
      </c>
      <c r="C19" s="179" t="s">
        <v>371</v>
      </c>
      <c r="D19" s="171" t="s">
        <v>179</v>
      </c>
      <c r="E19" s="172">
        <v>42.800000000000004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15</v>
      </c>
      <c r="M19" s="174">
        <f>G19*(1+L19/100)</f>
        <v>0</v>
      </c>
      <c r="N19" s="174">
        <v>0</v>
      </c>
      <c r="O19" s="174">
        <f>ROUND(E19*N19,2)</f>
        <v>0</v>
      </c>
      <c r="P19" s="174">
        <v>0</v>
      </c>
      <c r="Q19" s="174">
        <f>ROUND(E19*P19,2)</f>
        <v>0</v>
      </c>
      <c r="R19" s="174"/>
      <c r="S19" s="174" t="s">
        <v>237</v>
      </c>
      <c r="T19" s="175" t="s">
        <v>155</v>
      </c>
      <c r="U19" s="161">
        <v>0.59100000000000008</v>
      </c>
      <c r="V19" s="161">
        <f>ROUND(E19*U19,2)</f>
        <v>25.29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59"/>
      <c r="B20" s="160"/>
      <c r="C20" s="261" t="s">
        <v>369</v>
      </c>
      <c r="D20" s="262"/>
      <c r="E20" s="262"/>
      <c r="F20" s="262"/>
      <c r="G20" s="262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182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69">
        <v>8</v>
      </c>
      <c r="B21" s="170" t="s">
        <v>372</v>
      </c>
      <c r="C21" s="179" t="s">
        <v>373</v>
      </c>
      <c r="D21" s="171" t="s">
        <v>179</v>
      </c>
      <c r="E21" s="172">
        <v>42.800000000000004</v>
      </c>
      <c r="F21" s="173"/>
      <c r="G21" s="174">
        <f>ROUND(E21*F21,2)</f>
        <v>0</v>
      </c>
      <c r="H21" s="173"/>
      <c r="I21" s="174">
        <f>ROUND(E21*H21,2)</f>
        <v>0</v>
      </c>
      <c r="J21" s="173"/>
      <c r="K21" s="174">
        <f>ROUND(E21*J21,2)</f>
        <v>0</v>
      </c>
      <c r="L21" s="174">
        <v>15</v>
      </c>
      <c r="M21" s="174">
        <f>G21*(1+L21/100)</f>
        <v>0</v>
      </c>
      <c r="N21" s="174">
        <v>0</v>
      </c>
      <c r="O21" s="174">
        <f>ROUND(E21*N21,2)</f>
        <v>0</v>
      </c>
      <c r="P21" s="174">
        <v>0</v>
      </c>
      <c r="Q21" s="174">
        <f>ROUND(E21*P21,2)</f>
        <v>0</v>
      </c>
      <c r="R21" s="174"/>
      <c r="S21" s="174" t="s">
        <v>237</v>
      </c>
      <c r="T21" s="175" t="s">
        <v>155</v>
      </c>
      <c r="U21" s="161">
        <v>7.400000000000001E-2</v>
      </c>
      <c r="V21" s="161">
        <f>ROUND(E21*U21,2)</f>
        <v>3.17</v>
      </c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180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59"/>
      <c r="B22" s="160"/>
      <c r="C22" s="261" t="s">
        <v>193</v>
      </c>
      <c r="D22" s="262"/>
      <c r="E22" s="262"/>
      <c r="F22" s="262"/>
      <c r="G22" s="262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182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x14ac:dyDescent="0.25">
      <c r="A23" s="163" t="s">
        <v>150</v>
      </c>
      <c r="B23" s="164" t="s">
        <v>77</v>
      </c>
      <c r="C23" s="178" t="s">
        <v>78</v>
      </c>
      <c r="D23" s="165"/>
      <c r="E23" s="166"/>
      <c r="F23" s="167"/>
      <c r="G23" s="167">
        <f>SUMIF(AG24:AG35,"&lt;&gt;NOR",G24:G35)</f>
        <v>0</v>
      </c>
      <c r="H23" s="167"/>
      <c r="I23" s="167">
        <f>SUM(I24:I35)</f>
        <v>0</v>
      </c>
      <c r="J23" s="167"/>
      <c r="K23" s="167">
        <f>SUM(K24:K35)</f>
        <v>0</v>
      </c>
      <c r="L23" s="167"/>
      <c r="M23" s="167">
        <f>SUM(M24:M35)</f>
        <v>0</v>
      </c>
      <c r="N23" s="167"/>
      <c r="O23" s="167">
        <f>SUM(O24:O35)</f>
        <v>76.710000000000008</v>
      </c>
      <c r="P23" s="167"/>
      <c r="Q23" s="167">
        <f>SUM(Q24:Q35)</f>
        <v>0</v>
      </c>
      <c r="R23" s="167"/>
      <c r="S23" s="167"/>
      <c r="T23" s="168"/>
      <c r="U23" s="162"/>
      <c r="V23" s="162">
        <f>SUM(V24:V35)</f>
        <v>277.36</v>
      </c>
      <c r="W23" s="162"/>
      <c r="AG23" t="s">
        <v>151</v>
      </c>
    </row>
    <row r="24" spans="1:60" outlineLevel="1" x14ac:dyDescent="0.25">
      <c r="A24" s="263">
        <v>9</v>
      </c>
      <c r="B24" s="264" t="s">
        <v>374</v>
      </c>
      <c r="C24" s="265" t="s">
        <v>375</v>
      </c>
      <c r="D24" s="266" t="s">
        <v>179</v>
      </c>
      <c r="E24" s="267">
        <v>22.380000000000003</v>
      </c>
      <c r="F24" s="268"/>
      <c r="G24" s="269">
        <f>ROUND(E24*F24,2)</f>
        <v>0</v>
      </c>
      <c r="H24" s="268"/>
      <c r="I24" s="269">
        <f>ROUND(E24*H24,2)</f>
        <v>0</v>
      </c>
      <c r="J24" s="268"/>
      <c r="K24" s="269">
        <f>ROUND(E24*J24,2)</f>
        <v>0</v>
      </c>
      <c r="L24" s="269">
        <v>15</v>
      </c>
      <c r="M24" s="269">
        <f>G24*(1+L24/100)</f>
        <v>0</v>
      </c>
      <c r="N24" s="269">
        <v>2.5250000000000004</v>
      </c>
      <c r="O24" s="269">
        <f>ROUND(E24*N24,2)</f>
        <v>56.51</v>
      </c>
      <c r="P24" s="269">
        <v>0</v>
      </c>
      <c r="Q24" s="269">
        <f>ROUND(E24*P24,2)</f>
        <v>0</v>
      </c>
      <c r="R24" s="269"/>
      <c r="S24" s="269" t="s">
        <v>237</v>
      </c>
      <c r="T24" s="175" t="s">
        <v>237</v>
      </c>
      <c r="U24" s="161">
        <v>0.48000000000000004</v>
      </c>
      <c r="V24" s="161">
        <f>ROUND(E24*U24,2)</f>
        <v>10.74</v>
      </c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180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5">
      <c r="A25" s="159"/>
      <c r="B25" s="160"/>
      <c r="C25" s="261" t="s">
        <v>376</v>
      </c>
      <c r="D25" s="262"/>
      <c r="E25" s="262"/>
      <c r="F25" s="262"/>
      <c r="G25" s="262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182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189">
        <v>10</v>
      </c>
      <c r="B26" s="190" t="s">
        <v>377</v>
      </c>
      <c r="C26" s="199" t="s">
        <v>378</v>
      </c>
      <c r="D26" s="191" t="s">
        <v>179</v>
      </c>
      <c r="E26" s="192">
        <v>6.625</v>
      </c>
      <c r="F26" s="193"/>
      <c r="G26" s="194">
        <f>ROUND(E26*F26,2)</f>
        <v>0</v>
      </c>
      <c r="H26" s="193"/>
      <c r="I26" s="194">
        <f>ROUND(E26*H26,2)</f>
        <v>0</v>
      </c>
      <c r="J26" s="193"/>
      <c r="K26" s="194">
        <f>ROUND(E26*J26,2)</f>
        <v>0</v>
      </c>
      <c r="L26" s="194">
        <v>15</v>
      </c>
      <c r="M26" s="194">
        <f>G26*(1+L26/100)</f>
        <v>0</v>
      </c>
      <c r="N26" s="194">
        <v>1.93971</v>
      </c>
      <c r="O26" s="194">
        <f>ROUND(E26*N26,2)</f>
        <v>12.85</v>
      </c>
      <c r="P26" s="194">
        <v>0</v>
      </c>
      <c r="Q26" s="194">
        <f>ROUND(E26*P26,2)</f>
        <v>0</v>
      </c>
      <c r="R26" s="194"/>
      <c r="S26" s="194" t="s">
        <v>237</v>
      </c>
      <c r="T26" s="195" t="s">
        <v>155</v>
      </c>
      <c r="U26" s="161">
        <v>0.96500000000000008</v>
      </c>
      <c r="V26" s="161">
        <f>ROUND(E26*U26,2)</f>
        <v>6.39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180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69">
        <v>11</v>
      </c>
      <c r="B27" s="170" t="s">
        <v>379</v>
      </c>
      <c r="C27" s="179" t="s">
        <v>380</v>
      </c>
      <c r="D27" s="171" t="s">
        <v>198</v>
      </c>
      <c r="E27" s="172">
        <v>88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15</v>
      </c>
      <c r="M27" s="174">
        <f>G27*(1+L27/100)</f>
        <v>0</v>
      </c>
      <c r="N27" s="174">
        <v>3.9200000000000006E-2</v>
      </c>
      <c r="O27" s="174">
        <f>ROUND(E27*N27,2)</f>
        <v>3.45</v>
      </c>
      <c r="P27" s="174">
        <v>0</v>
      </c>
      <c r="Q27" s="174">
        <f>ROUND(E27*P27,2)</f>
        <v>0</v>
      </c>
      <c r="R27" s="174"/>
      <c r="S27" s="174" t="s">
        <v>237</v>
      </c>
      <c r="T27" s="175" t="s">
        <v>155</v>
      </c>
      <c r="U27" s="161">
        <v>1.05</v>
      </c>
      <c r="V27" s="161">
        <f>ROUND(E27*U27,2)</f>
        <v>92.4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180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ht="21" outlineLevel="1" x14ac:dyDescent="0.25">
      <c r="A28" s="159"/>
      <c r="B28" s="160"/>
      <c r="C28" s="261" t="s">
        <v>381</v>
      </c>
      <c r="D28" s="262"/>
      <c r="E28" s="262"/>
      <c r="F28" s="262"/>
      <c r="G28" s="262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182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76" t="str">
        <f>C28</f>
        <v>bednění svislé nebo šikmé (odkloněné), půdorysně přímé nebo zalomené, stěn základových patek ve volných nebo zapažených jámách, rýhách, šachtách, včetně případných vzpěr,</v>
      </c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69">
        <v>12</v>
      </c>
      <c r="B29" s="170" t="s">
        <v>382</v>
      </c>
      <c r="C29" s="179" t="s">
        <v>383</v>
      </c>
      <c r="D29" s="171" t="s">
        <v>198</v>
      </c>
      <c r="E29" s="172">
        <v>88</v>
      </c>
      <c r="F29" s="173"/>
      <c r="G29" s="174">
        <f>ROUND(E29*F29,2)</f>
        <v>0</v>
      </c>
      <c r="H29" s="173"/>
      <c r="I29" s="174">
        <f>ROUND(E29*H29,2)</f>
        <v>0</v>
      </c>
      <c r="J29" s="173"/>
      <c r="K29" s="174">
        <f>ROUND(E29*J29,2)</f>
        <v>0</v>
      </c>
      <c r="L29" s="174">
        <v>15</v>
      </c>
      <c r="M29" s="174">
        <f>G29*(1+L29/100)</f>
        <v>0</v>
      </c>
      <c r="N29" s="174">
        <v>0</v>
      </c>
      <c r="O29" s="174">
        <f>ROUND(E29*N29,2)</f>
        <v>0</v>
      </c>
      <c r="P29" s="174">
        <v>0</v>
      </c>
      <c r="Q29" s="174">
        <f>ROUND(E29*P29,2)</f>
        <v>0</v>
      </c>
      <c r="R29" s="174"/>
      <c r="S29" s="174" t="s">
        <v>237</v>
      </c>
      <c r="T29" s="175" t="s">
        <v>155</v>
      </c>
      <c r="U29" s="161">
        <v>0.32</v>
      </c>
      <c r="V29" s="161">
        <f>ROUND(E29*U29,2)</f>
        <v>28.16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ht="21" outlineLevel="1" x14ac:dyDescent="0.25">
      <c r="A30" s="159"/>
      <c r="B30" s="160"/>
      <c r="C30" s="261" t="s">
        <v>381</v>
      </c>
      <c r="D30" s="262"/>
      <c r="E30" s="262"/>
      <c r="F30" s="262"/>
      <c r="G30" s="262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182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76" t="str">
        <f>C30</f>
        <v>bednění svislé nebo šikmé (odkloněné), půdorysně přímé nebo zalomené, stěn základových patek ve volných nebo zapažených jámách, rýhách, šachtách, včetně případných vzpěr,</v>
      </c>
      <c r="BB30" s="152"/>
      <c r="BC30" s="152"/>
      <c r="BD30" s="152"/>
      <c r="BE30" s="152"/>
      <c r="BF30" s="152"/>
      <c r="BG30" s="152"/>
      <c r="BH30" s="152"/>
    </row>
    <row r="31" spans="1:60" outlineLevel="1" x14ac:dyDescent="0.25">
      <c r="A31" s="159"/>
      <c r="B31" s="160"/>
      <c r="C31" s="250" t="s">
        <v>384</v>
      </c>
      <c r="D31" s="251"/>
      <c r="E31" s="251"/>
      <c r="F31" s="251"/>
      <c r="G31" s="25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158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0.399999999999999" outlineLevel="1" x14ac:dyDescent="0.25">
      <c r="A32" s="169">
        <v>13</v>
      </c>
      <c r="B32" s="170" t="s">
        <v>385</v>
      </c>
      <c r="C32" s="179" t="s">
        <v>386</v>
      </c>
      <c r="D32" s="171" t="s">
        <v>266</v>
      </c>
      <c r="E32" s="172">
        <v>66.25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1.353E-2</v>
      </c>
      <c r="O32" s="174">
        <f>ROUND(E32*N32,2)</f>
        <v>0.9</v>
      </c>
      <c r="P32" s="174">
        <v>0</v>
      </c>
      <c r="Q32" s="174">
        <f>ROUND(E32*P32,2)</f>
        <v>0</v>
      </c>
      <c r="R32" s="174"/>
      <c r="S32" s="174" t="s">
        <v>237</v>
      </c>
      <c r="T32" s="175" t="s">
        <v>155</v>
      </c>
      <c r="U32" s="161">
        <v>1.0640000000000001</v>
      </c>
      <c r="V32" s="161">
        <f>ROUND(E32*U32,2)</f>
        <v>70.489999999999995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180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5">
      <c r="A33" s="159"/>
      <c r="B33" s="160"/>
      <c r="C33" s="261" t="s">
        <v>387</v>
      </c>
      <c r="D33" s="262"/>
      <c r="E33" s="262"/>
      <c r="F33" s="262"/>
      <c r="G33" s="262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182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5">
      <c r="A34" s="169">
        <v>14</v>
      </c>
      <c r="B34" s="170" t="s">
        <v>388</v>
      </c>
      <c r="C34" s="179" t="s">
        <v>389</v>
      </c>
      <c r="D34" s="171" t="s">
        <v>212</v>
      </c>
      <c r="E34" s="172">
        <v>2.9400000000000004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15</v>
      </c>
      <c r="M34" s="174">
        <f>G34*(1+L34/100)</f>
        <v>0</v>
      </c>
      <c r="N34" s="174">
        <v>1.0211600000000001</v>
      </c>
      <c r="O34" s="174">
        <f>ROUND(E34*N34,2)</f>
        <v>3</v>
      </c>
      <c r="P34" s="174">
        <v>0</v>
      </c>
      <c r="Q34" s="174">
        <f>ROUND(E34*P34,2)</f>
        <v>0</v>
      </c>
      <c r="R34" s="174"/>
      <c r="S34" s="174" t="s">
        <v>237</v>
      </c>
      <c r="T34" s="175" t="s">
        <v>155</v>
      </c>
      <c r="U34" s="161">
        <v>23.531000000000002</v>
      </c>
      <c r="V34" s="161">
        <f>ROUND(E34*U34,2)</f>
        <v>69.180000000000007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5">
      <c r="A35" s="159"/>
      <c r="B35" s="160"/>
      <c r="C35" s="261" t="s">
        <v>390</v>
      </c>
      <c r="D35" s="262"/>
      <c r="E35" s="262"/>
      <c r="F35" s="262"/>
      <c r="G35" s="262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182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5">
      <c r="A36" s="163" t="s">
        <v>150</v>
      </c>
      <c r="B36" s="164" t="s">
        <v>103</v>
      </c>
      <c r="C36" s="178" t="s">
        <v>104</v>
      </c>
      <c r="D36" s="165"/>
      <c r="E36" s="166"/>
      <c r="F36" s="167"/>
      <c r="G36" s="167">
        <f>SUMIF(AG37:AG38,"&lt;&gt;NOR",G37:G38)</f>
        <v>0</v>
      </c>
      <c r="H36" s="167"/>
      <c r="I36" s="167">
        <f>SUM(I37:I38)</f>
        <v>0</v>
      </c>
      <c r="J36" s="167"/>
      <c r="K36" s="167">
        <f>SUM(K37:K38)</f>
        <v>0</v>
      </c>
      <c r="L36" s="167"/>
      <c r="M36" s="167">
        <f>SUM(M37:M38)</f>
        <v>0</v>
      </c>
      <c r="N36" s="167"/>
      <c r="O36" s="167">
        <f>SUM(O37:O38)</f>
        <v>0</v>
      </c>
      <c r="P36" s="167"/>
      <c r="Q36" s="167">
        <f>SUM(Q37:Q38)</f>
        <v>0</v>
      </c>
      <c r="R36" s="167"/>
      <c r="S36" s="167"/>
      <c r="T36" s="168"/>
      <c r="U36" s="162"/>
      <c r="V36" s="162">
        <f>SUM(V37:V38)</f>
        <v>85.15</v>
      </c>
      <c r="W36" s="162"/>
      <c r="AG36" t="s">
        <v>151</v>
      </c>
    </row>
    <row r="37" spans="1:60" outlineLevel="1" x14ac:dyDescent="0.25">
      <c r="A37" s="169">
        <v>15</v>
      </c>
      <c r="B37" s="170" t="s">
        <v>391</v>
      </c>
      <c r="C37" s="179" t="s">
        <v>392</v>
      </c>
      <c r="D37" s="171" t="s">
        <v>212</v>
      </c>
      <c r="E37" s="172">
        <v>76.708250000000007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0</v>
      </c>
      <c r="O37" s="174">
        <f>ROUND(E37*N37,2)</f>
        <v>0</v>
      </c>
      <c r="P37" s="174">
        <v>0</v>
      </c>
      <c r="Q37" s="174">
        <f>ROUND(E37*P37,2)</f>
        <v>0</v>
      </c>
      <c r="R37" s="174"/>
      <c r="S37" s="174" t="s">
        <v>237</v>
      </c>
      <c r="T37" s="175" t="s">
        <v>155</v>
      </c>
      <c r="U37" s="161">
        <v>1.1100000000000001</v>
      </c>
      <c r="V37" s="161">
        <f>ROUND(E37*U37,2)</f>
        <v>85.15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5">
      <c r="A38" s="159"/>
      <c r="B38" s="160"/>
      <c r="C38" s="261" t="s">
        <v>393</v>
      </c>
      <c r="D38" s="262"/>
      <c r="E38" s="262"/>
      <c r="F38" s="262"/>
      <c r="G38" s="262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182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x14ac:dyDescent="0.25">
      <c r="A39" s="163" t="s">
        <v>150</v>
      </c>
      <c r="B39" s="164" t="s">
        <v>109</v>
      </c>
      <c r="C39" s="178" t="s">
        <v>110</v>
      </c>
      <c r="D39" s="165"/>
      <c r="E39" s="166"/>
      <c r="F39" s="167"/>
      <c r="G39" s="167">
        <f>SUMIF(AG40:AG44,"&lt;&gt;NOR",G40:G44)</f>
        <v>0</v>
      </c>
      <c r="H39" s="167"/>
      <c r="I39" s="167">
        <f>SUM(I40:I44)</f>
        <v>0</v>
      </c>
      <c r="J39" s="167"/>
      <c r="K39" s="167">
        <f>SUM(K40:K44)</f>
        <v>0</v>
      </c>
      <c r="L39" s="167"/>
      <c r="M39" s="167">
        <f>SUM(M40:M44)</f>
        <v>0</v>
      </c>
      <c r="N39" s="167"/>
      <c r="O39" s="167">
        <f>SUM(O40:O44)</f>
        <v>1.98</v>
      </c>
      <c r="P39" s="167"/>
      <c r="Q39" s="167">
        <f>SUM(Q40:Q44)</f>
        <v>0</v>
      </c>
      <c r="R39" s="167"/>
      <c r="S39" s="167"/>
      <c r="T39" s="168"/>
      <c r="U39" s="162"/>
      <c r="V39" s="162">
        <f>SUM(V40:V44)</f>
        <v>22.44</v>
      </c>
      <c r="W39" s="162"/>
      <c r="AG39" t="s">
        <v>151</v>
      </c>
    </row>
    <row r="40" spans="1:60" outlineLevel="1" x14ac:dyDescent="0.25">
      <c r="A40" s="189">
        <v>16</v>
      </c>
      <c r="B40" s="190" t="s">
        <v>394</v>
      </c>
      <c r="C40" s="199" t="s">
        <v>395</v>
      </c>
      <c r="D40" s="191" t="s">
        <v>198</v>
      </c>
      <c r="E40" s="192">
        <v>66.14</v>
      </c>
      <c r="F40" s="193"/>
      <c r="G40" s="194">
        <f>ROUND(E40*F40,2)</f>
        <v>0</v>
      </c>
      <c r="H40" s="193"/>
      <c r="I40" s="194">
        <f>ROUND(E40*H40,2)</f>
        <v>0</v>
      </c>
      <c r="J40" s="193"/>
      <c r="K40" s="194">
        <f>ROUND(E40*J40,2)</f>
        <v>0</v>
      </c>
      <c r="L40" s="194">
        <v>15</v>
      </c>
      <c r="M40" s="194">
        <f>G40*(1+L40/100)</f>
        <v>0</v>
      </c>
      <c r="N40" s="194">
        <v>2.9700000000000001E-2</v>
      </c>
      <c r="O40" s="194">
        <f>ROUND(E40*N40,2)</f>
        <v>1.96</v>
      </c>
      <c r="P40" s="194">
        <v>0</v>
      </c>
      <c r="Q40" s="194">
        <f>ROUND(E40*P40,2)</f>
        <v>0</v>
      </c>
      <c r="R40" s="194"/>
      <c r="S40" s="194" t="s">
        <v>237</v>
      </c>
      <c r="T40" s="195" t="s">
        <v>155</v>
      </c>
      <c r="U40" s="161">
        <v>0.28700000000000003</v>
      </c>
      <c r="V40" s="161">
        <f>ROUND(E40*U40,2)</f>
        <v>18.98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180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89">
        <v>17</v>
      </c>
      <c r="B41" s="190" t="s">
        <v>396</v>
      </c>
      <c r="C41" s="199" t="s">
        <v>397</v>
      </c>
      <c r="D41" s="191" t="s">
        <v>179</v>
      </c>
      <c r="E41" s="192">
        <v>3.3000000000000003</v>
      </c>
      <c r="F41" s="193"/>
      <c r="G41" s="194">
        <f>ROUND(E41*F41,2)</f>
        <v>0</v>
      </c>
      <c r="H41" s="193"/>
      <c r="I41" s="194">
        <f>ROUND(E41*H41,2)</f>
        <v>0</v>
      </c>
      <c r="J41" s="193"/>
      <c r="K41" s="194">
        <f>ROUND(E41*J41,2)</f>
        <v>0</v>
      </c>
      <c r="L41" s="194">
        <v>15</v>
      </c>
      <c r="M41" s="194">
        <f>G41*(1+L41/100)</f>
        <v>0</v>
      </c>
      <c r="N41" s="194">
        <v>2.9500000000000004E-3</v>
      </c>
      <c r="O41" s="194">
        <f>ROUND(E41*N41,2)</f>
        <v>0.01</v>
      </c>
      <c r="P41" s="194">
        <v>0</v>
      </c>
      <c r="Q41" s="194">
        <f>ROUND(E41*P41,2)</f>
        <v>0</v>
      </c>
      <c r="R41" s="194"/>
      <c r="S41" s="194" t="s">
        <v>237</v>
      </c>
      <c r="T41" s="195" t="s">
        <v>155</v>
      </c>
      <c r="U41" s="161">
        <v>0</v>
      </c>
      <c r="V41" s="161">
        <f>ROUND(E41*U41,2)</f>
        <v>0</v>
      </c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180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69">
        <v>18</v>
      </c>
      <c r="B42" s="170" t="s">
        <v>398</v>
      </c>
      <c r="C42" s="179" t="s">
        <v>399</v>
      </c>
      <c r="D42" s="171" t="s">
        <v>212</v>
      </c>
      <c r="E42" s="172">
        <v>1.9740900000000001</v>
      </c>
      <c r="F42" s="173"/>
      <c r="G42" s="174">
        <f>ROUND(E42*F42,2)</f>
        <v>0</v>
      </c>
      <c r="H42" s="173"/>
      <c r="I42" s="174">
        <f>ROUND(E42*H42,2)</f>
        <v>0</v>
      </c>
      <c r="J42" s="173"/>
      <c r="K42" s="174">
        <f>ROUND(E42*J42,2)</f>
        <v>0</v>
      </c>
      <c r="L42" s="174">
        <v>15</v>
      </c>
      <c r="M42" s="174">
        <f>G42*(1+L42/100)</f>
        <v>0</v>
      </c>
      <c r="N42" s="174">
        <v>0</v>
      </c>
      <c r="O42" s="174">
        <f>ROUND(E42*N42,2)</f>
        <v>0</v>
      </c>
      <c r="P42" s="174">
        <v>0</v>
      </c>
      <c r="Q42" s="174">
        <f>ROUND(E42*P42,2)</f>
        <v>0</v>
      </c>
      <c r="R42" s="174"/>
      <c r="S42" s="174" t="s">
        <v>237</v>
      </c>
      <c r="T42" s="175" t="s">
        <v>155</v>
      </c>
      <c r="U42" s="161">
        <v>1.7510000000000001</v>
      </c>
      <c r="V42" s="161">
        <f>ROUND(E42*U42,2)</f>
        <v>3.46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5">
      <c r="A43" s="159"/>
      <c r="B43" s="160"/>
      <c r="C43" s="261" t="s">
        <v>400</v>
      </c>
      <c r="D43" s="262"/>
      <c r="E43" s="262"/>
      <c r="F43" s="262"/>
      <c r="G43" s="262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182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ht="20.399999999999999" outlineLevel="1" x14ac:dyDescent="0.25">
      <c r="A44" s="189">
        <v>19</v>
      </c>
      <c r="B44" s="190" t="s">
        <v>401</v>
      </c>
      <c r="C44" s="199" t="s">
        <v>402</v>
      </c>
      <c r="D44" s="191" t="s">
        <v>198</v>
      </c>
      <c r="E44" s="192">
        <v>132.28</v>
      </c>
      <c r="F44" s="193"/>
      <c r="G44" s="194">
        <f>ROUND(E44*F44,2)</f>
        <v>0</v>
      </c>
      <c r="H44" s="193"/>
      <c r="I44" s="194">
        <f>ROUND(E44*H44,2)</f>
        <v>0</v>
      </c>
      <c r="J44" s="193"/>
      <c r="K44" s="194">
        <f>ROUND(E44*J44,2)</f>
        <v>0</v>
      </c>
      <c r="L44" s="194">
        <v>15</v>
      </c>
      <c r="M44" s="194">
        <f>G44*(1+L44/100)</f>
        <v>0</v>
      </c>
      <c r="N44" s="194">
        <v>4.0000000000000003E-5</v>
      </c>
      <c r="O44" s="194">
        <f>ROUND(E44*N44,2)</f>
        <v>0.01</v>
      </c>
      <c r="P44" s="194">
        <v>0</v>
      </c>
      <c r="Q44" s="194">
        <f>ROUND(E44*P44,2)</f>
        <v>0</v>
      </c>
      <c r="R44" s="194"/>
      <c r="S44" s="194" t="s">
        <v>237</v>
      </c>
      <c r="T44" s="195" t="s">
        <v>155</v>
      </c>
      <c r="U44" s="161">
        <v>0</v>
      </c>
      <c r="V44" s="161">
        <f>ROUND(E44*U44,2)</f>
        <v>0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180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x14ac:dyDescent="0.25">
      <c r="A45" s="163" t="s">
        <v>150</v>
      </c>
      <c r="B45" s="164" t="s">
        <v>117</v>
      </c>
      <c r="C45" s="178" t="s">
        <v>118</v>
      </c>
      <c r="D45" s="165"/>
      <c r="E45" s="166"/>
      <c r="F45" s="167"/>
      <c r="G45" s="167">
        <f>SUMIF(AG46:AG52,"&lt;&gt;NOR",G46:G52)</f>
        <v>0</v>
      </c>
      <c r="H45" s="167"/>
      <c r="I45" s="167">
        <f>SUM(I46:I52)</f>
        <v>0</v>
      </c>
      <c r="J45" s="167"/>
      <c r="K45" s="167">
        <f>SUM(K46:K52)</f>
        <v>0</v>
      </c>
      <c r="L45" s="167"/>
      <c r="M45" s="167">
        <f>SUM(M46:M52)</f>
        <v>0</v>
      </c>
      <c r="N45" s="167"/>
      <c r="O45" s="167">
        <f>SUM(O46:O52)</f>
        <v>10</v>
      </c>
      <c r="P45" s="167"/>
      <c r="Q45" s="167">
        <f>SUM(Q46:Q52)</f>
        <v>0</v>
      </c>
      <c r="R45" s="167"/>
      <c r="S45" s="167"/>
      <c r="T45" s="168"/>
      <c r="U45" s="162"/>
      <c r="V45" s="162">
        <f>SUM(V46:V52)</f>
        <v>389.45</v>
      </c>
      <c r="W45" s="162"/>
      <c r="AG45" t="s">
        <v>151</v>
      </c>
    </row>
    <row r="46" spans="1:60" outlineLevel="1" x14ac:dyDescent="0.25">
      <c r="A46" s="189">
        <v>20</v>
      </c>
      <c r="B46" s="190" t="s">
        <v>331</v>
      </c>
      <c r="C46" s="199" t="s">
        <v>332</v>
      </c>
      <c r="D46" s="191" t="s">
        <v>223</v>
      </c>
      <c r="E46" s="192">
        <v>55.5</v>
      </c>
      <c r="F46" s="193"/>
      <c r="G46" s="194">
        <f t="shared" ref="G46:G51" si="0">ROUND(E46*F46,2)</f>
        <v>0</v>
      </c>
      <c r="H46" s="193"/>
      <c r="I46" s="194">
        <f t="shared" ref="I46:I51" si="1">ROUND(E46*H46,2)</f>
        <v>0</v>
      </c>
      <c r="J46" s="193"/>
      <c r="K46" s="194">
        <f t="shared" ref="K46:K51" si="2">ROUND(E46*J46,2)</f>
        <v>0</v>
      </c>
      <c r="L46" s="194">
        <v>15</v>
      </c>
      <c r="M46" s="194">
        <f t="shared" ref="M46:M51" si="3">G46*(1+L46/100)</f>
        <v>0</v>
      </c>
      <c r="N46" s="194">
        <v>1.2E-2</v>
      </c>
      <c r="O46" s="194">
        <f t="shared" ref="O46:O51" si="4">ROUND(E46*N46,2)</f>
        <v>0.67</v>
      </c>
      <c r="P46" s="194">
        <v>0</v>
      </c>
      <c r="Q46" s="194">
        <f t="shared" ref="Q46:Q51" si="5">ROUND(E46*P46,2)</f>
        <v>0</v>
      </c>
      <c r="R46" s="194"/>
      <c r="S46" s="194" t="s">
        <v>237</v>
      </c>
      <c r="T46" s="195" t="s">
        <v>155</v>
      </c>
      <c r="U46" s="161">
        <v>0</v>
      </c>
      <c r="V46" s="161">
        <f t="shared" ref="V46:V51" si="6">ROUND(E46*U46,2)</f>
        <v>0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259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5">
      <c r="A47" s="189">
        <v>21</v>
      </c>
      <c r="B47" s="190" t="s">
        <v>403</v>
      </c>
      <c r="C47" s="199" t="s">
        <v>404</v>
      </c>
      <c r="D47" s="191" t="s">
        <v>257</v>
      </c>
      <c r="E47" s="192">
        <v>8594</v>
      </c>
      <c r="F47" s="193"/>
      <c r="G47" s="194">
        <f t="shared" si="0"/>
        <v>0</v>
      </c>
      <c r="H47" s="193"/>
      <c r="I47" s="194">
        <f t="shared" si="1"/>
        <v>0</v>
      </c>
      <c r="J47" s="193"/>
      <c r="K47" s="194">
        <f t="shared" si="2"/>
        <v>0</v>
      </c>
      <c r="L47" s="194">
        <v>15</v>
      </c>
      <c r="M47" s="194">
        <f t="shared" si="3"/>
        <v>0</v>
      </c>
      <c r="N47" s="194">
        <v>5.0000000000000002E-5</v>
      </c>
      <c r="O47" s="194">
        <f t="shared" si="4"/>
        <v>0.43</v>
      </c>
      <c r="P47" s="194">
        <v>0</v>
      </c>
      <c r="Q47" s="194">
        <f t="shared" si="5"/>
        <v>0</v>
      </c>
      <c r="R47" s="194"/>
      <c r="S47" s="194" t="s">
        <v>237</v>
      </c>
      <c r="T47" s="195" t="s">
        <v>155</v>
      </c>
      <c r="U47" s="161">
        <v>4.4000000000000004E-2</v>
      </c>
      <c r="V47" s="161">
        <f t="shared" si="6"/>
        <v>378.14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180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5">
      <c r="A48" s="189">
        <v>22</v>
      </c>
      <c r="B48" s="190" t="s">
        <v>405</v>
      </c>
      <c r="C48" s="199" t="s">
        <v>256</v>
      </c>
      <c r="D48" s="191" t="s">
        <v>257</v>
      </c>
      <c r="E48" s="192">
        <v>8750</v>
      </c>
      <c r="F48" s="193"/>
      <c r="G48" s="194">
        <f t="shared" si="0"/>
        <v>0</v>
      </c>
      <c r="H48" s="193"/>
      <c r="I48" s="194">
        <f t="shared" si="1"/>
        <v>0</v>
      </c>
      <c r="J48" s="193"/>
      <c r="K48" s="194">
        <f t="shared" si="2"/>
        <v>0</v>
      </c>
      <c r="L48" s="194">
        <v>15</v>
      </c>
      <c r="M48" s="194">
        <f t="shared" si="3"/>
        <v>0</v>
      </c>
      <c r="N48" s="194">
        <v>1E-3</v>
      </c>
      <c r="O48" s="194">
        <f t="shared" si="4"/>
        <v>8.75</v>
      </c>
      <c r="P48" s="194">
        <v>0</v>
      </c>
      <c r="Q48" s="194">
        <f t="shared" si="5"/>
        <v>0</v>
      </c>
      <c r="R48" s="194"/>
      <c r="S48" s="194" t="s">
        <v>237</v>
      </c>
      <c r="T48" s="195" t="s">
        <v>155</v>
      </c>
      <c r="U48" s="161">
        <v>0</v>
      </c>
      <c r="V48" s="161">
        <f t="shared" si="6"/>
        <v>0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259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5">
      <c r="A49" s="189">
        <v>23</v>
      </c>
      <c r="B49" s="190" t="s">
        <v>406</v>
      </c>
      <c r="C49" s="199" t="s">
        <v>256</v>
      </c>
      <c r="D49" s="191" t="s">
        <v>257</v>
      </c>
      <c r="E49" s="192">
        <v>150</v>
      </c>
      <c r="F49" s="193"/>
      <c r="G49" s="194">
        <f t="shared" si="0"/>
        <v>0</v>
      </c>
      <c r="H49" s="193"/>
      <c r="I49" s="194">
        <f t="shared" si="1"/>
        <v>0</v>
      </c>
      <c r="J49" s="193"/>
      <c r="K49" s="194">
        <f t="shared" si="2"/>
        <v>0</v>
      </c>
      <c r="L49" s="194">
        <v>15</v>
      </c>
      <c r="M49" s="194">
        <f t="shared" si="3"/>
        <v>0</v>
      </c>
      <c r="N49" s="194">
        <v>1E-3</v>
      </c>
      <c r="O49" s="194">
        <f t="shared" si="4"/>
        <v>0.15</v>
      </c>
      <c r="P49" s="194">
        <v>0</v>
      </c>
      <c r="Q49" s="194">
        <f t="shared" si="5"/>
        <v>0</v>
      </c>
      <c r="R49" s="194"/>
      <c r="S49" s="194" t="s">
        <v>237</v>
      </c>
      <c r="T49" s="195" t="s">
        <v>155</v>
      </c>
      <c r="U49" s="161">
        <v>0</v>
      </c>
      <c r="V49" s="161">
        <f t="shared" si="6"/>
        <v>0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259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ht="20.399999999999999" outlineLevel="1" x14ac:dyDescent="0.25">
      <c r="A50" s="189">
        <v>24</v>
      </c>
      <c r="B50" s="190" t="s">
        <v>407</v>
      </c>
      <c r="C50" s="199" t="s">
        <v>408</v>
      </c>
      <c r="D50" s="191" t="s">
        <v>223</v>
      </c>
      <c r="E50" s="192">
        <v>55.5</v>
      </c>
      <c r="F50" s="193"/>
      <c r="G50" s="194">
        <f t="shared" si="0"/>
        <v>0</v>
      </c>
      <c r="H50" s="193"/>
      <c r="I50" s="194">
        <f t="shared" si="1"/>
        <v>0</v>
      </c>
      <c r="J50" s="193"/>
      <c r="K50" s="194">
        <f t="shared" si="2"/>
        <v>0</v>
      </c>
      <c r="L50" s="194">
        <v>15</v>
      </c>
      <c r="M50" s="194">
        <f t="shared" si="3"/>
        <v>0</v>
      </c>
      <c r="N50" s="194">
        <v>6.0000000000000002E-5</v>
      </c>
      <c r="O50" s="194">
        <f t="shared" si="4"/>
        <v>0</v>
      </c>
      <c r="P50" s="194">
        <v>0</v>
      </c>
      <c r="Q50" s="194">
        <f t="shared" si="5"/>
        <v>0</v>
      </c>
      <c r="R50" s="194"/>
      <c r="S50" s="194" t="s">
        <v>237</v>
      </c>
      <c r="T50" s="195" t="s">
        <v>155</v>
      </c>
      <c r="U50" s="161">
        <v>0.19</v>
      </c>
      <c r="V50" s="161">
        <f t="shared" si="6"/>
        <v>10.55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180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5">
      <c r="A51" s="169">
        <v>25</v>
      </c>
      <c r="B51" s="170" t="s">
        <v>409</v>
      </c>
      <c r="C51" s="179" t="s">
        <v>410</v>
      </c>
      <c r="D51" s="171" t="s">
        <v>212</v>
      </c>
      <c r="E51" s="172">
        <v>0.25128</v>
      </c>
      <c r="F51" s="173"/>
      <c r="G51" s="174">
        <f t="shared" si="0"/>
        <v>0</v>
      </c>
      <c r="H51" s="173"/>
      <c r="I51" s="174">
        <f t="shared" si="1"/>
        <v>0</v>
      </c>
      <c r="J51" s="173"/>
      <c r="K51" s="174">
        <f t="shared" si="2"/>
        <v>0</v>
      </c>
      <c r="L51" s="174">
        <v>15</v>
      </c>
      <c r="M51" s="174">
        <f t="shared" si="3"/>
        <v>0</v>
      </c>
      <c r="N51" s="174">
        <v>0</v>
      </c>
      <c r="O51" s="174">
        <f t="shared" si="4"/>
        <v>0</v>
      </c>
      <c r="P51" s="174">
        <v>0</v>
      </c>
      <c r="Q51" s="174">
        <f t="shared" si="5"/>
        <v>0</v>
      </c>
      <c r="R51" s="174"/>
      <c r="S51" s="174" t="s">
        <v>237</v>
      </c>
      <c r="T51" s="175" t="s">
        <v>155</v>
      </c>
      <c r="U51" s="161">
        <v>3.0060000000000002</v>
      </c>
      <c r="V51" s="161">
        <f t="shared" si="6"/>
        <v>0.76</v>
      </c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180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5">
      <c r="A52" s="159"/>
      <c r="B52" s="160"/>
      <c r="C52" s="261" t="s">
        <v>400</v>
      </c>
      <c r="D52" s="262"/>
      <c r="E52" s="262"/>
      <c r="F52" s="262"/>
      <c r="G52" s="262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182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x14ac:dyDescent="0.25">
      <c r="A53" s="163" t="s">
        <v>150</v>
      </c>
      <c r="B53" s="164" t="s">
        <v>119</v>
      </c>
      <c r="C53" s="178" t="s">
        <v>120</v>
      </c>
      <c r="D53" s="165"/>
      <c r="E53" s="166"/>
      <c r="F53" s="167"/>
      <c r="G53" s="167">
        <f>SUMIF(AG54:AG56,"&lt;&gt;NOR",G54:G56)</f>
        <v>0</v>
      </c>
      <c r="H53" s="167"/>
      <c r="I53" s="167">
        <f>SUM(I54:I56)</f>
        <v>0</v>
      </c>
      <c r="J53" s="167"/>
      <c r="K53" s="167">
        <f>SUM(K54:K56)</f>
        <v>0</v>
      </c>
      <c r="L53" s="167"/>
      <c r="M53" s="167">
        <f>SUM(M54:M56)</f>
        <v>0</v>
      </c>
      <c r="N53" s="167"/>
      <c r="O53" s="167">
        <f>SUM(O54:O56)</f>
        <v>0</v>
      </c>
      <c r="P53" s="167"/>
      <c r="Q53" s="167">
        <f>SUM(Q54:Q56)</f>
        <v>0</v>
      </c>
      <c r="R53" s="167"/>
      <c r="S53" s="167"/>
      <c r="T53" s="168"/>
      <c r="U53" s="162"/>
      <c r="V53" s="162">
        <f>SUM(V54:V56)</f>
        <v>6.6499999999999995</v>
      </c>
      <c r="W53" s="162"/>
      <c r="AG53" t="s">
        <v>151</v>
      </c>
    </row>
    <row r="54" spans="1:60" outlineLevel="1" x14ac:dyDescent="0.25">
      <c r="A54" s="189">
        <v>26</v>
      </c>
      <c r="B54" s="190" t="s">
        <v>411</v>
      </c>
      <c r="C54" s="199" t="s">
        <v>412</v>
      </c>
      <c r="D54" s="191" t="s">
        <v>198</v>
      </c>
      <c r="E54" s="192">
        <v>210</v>
      </c>
      <c r="F54" s="193"/>
      <c r="G54" s="194">
        <f>ROUND(E54*F54,2)</f>
        <v>0</v>
      </c>
      <c r="H54" s="193"/>
      <c r="I54" s="194">
        <f>ROUND(E54*H54,2)</f>
        <v>0</v>
      </c>
      <c r="J54" s="193"/>
      <c r="K54" s="194">
        <f>ROUND(E54*J54,2)</f>
        <v>0</v>
      </c>
      <c r="L54" s="194">
        <v>15</v>
      </c>
      <c r="M54" s="194">
        <f>G54*(1+L54/100)</f>
        <v>0</v>
      </c>
      <c r="N54" s="194">
        <v>0</v>
      </c>
      <c r="O54" s="194">
        <f>ROUND(E54*N54,2)</f>
        <v>0</v>
      </c>
      <c r="P54" s="194">
        <v>0</v>
      </c>
      <c r="Q54" s="194">
        <f>ROUND(E54*P54,2)</f>
        <v>0</v>
      </c>
      <c r="R54" s="194"/>
      <c r="S54" s="194" t="s">
        <v>204</v>
      </c>
      <c r="T54" s="195" t="s">
        <v>155</v>
      </c>
      <c r="U54" s="161">
        <v>0</v>
      </c>
      <c r="V54" s="161">
        <f>ROUND(E54*U54,2)</f>
        <v>0</v>
      </c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5">
      <c r="A55" s="189">
        <v>27</v>
      </c>
      <c r="B55" s="190" t="s">
        <v>339</v>
      </c>
      <c r="C55" s="199" t="s">
        <v>340</v>
      </c>
      <c r="D55" s="191" t="s">
        <v>198</v>
      </c>
      <c r="E55" s="192">
        <v>15</v>
      </c>
      <c r="F55" s="193"/>
      <c r="G55" s="194">
        <f>ROUND(E55*F55,2)</f>
        <v>0</v>
      </c>
      <c r="H55" s="193"/>
      <c r="I55" s="194">
        <f>ROUND(E55*H55,2)</f>
        <v>0</v>
      </c>
      <c r="J55" s="193"/>
      <c r="K55" s="194">
        <f>ROUND(E55*J55,2)</f>
        <v>0</v>
      </c>
      <c r="L55" s="194">
        <v>15</v>
      </c>
      <c r="M55" s="194">
        <f>G55*(1+L55/100)</f>
        <v>0</v>
      </c>
      <c r="N55" s="194">
        <v>2.4000000000000001E-4</v>
      </c>
      <c r="O55" s="194">
        <f>ROUND(E55*N55,2)</f>
        <v>0</v>
      </c>
      <c r="P55" s="194">
        <v>0</v>
      </c>
      <c r="Q55" s="194">
        <f>ROUND(E55*P55,2)</f>
        <v>0</v>
      </c>
      <c r="R55" s="194"/>
      <c r="S55" s="194" t="s">
        <v>237</v>
      </c>
      <c r="T55" s="195" t="s">
        <v>155</v>
      </c>
      <c r="U55" s="161">
        <v>0.28700000000000003</v>
      </c>
      <c r="V55" s="161">
        <f>ROUND(E55*U55,2)</f>
        <v>4.3099999999999996</v>
      </c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180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69">
        <v>28</v>
      </c>
      <c r="B56" s="170" t="s">
        <v>341</v>
      </c>
      <c r="C56" s="179" t="s">
        <v>342</v>
      </c>
      <c r="D56" s="171" t="s">
        <v>198</v>
      </c>
      <c r="E56" s="172">
        <v>15</v>
      </c>
      <c r="F56" s="173"/>
      <c r="G56" s="174">
        <f>ROUND(E56*F56,2)</f>
        <v>0</v>
      </c>
      <c r="H56" s="173"/>
      <c r="I56" s="174">
        <f>ROUND(E56*H56,2)</f>
        <v>0</v>
      </c>
      <c r="J56" s="173"/>
      <c r="K56" s="174">
        <f>ROUND(E56*J56,2)</f>
        <v>0</v>
      </c>
      <c r="L56" s="174">
        <v>15</v>
      </c>
      <c r="M56" s="174">
        <f>G56*(1+L56/100)</f>
        <v>0</v>
      </c>
      <c r="N56" s="174">
        <v>8.0000000000000007E-5</v>
      </c>
      <c r="O56" s="174">
        <f>ROUND(E56*N56,2)</f>
        <v>0</v>
      </c>
      <c r="P56" s="174">
        <v>0</v>
      </c>
      <c r="Q56" s="174">
        <f>ROUND(E56*P56,2)</f>
        <v>0</v>
      </c>
      <c r="R56" s="174"/>
      <c r="S56" s="174" t="s">
        <v>237</v>
      </c>
      <c r="T56" s="175" t="s">
        <v>155</v>
      </c>
      <c r="U56" s="161">
        <v>0.15600000000000003</v>
      </c>
      <c r="V56" s="161">
        <f>ROUND(E56*U56,2)</f>
        <v>2.34</v>
      </c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180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x14ac:dyDescent="0.25">
      <c r="A57" s="5"/>
      <c r="B57" s="6"/>
      <c r="C57" s="180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AE57">
        <v>15</v>
      </c>
      <c r="AF57">
        <v>21</v>
      </c>
    </row>
    <row r="58" spans="1:60" x14ac:dyDescent="0.25">
      <c r="A58" s="155"/>
      <c r="B58" s="156" t="s">
        <v>29</v>
      </c>
      <c r="C58" s="181"/>
      <c r="D58" s="157"/>
      <c r="E58" s="158"/>
      <c r="F58" s="158"/>
      <c r="G58" s="177">
        <f>G8+G23+G36+G39+G45+G53</f>
        <v>0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AE58">
        <f>SUMIF(L7:L56,AE57,G7:G56)</f>
        <v>0</v>
      </c>
      <c r="AF58">
        <f>SUMIF(L7:L56,AF57,G7:G56)</f>
        <v>0</v>
      </c>
      <c r="AG58" t="s">
        <v>174</v>
      </c>
    </row>
    <row r="59" spans="1:60" x14ac:dyDescent="0.25">
      <c r="C59" s="182"/>
      <c r="D59" s="143"/>
      <c r="AG59" t="s">
        <v>176</v>
      </c>
    </row>
    <row r="60" spans="1:60" x14ac:dyDescent="0.25">
      <c r="D60" s="143"/>
    </row>
    <row r="61" spans="1:60" x14ac:dyDescent="0.25">
      <c r="D61" s="143"/>
    </row>
    <row r="62" spans="1:60" x14ac:dyDescent="0.25">
      <c r="D62" s="143"/>
    </row>
    <row r="63" spans="1:60" x14ac:dyDescent="0.25">
      <c r="D63" s="143"/>
    </row>
    <row r="64" spans="1:60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9">
    <mergeCell ref="C28:G28"/>
    <mergeCell ref="A1:G1"/>
    <mergeCell ref="C2:G2"/>
    <mergeCell ref="C3:G3"/>
    <mergeCell ref="C4:G4"/>
    <mergeCell ref="C10:G10"/>
    <mergeCell ref="C14:G14"/>
    <mergeCell ref="C16:G16"/>
    <mergeCell ref="C18:G18"/>
    <mergeCell ref="C20:G20"/>
    <mergeCell ref="C22:G22"/>
    <mergeCell ref="C25:G25"/>
    <mergeCell ref="C52:G52"/>
    <mergeCell ref="C30:G30"/>
    <mergeCell ref="C31:G31"/>
    <mergeCell ref="C33:G33"/>
    <mergeCell ref="C35:G35"/>
    <mergeCell ref="C38:G38"/>
    <mergeCell ref="C43:G4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11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53</v>
      </c>
      <c r="C3" s="255" t="s">
        <v>54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53</v>
      </c>
      <c r="C4" s="258" t="s">
        <v>54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SUMIF(AG9:AG23,"&lt;&gt;NOR",G9:G23)</f>
        <v>0</v>
      </c>
      <c r="H8" s="167"/>
      <c r="I8" s="167">
        <f>SUM(I9:I23)</f>
        <v>0</v>
      </c>
      <c r="J8" s="167"/>
      <c r="K8" s="167">
        <f>SUM(K9:K23)</f>
        <v>0</v>
      </c>
      <c r="L8" s="167"/>
      <c r="M8" s="167">
        <f>SUM(M9:M23)</f>
        <v>0</v>
      </c>
      <c r="N8" s="167"/>
      <c r="O8" s="167">
        <f>SUM(O9:O23)</f>
        <v>0</v>
      </c>
      <c r="P8" s="167"/>
      <c r="Q8" s="167">
        <f>SUM(Q9:Q23)</f>
        <v>0</v>
      </c>
      <c r="R8" s="167"/>
      <c r="S8" s="167"/>
      <c r="T8" s="168"/>
      <c r="U8" s="162"/>
      <c r="V8" s="162">
        <f>SUM(V9:V23)</f>
        <v>6.74</v>
      </c>
      <c r="W8" s="162"/>
      <c r="AG8" t="s">
        <v>151</v>
      </c>
    </row>
    <row r="9" spans="1:60" outlineLevel="1" x14ac:dyDescent="0.25">
      <c r="A9" s="169">
        <v>1</v>
      </c>
      <c r="B9" s="170" t="s">
        <v>413</v>
      </c>
      <c r="C9" s="179" t="s">
        <v>414</v>
      </c>
      <c r="D9" s="171" t="s">
        <v>179</v>
      </c>
      <c r="E9" s="172">
        <v>1.2000000000000002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237</v>
      </c>
      <c r="T9" s="175" t="s">
        <v>155</v>
      </c>
      <c r="U9" s="161">
        <v>9.7000000000000003E-2</v>
      </c>
      <c r="V9" s="161">
        <f>ROUND(E9*U9,2)</f>
        <v>0.12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5">
      <c r="A10" s="159"/>
      <c r="B10" s="160"/>
      <c r="C10" s="261" t="s">
        <v>415</v>
      </c>
      <c r="D10" s="262"/>
      <c r="E10" s="262"/>
      <c r="F10" s="262"/>
      <c r="G10" s="262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nebo lesní půdy, s vodorovným přemístěním na hromady v místě upotřebení nebo na dočasné či trvalé skládky se složením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69">
        <v>2</v>
      </c>
      <c r="B11" s="170" t="s">
        <v>416</v>
      </c>
      <c r="C11" s="179" t="s">
        <v>417</v>
      </c>
      <c r="D11" s="171" t="s">
        <v>179</v>
      </c>
      <c r="E11" s="172">
        <v>2.8000000000000003</v>
      </c>
      <c r="F11" s="173"/>
      <c r="G11" s="174">
        <f>ROUND(E11*F11,2)</f>
        <v>0</v>
      </c>
      <c r="H11" s="173"/>
      <c r="I11" s="174">
        <f>ROUND(E11*H11,2)</f>
        <v>0</v>
      </c>
      <c r="J11" s="173"/>
      <c r="K11" s="174">
        <f>ROUND(E11*J11,2)</f>
        <v>0</v>
      </c>
      <c r="L11" s="174">
        <v>15</v>
      </c>
      <c r="M11" s="174">
        <f>G11*(1+L11/100)</f>
        <v>0</v>
      </c>
      <c r="N11" s="174">
        <v>0</v>
      </c>
      <c r="O11" s="174">
        <f>ROUND(E11*N11,2)</f>
        <v>0</v>
      </c>
      <c r="P11" s="174">
        <v>0</v>
      </c>
      <c r="Q11" s="174">
        <f>ROUND(E11*P11,2)</f>
        <v>0</v>
      </c>
      <c r="R11" s="174"/>
      <c r="S11" s="174" t="s">
        <v>237</v>
      </c>
      <c r="T11" s="175" t="s">
        <v>155</v>
      </c>
      <c r="U11" s="161">
        <v>0.11</v>
      </c>
      <c r="V11" s="161">
        <f>ROUND(E11*U11,2)</f>
        <v>0.31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ht="21" outlineLevel="1" x14ac:dyDescent="0.25">
      <c r="A12" s="159"/>
      <c r="B12" s="160"/>
      <c r="C12" s="261" t="s">
        <v>418</v>
      </c>
      <c r="D12" s="262"/>
      <c r="E12" s="262"/>
      <c r="F12" s="262"/>
      <c r="G12" s="262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182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76" t="str">
        <f>C12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69">
        <v>3</v>
      </c>
      <c r="B13" s="170" t="s">
        <v>419</v>
      </c>
      <c r="C13" s="179" t="s">
        <v>420</v>
      </c>
      <c r="D13" s="171" t="s">
        <v>179</v>
      </c>
      <c r="E13" s="172">
        <v>2.8000000000000003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15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/>
      <c r="S13" s="174" t="s">
        <v>237</v>
      </c>
      <c r="T13" s="175" t="s">
        <v>155</v>
      </c>
      <c r="U13" s="161">
        <v>0.626</v>
      </c>
      <c r="V13" s="161">
        <f>ROUND(E13*U13,2)</f>
        <v>1.75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180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59"/>
      <c r="B14" s="160"/>
      <c r="C14" s="261" t="s">
        <v>421</v>
      </c>
      <c r="D14" s="262"/>
      <c r="E14" s="262"/>
      <c r="F14" s="262"/>
      <c r="G14" s="262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182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76" t="str">
        <f>C14</f>
        <v>bez naložení do dopravní nádoby, ale s vyprázdněním dopravní nádoby na hromadu nebo na dopravní prostředek,</v>
      </c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69">
        <v>4</v>
      </c>
      <c r="B15" s="170" t="s">
        <v>422</v>
      </c>
      <c r="C15" s="179" t="s">
        <v>423</v>
      </c>
      <c r="D15" s="171" t="s">
        <v>179</v>
      </c>
      <c r="E15" s="172">
        <v>2.8000000000000003</v>
      </c>
      <c r="F15" s="173"/>
      <c r="G15" s="174">
        <f>ROUND(E15*F15,2)</f>
        <v>0</v>
      </c>
      <c r="H15" s="173"/>
      <c r="I15" s="174">
        <f>ROUND(E15*H15,2)</f>
        <v>0</v>
      </c>
      <c r="J15" s="173"/>
      <c r="K15" s="174">
        <f>ROUND(E15*J15,2)</f>
        <v>0</v>
      </c>
      <c r="L15" s="174">
        <v>15</v>
      </c>
      <c r="M15" s="174">
        <f>G15*(1+L15/100)</f>
        <v>0</v>
      </c>
      <c r="N15" s="174">
        <v>0</v>
      </c>
      <c r="O15" s="174">
        <f>ROUND(E15*N15,2)</f>
        <v>0</v>
      </c>
      <c r="P15" s="174">
        <v>0</v>
      </c>
      <c r="Q15" s="174">
        <f>ROUND(E15*P15,2)</f>
        <v>0</v>
      </c>
      <c r="R15" s="174"/>
      <c r="S15" s="174" t="s">
        <v>237</v>
      </c>
      <c r="T15" s="175" t="s">
        <v>155</v>
      </c>
      <c r="U15" s="161">
        <v>1.1000000000000001E-2</v>
      </c>
      <c r="V15" s="161">
        <f>ROUND(E15*U15,2)</f>
        <v>0.03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180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59"/>
      <c r="B16" s="160"/>
      <c r="C16" s="261" t="s">
        <v>424</v>
      </c>
      <c r="D16" s="262"/>
      <c r="E16" s="262"/>
      <c r="F16" s="262"/>
      <c r="G16" s="262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182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76" t="str">
        <f>C16</f>
        <v>po suchu, bez ohledu na druh dopravního prostředku, bez naložení výkopku, avšak se složením bez rozhrnutí,</v>
      </c>
      <c r="BB16" s="152"/>
      <c r="BC16" s="152"/>
      <c r="BD16" s="152"/>
      <c r="BE16" s="152"/>
      <c r="BF16" s="152"/>
      <c r="BG16" s="152"/>
      <c r="BH16" s="152"/>
    </row>
    <row r="17" spans="1:60" ht="20.399999999999999" outlineLevel="1" x14ac:dyDescent="0.25">
      <c r="A17" s="189">
        <v>5</v>
      </c>
      <c r="B17" s="190" t="s">
        <v>425</v>
      </c>
      <c r="C17" s="199" t="s">
        <v>426</v>
      </c>
      <c r="D17" s="191" t="s">
        <v>179</v>
      </c>
      <c r="E17" s="192">
        <v>2.8000000000000003</v>
      </c>
      <c r="F17" s="193"/>
      <c r="G17" s="194">
        <f>ROUND(E17*F17,2)</f>
        <v>0</v>
      </c>
      <c r="H17" s="193"/>
      <c r="I17" s="194">
        <f>ROUND(E17*H17,2)</f>
        <v>0</v>
      </c>
      <c r="J17" s="193"/>
      <c r="K17" s="194">
        <f>ROUND(E17*J17,2)</f>
        <v>0</v>
      </c>
      <c r="L17" s="194">
        <v>15</v>
      </c>
      <c r="M17" s="194">
        <f>G17*(1+L17/100)</f>
        <v>0</v>
      </c>
      <c r="N17" s="194">
        <v>0</v>
      </c>
      <c r="O17" s="194">
        <f>ROUND(E17*N17,2)</f>
        <v>0</v>
      </c>
      <c r="P17" s="194">
        <v>0</v>
      </c>
      <c r="Q17" s="194">
        <f>ROUND(E17*P17,2)</f>
        <v>0</v>
      </c>
      <c r="R17" s="194"/>
      <c r="S17" s="194" t="s">
        <v>237</v>
      </c>
      <c r="T17" s="195" t="s">
        <v>155</v>
      </c>
      <c r="U17" s="161">
        <v>0.65200000000000002</v>
      </c>
      <c r="V17" s="161">
        <f>ROUND(E17*U17,2)</f>
        <v>1.83</v>
      </c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180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ht="20.399999999999999" outlineLevel="1" x14ac:dyDescent="0.25">
      <c r="A18" s="189">
        <v>6</v>
      </c>
      <c r="B18" s="190" t="s">
        <v>194</v>
      </c>
      <c r="C18" s="199" t="s">
        <v>195</v>
      </c>
      <c r="D18" s="191" t="s">
        <v>179</v>
      </c>
      <c r="E18" s="192">
        <v>2.8000000000000003</v>
      </c>
      <c r="F18" s="193"/>
      <c r="G18" s="194">
        <f>ROUND(E18*F18,2)</f>
        <v>0</v>
      </c>
      <c r="H18" s="193"/>
      <c r="I18" s="194">
        <f>ROUND(E18*H18,2)</f>
        <v>0</v>
      </c>
      <c r="J18" s="193"/>
      <c r="K18" s="194">
        <f>ROUND(E18*J18,2)</f>
        <v>0</v>
      </c>
      <c r="L18" s="194">
        <v>15</v>
      </c>
      <c r="M18" s="194">
        <f>G18*(1+L18/100)</f>
        <v>0</v>
      </c>
      <c r="N18" s="194">
        <v>0</v>
      </c>
      <c r="O18" s="194">
        <f>ROUND(E18*N18,2)</f>
        <v>0</v>
      </c>
      <c r="P18" s="194">
        <v>0</v>
      </c>
      <c r="Q18" s="194">
        <f>ROUND(E18*P18,2)</f>
        <v>0</v>
      </c>
      <c r="R18" s="194"/>
      <c r="S18" s="194" t="s">
        <v>237</v>
      </c>
      <c r="T18" s="195" t="s">
        <v>155</v>
      </c>
      <c r="U18" s="161">
        <v>9.0000000000000011E-3</v>
      </c>
      <c r="V18" s="161">
        <f>ROUND(E18*U18,2)</f>
        <v>0.03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69">
        <v>7</v>
      </c>
      <c r="B19" s="170" t="s">
        <v>427</v>
      </c>
      <c r="C19" s="179" t="s">
        <v>428</v>
      </c>
      <c r="D19" s="171" t="s">
        <v>179</v>
      </c>
      <c r="E19" s="172">
        <v>2.8000000000000003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15</v>
      </c>
      <c r="M19" s="174">
        <f>G19*(1+L19/100)</f>
        <v>0</v>
      </c>
      <c r="N19" s="174">
        <v>0</v>
      </c>
      <c r="O19" s="174">
        <f>ROUND(E19*N19,2)</f>
        <v>0</v>
      </c>
      <c r="P19" s="174">
        <v>0</v>
      </c>
      <c r="Q19" s="174">
        <f>ROUND(E19*P19,2)</f>
        <v>0</v>
      </c>
      <c r="R19" s="174"/>
      <c r="S19" s="174" t="s">
        <v>237</v>
      </c>
      <c r="T19" s="175" t="s">
        <v>155</v>
      </c>
      <c r="U19" s="161">
        <v>0.20200000000000001</v>
      </c>
      <c r="V19" s="161">
        <f>ROUND(E19*U19,2)</f>
        <v>0.56999999999999995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59"/>
      <c r="B20" s="160"/>
      <c r="C20" s="261" t="s">
        <v>429</v>
      </c>
      <c r="D20" s="262"/>
      <c r="E20" s="262"/>
      <c r="F20" s="262"/>
      <c r="G20" s="262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182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59"/>
      <c r="B21" s="160"/>
      <c r="C21" s="250" t="s">
        <v>430</v>
      </c>
      <c r="D21" s="251"/>
      <c r="E21" s="251"/>
      <c r="F21" s="251"/>
      <c r="G21" s="25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158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ht="20.399999999999999" outlineLevel="1" x14ac:dyDescent="0.25">
      <c r="A22" s="169">
        <v>8</v>
      </c>
      <c r="B22" s="170" t="s">
        <v>361</v>
      </c>
      <c r="C22" s="179" t="s">
        <v>362</v>
      </c>
      <c r="D22" s="171" t="s">
        <v>198</v>
      </c>
      <c r="E22" s="172">
        <v>8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15</v>
      </c>
      <c r="M22" s="174">
        <f>G22*(1+L22/100)</f>
        <v>0</v>
      </c>
      <c r="N22" s="174">
        <v>0</v>
      </c>
      <c r="O22" s="174">
        <f>ROUND(E22*N22,2)</f>
        <v>0</v>
      </c>
      <c r="P22" s="174">
        <v>0</v>
      </c>
      <c r="Q22" s="174">
        <f>ROUND(E22*P22,2)</f>
        <v>0</v>
      </c>
      <c r="R22" s="174"/>
      <c r="S22" s="174" t="s">
        <v>237</v>
      </c>
      <c r="T22" s="175" t="s">
        <v>155</v>
      </c>
      <c r="U22" s="161">
        <v>0.26300000000000001</v>
      </c>
      <c r="V22" s="161">
        <f>ROUND(E22*U22,2)</f>
        <v>2.1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59"/>
      <c r="B23" s="160"/>
      <c r="C23" s="261" t="s">
        <v>363</v>
      </c>
      <c r="D23" s="262"/>
      <c r="E23" s="262"/>
      <c r="F23" s="262"/>
      <c r="G23" s="262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182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76" t="str">
        <f>C23</f>
        <v>s případným nutným přemístěním hromad nebo dočasných skládek na místo potřeby ze vzdálenosti do 30 m, ve svahu sklonu přes 1 : 5,</v>
      </c>
      <c r="BB23" s="152"/>
      <c r="BC23" s="152"/>
      <c r="BD23" s="152"/>
      <c r="BE23" s="152"/>
      <c r="BF23" s="152"/>
      <c r="BG23" s="152"/>
      <c r="BH23" s="152"/>
    </row>
    <row r="24" spans="1:60" x14ac:dyDescent="0.25">
      <c r="A24" s="163" t="s">
        <v>150</v>
      </c>
      <c r="B24" s="164" t="s">
        <v>77</v>
      </c>
      <c r="C24" s="178" t="s">
        <v>78</v>
      </c>
      <c r="D24" s="165"/>
      <c r="E24" s="166"/>
      <c r="F24" s="167"/>
      <c r="G24" s="167">
        <f>SUMIF(AG25:AG35,"&lt;&gt;NOR",G25:G35)</f>
        <v>0</v>
      </c>
      <c r="H24" s="167"/>
      <c r="I24" s="167">
        <f>SUM(I25:I35)</f>
        <v>0</v>
      </c>
      <c r="J24" s="167"/>
      <c r="K24" s="167">
        <f>SUM(K25:K35)</f>
        <v>0</v>
      </c>
      <c r="L24" s="167"/>
      <c r="M24" s="167">
        <f>SUM(M25:M35)</f>
        <v>0</v>
      </c>
      <c r="N24" s="167"/>
      <c r="O24" s="167">
        <f>SUM(O25:O35)</f>
        <v>8.81</v>
      </c>
      <c r="P24" s="167"/>
      <c r="Q24" s="167">
        <f>SUM(Q25:Q35)</f>
        <v>0</v>
      </c>
      <c r="R24" s="167"/>
      <c r="S24" s="167"/>
      <c r="T24" s="168"/>
      <c r="U24" s="162"/>
      <c r="V24" s="162">
        <f>SUM(V25:V35)</f>
        <v>50.760000000000005</v>
      </c>
      <c r="W24" s="162"/>
      <c r="AG24" t="s">
        <v>151</v>
      </c>
    </row>
    <row r="25" spans="1:60" outlineLevel="1" x14ac:dyDescent="0.25">
      <c r="A25" s="189">
        <v>9</v>
      </c>
      <c r="B25" s="190" t="s">
        <v>377</v>
      </c>
      <c r="C25" s="199" t="s">
        <v>431</v>
      </c>
      <c r="D25" s="191" t="s">
        <v>179</v>
      </c>
      <c r="E25" s="192">
        <v>0.8</v>
      </c>
      <c r="F25" s="193"/>
      <c r="G25" s="194">
        <f>ROUND(E25*F25,2)</f>
        <v>0</v>
      </c>
      <c r="H25" s="193"/>
      <c r="I25" s="194">
        <f>ROUND(E25*H25,2)</f>
        <v>0</v>
      </c>
      <c r="J25" s="193"/>
      <c r="K25" s="194">
        <f>ROUND(E25*J25,2)</f>
        <v>0</v>
      </c>
      <c r="L25" s="194">
        <v>15</v>
      </c>
      <c r="M25" s="194">
        <f>G25*(1+L25/100)</f>
        <v>0</v>
      </c>
      <c r="N25" s="194">
        <v>1.93971</v>
      </c>
      <c r="O25" s="194">
        <f>ROUND(E25*N25,2)</f>
        <v>1.55</v>
      </c>
      <c r="P25" s="194">
        <v>0</v>
      </c>
      <c r="Q25" s="194">
        <f>ROUND(E25*P25,2)</f>
        <v>0</v>
      </c>
      <c r="R25" s="194"/>
      <c r="S25" s="194" t="s">
        <v>237</v>
      </c>
      <c r="T25" s="195" t="s">
        <v>155</v>
      </c>
      <c r="U25" s="161">
        <v>0.96500000000000008</v>
      </c>
      <c r="V25" s="161">
        <f>ROUND(E25*U25,2)</f>
        <v>0.77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263">
        <v>10</v>
      </c>
      <c r="B26" s="264" t="s">
        <v>374</v>
      </c>
      <c r="C26" s="265" t="s">
        <v>375</v>
      </c>
      <c r="D26" s="266" t="s">
        <v>179</v>
      </c>
      <c r="E26" s="267">
        <v>2.4000000000000004</v>
      </c>
      <c r="F26" s="268"/>
      <c r="G26" s="269">
        <f>ROUND(E26*F26,2)</f>
        <v>0</v>
      </c>
      <c r="H26" s="268"/>
      <c r="I26" s="269">
        <f>ROUND(E26*H26,2)</f>
        <v>0</v>
      </c>
      <c r="J26" s="268"/>
      <c r="K26" s="269">
        <f>ROUND(E26*J26,2)</f>
        <v>0</v>
      </c>
      <c r="L26" s="269">
        <v>15</v>
      </c>
      <c r="M26" s="269">
        <f>G26*(1+L26/100)</f>
        <v>0</v>
      </c>
      <c r="N26" s="269">
        <v>2.5250000000000004</v>
      </c>
      <c r="O26" s="269">
        <f>ROUND(E26*N26,2)</f>
        <v>6.06</v>
      </c>
      <c r="P26" s="269">
        <v>0</v>
      </c>
      <c r="Q26" s="269">
        <f>ROUND(E26*P26,2)</f>
        <v>0</v>
      </c>
      <c r="R26" s="269"/>
      <c r="S26" s="269" t="s">
        <v>237</v>
      </c>
      <c r="T26" s="175" t="s">
        <v>237</v>
      </c>
      <c r="U26" s="161">
        <v>0.48000000000000004</v>
      </c>
      <c r="V26" s="161">
        <f>ROUND(E26*U26,2)</f>
        <v>1.1499999999999999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180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59"/>
      <c r="B27" s="160"/>
      <c r="C27" s="261" t="s">
        <v>376</v>
      </c>
      <c r="D27" s="262"/>
      <c r="E27" s="262"/>
      <c r="F27" s="262"/>
      <c r="G27" s="262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182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69">
        <v>11</v>
      </c>
      <c r="B28" s="170" t="s">
        <v>379</v>
      </c>
      <c r="C28" s="179" t="s">
        <v>380</v>
      </c>
      <c r="D28" s="171" t="s">
        <v>198</v>
      </c>
      <c r="E28" s="172">
        <v>17.200000000000003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15</v>
      </c>
      <c r="M28" s="174">
        <f>G28*(1+L28/100)</f>
        <v>0</v>
      </c>
      <c r="N28" s="174">
        <v>3.9200000000000006E-2</v>
      </c>
      <c r="O28" s="174">
        <f>ROUND(E28*N28,2)</f>
        <v>0.67</v>
      </c>
      <c r="P28" s="174">
        <v>0</v>
      </c>
      <c r="Q28" s="174">
        <f>ROUND(E28*P28,2)</f>
        <v>0</v>
      </c>
      <c r="R28" s="174"/>
      <c r="S28" s="174" t="s">
        <v>237</v>
      </c>
      <c r="T28" s="175" t="s">
        <v>155</v>
      </c>
      <c r="U28" s="161">
        <v>1.05</v>
      </c>
      <c r="V28" s="161">
        <f>ROUND(E28*U28,2)</f>
        <v>18.059999999999999</v>
      </c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180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ht="21" outlineLevel="1" x14ac:dyDescent="0.25">
      <c r="A29" s="159"/>
      <c r="B29" s="160"/>
      <c r="C29" s="261" t="s">
        <v>381</v>
      </c>
      <c r="D29" s="262"/>
      <c r="E29" s="262"/>
      <c r="F29" s="262"/>
      <c r="G29" s="262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182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76" t="str">
        <f>C29</f>
        <v>bednění svislé nebo šikmé (odkloněné), půdorysně přímé nebo zalomené, stěn základových patek ve volných nebo zapažených jámách, rýhách, šachtách, včetně případných vzpěr,</v>
      </c>
      <c r="BB29" s="152"/>
      <c r="BC29" s="152"/>
      <c r="BD29" s="152"/>
      <c r="BE29" s="152"/>
      <c r="BF29" s="152"/>
      <c r="BG29" s="152"/>
      <c r="BH29" s="152"/>
    </row>
    <row r="30" spans="1:60" outlineLevel="1" x14ac:dyDescent="0.25">
      <c r="A30" s="169">
        <v>12</v>
      </c>
      <c r="B30" s="170" t="s">
        <v>382</v>
      </c>
      <c r="C30" s="179" t="s">
        <v>383</v>
      </c>
      <c r="D30" s="171" t="s">
        <v>198</v>
      </c>
      <c r="E30" s="172">
        <v>17.200000000000003</v>
      </c>
      <c r="F30" s="173"/>
      <c r="G30" s="174">
        <f>ROUND(E30*F30,2)</f>
        <v>0</v>
      </c>
      <c r="H30" s="173"/>
      <c r="I30" s="174">
        <f>ROUND(E30*H30,2)</f>
        <v>0</v>
      </c>
      <c r="J30" s="173"/>
      <c r="K30" s="174">
        <f>ROUND(E30*J30,2)</f>
        <v>0</v>
      </c>
      <c r="L30" s="174">
        <v>15</v>
      </c>
      <c r="M30" s="174">
        <f>G30*(1+L30/100)</f>
        <v>0</v>
      </c>
      <c r="N30" s="174">
        <v>0</v>
      </c>
      <c r="O30" s="174">
        <f>ROUND(E30*N30,2)</f>
        <v>0</v>
      </c>
      <c r="P30" s="174">
        <v>0</v>
      </c>
      <c r="Q30" s="174">
        <f>ROUND(E30*P30,2)</f>
        <v>0</v>
      </c>
      <c r="R30" s="174"/>
      <c r="S30" s="174" t="s">
        <v>237</v>
      </c>
      <c r="T30" s="175" t="s">
        <v>155</v>
      </c>
      <c r="U30" s="161">
        <v>0.32</v>
      </c>
      <c r="V30" s="161">
        <f>ROUND(E30*U30,2)</f>
        <v>5.5</v>
      </c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180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ht="21" outlineLevel="1" x14ac:dyDescent="0.25">
      <c r="A31" s="159"/>
      <c r="B31" s="160"/>
      <c r="C31" s="261" t="s">
        <v>381</v>
      </c>
      <c r="D31" s="262"/>
      <c r="E31" s="262"/>
      <c r="F31" s="262"/>
      <c r="G31" s="262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182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76" t="str">
        <f>C31</f>
        <v>bednění svislé nebo šikmé (odkloněné), půdorysně přímé nebo zalomené, stěn základových patek ve volných nebo zapažených jámách, rýhách, šachtách, včetně případných vzpěr,</v>
      </c>
      <c r="BB31" s="152"/>
      <c r="BC31" s="152"/>
      <c r="BD31" s="152"/>
      <c r="BE31" s="152"/>
      <c r="BF31" s="152"/>
      <c r="BG31" s="152"/>
      <c r="BH31" s="152"/>
    </row>
    <row r="32" spans="1:60" outlineLevel="1" x14ac:dyDescent="0.25">
      <c r="A32" s="159"/>
      <c r="B32" s="160"/>
      <c r="C32" s="250" t="s">
        <v>384</v>
      </c>
      <c r="D32" s="251"/>
      <c r="E32" s="251"/>
      <c r="F32" s="251"/>
      <c r="G32" s="25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158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ht="20.399999999999999" outlineLevel="1" x14ac:dyDescent="0.25">
      <c r="A33" s="169">
        <v>13</v>
      </c>
      <c r="B33" s="170" t="s">
        <v>385</v>
      </c>
      <c r="C33" s="179" t="s">
        <v>386</v>
      </c>
      <c r="D33" s="171" t="s">
        <v>266</v>
      </c>
      <c r="E33" s="172">
        <v>17.200000000000003</v>
      </c>
      <c r="F33" s="173"/>
      <c r="G33" s="174">
        <f>ROUND(E33*F33,2)</f>
        <v>0</v>
      </c>
      <c r="H33" s="173"/>
      <c r="I33" s="174">
        <f>ROUND(E33*H33,2)</f>
        <v>0</v>
      </c>
      <c r="J33" s="173"/>
      <c r="K33" s="174">
        <f>ROUND(E33*J33,2)</f>
        <v>0</v>
      </c>
      <c r="L33" s="174">
        <v>15</v>
      </c>
      <c r="M33" s="174">
        <f>G33*(1+L33/100)</f>
        <v>0</v>
      </c>
      <c r="N33" s="174">
        <v>1.353E-2</v>
      </c>
      <c r="O33" s="174">
        <f>ROUND(E33*N33,2)</f>
        <v>0.23</v>
      </c>
      <c r="P33" s="174">
        <v>0</v>
      </c>
      <c r="Q33" s="174">
        <f>ROUND(E33*P33,2)</f>
        <v>0</v>
      </c>
      <c r="R33" s="174"/>
      <c r="S33" s="174" t="s">
        <v>237</v>
      </c>
      <c r="T33" s="175" t="s">
        <v>155</v>
      </c>
      <c r="U33" s="161">
        <v>1.0640000000000001</v>
      </c>
      <c r="V33" s="161">
        <f>ROUND(E33*U33,2)</f>
        <v>18.3</v>
      </c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180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5">
      <c r="A34" s="159"/>
      <c r="B34" s="160"/>
      <c r="C34" s="261" t="s">
        <v>387</v>
      </c>
      <c r="D34" s="262"/>
      <c r="E34" s="262"/>
      <c r="F34" s="262"/>
      <c r="G34" s="262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182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5">
      <c r="A35" s="189">
        <v>14</v>
      </c>
      <c r="B35" s="190" t="s">
        <v>388</v>
      </c>
      <c r="C35" s="199" t="s">
        <v>389</v>
      </c>
      <c r="D35" s="191" t="s">
        <v>212</v>
      </c>
      <c r="E35" s="192">
        <v>0.29650000000000004</v>
      </c>
      <c r="F35" s="193"/>
      <c r="G35" s="194">
        <f>ROUND(E35*F35,2)</f>
        <v>0</v>
      </c>
      <c r="H35" s="193"/>
      <c r="I35" s="194">
        <f>ROUND(E35*H35,2)</f>
        <v>0</v>
      </c>
      <c r="J35" s="193"/>
      <c r="K35" s="194">
        <f>ROUND(E35*J35,2)</f>
        <v>0</v>
      </c>
      <c r="L35" s="194">
        <v>15</v>
      </c>
      <c r="M35" s="194">
        <f>G35*(1+L35/100)</f>
        <v>0</v>
      </c>
      <c r="N35" s="194">
        <v>1.0211600000000001</v>
      </c>
      <c r="O35" s="194">
        <f>ROUND(E35*N35,2)</f>
        <v>0.3</v>
      </c>
      <c r="P35" s="194">
        <v>0</v>
      </c>
      <c r="Q35" s="194">
        <f>ROUND(E35*P35,2)</f>
        <v>0</v>
      </c>
      <c r="R35" s="194"/>
      <c r="S35" s="194" t="s">
        <v>237</v>
      </c>
      <c r="T35" s="195" t="s">
        <v>155</v>
      </c>
      <c r="U35" s="161">
        <v>23.531000000000002</v>
      </c>
      <c r="V35" s="161">
        <f>ROUND(E35*U35,2)</f>
        <v>6.98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5">
      <c r="A36" s="163" t="s">
        <v>150</v>
      </c>
      <c r="B36" s="164" t="s">
        <v>103</v>
      </c>
      <c r="C36" s="178" t="s">
        <v>104</v>
      </c>
      <c r="D36" s="165"/>
      <c r="E36" s="166"/>
      <c r="F36" s="167"/>
      <c r="G36" s="167">
        <f>SUMIF(AG37:AG38,"&lt;&gt;NOR",G37:G38)</f>
        <v>0</v>
      </c>
      <c r="H36" s="167"/>
      <c r="I36" s="167">
        <f>SUM(I37:I38)</f>
        <v>0</v>
      </c>
      <c r="J36" s="167"/>
      <c r="K36" s="167">
        <f>SUM(K37:K38)</f>
        <v>0</v>
      </c>
      <c r="L36" s="167"/>
      <c r="M36" s="167">
        <f>SUM(M37:M38)</f>
        <v>0</v>
      </c>
      <c r="N36" s="167"/>
      <c r="O36" s="167">
        <f>SUM(O37:O38)</f>
        <v>0</v>
      </c>
      <c r="P36" s="167"/>
      <c r="Q36" s="167">
        <f>SUM(Q37:Q38)</f>
        <v>0</v>
      </c>
      <c r="R36" s="167"/>
      <c r="S36" s="167"/>
      <c r="T36" s="168"/>
      <c r="U36" s="162"/>
      <c r="V36" s="162">
        <f>SUM(V37:V38)</f>
        <v>2.76</v>
      </c>
      <c r="W36" s="162"/>
      <c r="AG36" t="s">
        <v>151</v>
      </c>
    </row>
    <row r="37" spans="1:60" outlineLevel="1" x14ac:dyDescent="0.25">
      <c r="A37" s="169">
        <v>15</v>
      </c>
      <c r="B37" s="170" t="s">
        <v>432</v>
      </c>
      <c r="C37" s="179" t="s">
        <v>433</v>
      </c>
      <c r="D37" s="171" t="s">
        <v>212</v>
      </c>
      <c r="E37" s="172">
        <v>8.978250000000001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0</v>
      </c>
      <c r="O37" s="174">
        <f>ROUND(E37*N37,2)</f>
        <v>0</v>
      </c>
      <c r="P37" s="174">
        <v>0</v>
      </c>
      <c r="Q37" s="174">
        <f>ROUND(E37*P37,2)</f>
        <v>0</v>
      </c>
      <c r="R37" s="174"/>
      <c r="S37" s="174" t="s">
        <v>237</v>
      </c>
      <c r="T37" s="175" t="s">
        <v>155</v>
      </c>
      <c r="U37" s="161">
        <v>0.30700000000000005</v>
      </c>
      <c r="V37" s="161">
        <f>ROUND(E37*U37,2)</f>
        <v>2.76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21" outlineLevel="1" x14ac:dyDescent="0.25">
      <c r="A38" s="159"/>
      <c r="B38" s="160"/>
      <c r="C38" s="261" t="s">
        <v>434</v>
      </c>
      <c r="D38" s="262"/>
      <c r="E38" s="262"/>
      <c r="F38" s="262"/>
      <c r="G38" s="262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182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76" t="str">
        <f>C38</f>
        <v>přesun hmot pro budovy občanské výstavby (JKSO 801), budovy pro bydlení (JKSO 803) budovy pro výrobu a služby (JKSO 812) s nosnou svislou konstrukcí zděnou z cihel nebo tvárnic nebo kovovou</v>
      </c>
      <c r="BB38" s="152"/>
      <c r="BC38" s="152"/>
      <c r="BD38" s="152"/>
      <c r="BE38" s="152"/>
      <c r="BF38" s="152"/>
      <c r="BG38" s="152"/>
      <c r="BH38" s="152"/>
    </row>
    <row r="39" spans="1:60" x14ac:dyDescent="0.25">
      <c r="A39" s="163" t="s">
        <v>150</v>
      </c>
      <c r="B39" s="164" t="s">
        <v>109</v>
      </c>
      <c r="C39" s="178" t="s">
        <v>110</v>
      </c>
      <c r="D39" s="165"/>
      <c r="E39" s="166"/>
      <c r="F39" s="167"/>
      <c r="G39" s="167">
        <f>SUMIF(AG40:AG44,"&lt;&gt;NOR",G40:G44)</f>
        <v>0</v>
      </c>
      <c r="H39" s="167"/>
      <c r="I39" s="167">
        <f>SUM(I40:I44)</f>
        <v>0</v>
      </c>
      <c r="J39" s="167"/>
      <c r="K39" s="167">
        <f>SUM(K40:K44)</f>
        <v>0</v>
      </c>
      <c r="L39" s="167"/>
      <c r="M39" s="167">
        <f>SUM(M40:M44)</f>
        <v>0</v>
      </c>
      <c r="N39" s="167"/>
      <c r="O39" s="167">
        <f>SUM(O40:O44)</f>
        <v>0.2</v>
      </c>
      <c r="P39" s="167"/>
      <c r="Q39" s="167">
        <f>SUM(Q40:Q44)</f>
        <v>0</v>
      </c>
      <c r="R39" s="167"/>
      <c r="S39" s="167"/>
      <c r="T39" s="168"/>
      <c r="U39" s="162"/>
      <c r="V39" s="162">
        <f>SUM(V40:V44)</f>
        <v>41.21</v>
      </c>
      <c r="W39" s="162"/>
      <c r="AG39" t="s">
        <v>151</v>
      </c>
    </row>
    <row r="40" spans="1:60" outlineLevel="1" x14ac:dyDescent="0.25">
      <c r="A40" s="189">
        <v>16</v>
      </c>
      <c r="B40" s="190" t="s">
        <v>435</v>
      </c>
      <c r="C40" s="199" t="s">
        <v>436</v>
      </c>
      <c r="D40" s="191" t="s">
        <v>198</v>
      </c>
      <c r="E40" s="192">
        <v>18.5</v>
      </c>
      <c r="F40" s="193"/>
      <c r="G40" s="194">
        <f>ROUND(E40*F40,2)</f>
        <v>0</v>
      </c>
      <c r="H40" s="193"/>
      <c r="I40" s="194">
        <f>ROUND(E40*H40,2)</f>
        <v>0</v>
      </c>
      <c r="J40" s="193"/>
      <c r="K40" s="194">
        <f>ROUND(E40*J40,2)</f>
        <v>0</v>
      </c>
      <c r="L40" s="194">
        <v>15</v>
      </c>
      <c r="M40" s="194">
        <f>G40*(1+L40/100)</f>
        <v>0</v>
      </c>
      <c r="N40" s="194">
        <v>1.0690000000000002E-2</v>
      </c>
      <c r="O40" s="194">
        <f>ROUND(E40*N40,2)</f>
        <v>0.2</v>
      </c>
      <c r="P40" s="194">
        <v>0</v>
      </c>
      <c r="Q40" s="194">
        <f>ROUND(E40*P40,2)</f>
        <v>0</v>
      </c>
      <c r="R40" s="194"/>
      <c r="S40" s="194" t="s">
        <v>237</v>
      </c>
      <c r="T40" s="195" t="s">
        <v>155</v>
      </c>
      <c r="U40" s="161">
        <v>0.30100000000000005</v>
      </c>
      <c r="V40" s="161">
        <f>ROUND(E40*U40,2)</f>
        <v>5.57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180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89">
        <v>17</v>
      </c>
      <c r="B41" s="190" t="s">
        <v>396</v>
      </c>
      <c r="C41" s="199" t="s">
        <v>397</v>
      </c>
      <c r="D41" s="191" t="s">
        <v>179</v>
      </c>
      <c r="E41" s="192">
        <v>1.1000000000000001</v>
      </c>
      <c r="F41" s="193"/>
      <c r="G41" s="194">
        <f>ROUND(E41*F41,2)</f>
        <v>0</v>
      </c>
      <c r="H41" s="193"/>
      <c r="I41" s="194">
        <f>ROUND(E41*H41,2)</f>
        <v>0</v>
      </c>
      <c r="J41" s="193"/>
      <c r="K41" s="194">
        <f>ROUND(E41*J41,2)</f>
        <v>0</v>
      </c>
      <c r="L41" s="194">
        <v>15</v>
      </c>
      <c r="M41" s="194">
        <f>G41*(1+L41/100)</f>
        <v>0</v>
      </c>
      <c r="N41" s="194">
        <v>2.9500000000000004E-3</v>
      </c>
      <c r="O41" s="194">
        <f>ROUND(E41*N41,2)</f>
        <v>0</v>
      </c>
      <c r="P41" s="194">
        <v>0</v>
      </c>
      <c r="Q41" s="194">
        <f>ROUND(E41*P41,2)</f>
        <v>0</v>
      </c>
      <c r="R41" s="194"/>
      <c r="S41" s="194" t="s">
        <v>237</v>
      </c>
      <c r="T41" s="195" t="s">
        <v>155</v>
      </c>
      <c r="U41" s="161">
        <v>0</v>
      </c>
      <c r="V41" s="161">
        <f>ROUND(E41*U41,2)</f>
        <v>0</v>
      </c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180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69">
        <v>18</v>
      </c>
      <c r="B42" s="170" t="s">
        <v>398</v>
      </c>
      <c r="C42" s="179" t="s">
        <v>399</v>
      </c>
      <c r="D42" s="171" t="s">
        <v>212</v>
      </c>
      <c r="E42" s="172">
        <v>20.353240000000003</v>
      </c>
      <c r="F42" s="173"/>
      <c r="G42" s="174">
        <f>ROUND(E42*F42,2)</f>
        <v>0</v>
      </c>
      <c r="H42" s="173"/>
      <c r="I42" s="174">
        <f>ROUND(E42*H42,2)</f>
        <v>0</v>
      </c>
      <c r="J42" s="173"/>
      <c r="K42" s="174">
        <f>ROUND(E42*J42,2)</f>
        <v>0</v>
      </c>
      <c r="L42" s="174">
        <v>15</v>
      </c>
      <c r="M42" s="174">
        <f>G42*(1+L42/100)</f>
        <v>0</v>
      </c>
      <c r="N42" s="174">
        <v>0</v>
      </c>
      <c r="O42" s="174">
        <f>ROUND(E42*N42,2)</f>
        <v>0</v>
      </c>
      <c r="P42" s="174">
        <v>0</v>
      </c>
      <c r="Q42" s="174">
        <f>ROUND(E42*P42,2)</f>
        <v>0</v>
      </c>
      <c r="R42" s="174"/>
      <c r="S42" s="174" t="s">
        <v>237</v>
      </c>
      <c r="T42" s="175" t="s">
        <v>155</v>
      </c>
      <c r="U42" s="161">
        <v>1.7510000000000001</v>
      </c>
      <c r="V42" s="161">
        <f>ROUND(E42*U42,2)</f>
        <v>35.64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5">
      <c r="A43" s="159"/>
      <c r="B43" s="160"/>
      <c r="C43" s="261" t="s">
        <v>400</v>
      </c>
      <c r="D43" s="262"/>
      <c r="E43" s="262"/>
      <c r="F43" s="262"/>
      <c r="G43" s="262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182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ht="20.399999999999999" outlineLevel="1" x14ac:dyDescent="0.25">
      <c r="A44" s="189">
        <v>19</v>
      </c>
      <c r="B44" s="190" t="s">
        <v>401</v>
      </c>
      <c r="C44" s="199" t="s">
        <v>402</v>
      </c>
      <c r="D44" s="191" t="s">
        <v>198</v>
      </c>
      <c r="E44" s="192">
        <v>45</v>
      </c>
      <c r="F44" s="193"/>
      <c r="G44" s="194">
        <f>ROUND(E44*F44,2)</f>
        <v>0</v>
      </c>
      <c r="H44" s="193"/>
      <c r="I44" s="194">
        <f>ROUND(E44*H44,2)</f>
        <v>0</v>
      </c>
      <c r="J44" s="193"/>
      <c r="K44" s="194">
        <f>ROUND(E44*J44,2)</f>
        <v>0</v>
      </c>
      <c r="L44" s="194">
        <v>15</v>
      </c>
      <c r="M44" s="194">
        <f>G44*(1+L44/100)</f>
        <v>0</v>
      </c>
      <c r="N44" s="194">
        <v>4.0000000000000003E-5</v>
      </c>
      <c r="O44" s="194">
        <f>ROUND(E44*N44,2)</f>
        <v>0</v>
      </c>
      <c r="P44" s="194">
        <v>0</v>
      </c>
      <c r="Q44" s="194">
        <f>ROUND(E44*P44,2)</f>
        <v>0</v>
      </c>
      <c r="R44" s="194"/>
      <c r="S44" s="194" t="s">
        <v>237</v>
      </c>
      <c r="T44" s="195" t="s">
        <v>155</v>
      </c>
      <c r="U44" s="161">
        <v>0</v>
      </c>
      <c r="V44" s="161">
        <f>ROUND(E44*U44,2)</f>
        <v>0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180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x14ac:dyDescent="0.25">
      <c r="A45" s="163" t="s">
        <v>150</v>
      </c>
      <c r="B45" s="164" t="s">
        <v>117</v>
      </c>
      <c r="C45" s="178" t="s">
        <v>118</v>
      </c>
      <c r="D45" s="165"/>
      <c r="E45" s="166"/>
      <c r="F45" s="167"/>
      <c r="G45" s="167">
        <f>SUMIF(AG46:AG47,"&lt;&gt;NOR",G46:G47)</f>
        <v>0</v>
      </c>
      <c r="H45" s="167"/>
      <c r="I45" s="167">
        <f>SUM(I46:I47)</f>
        <v>0</v>
      </c>
      <c r="J45" s="167"/>
      <c r="K45" s="167">
        <f>SUM(K46:K47)</f>
        <v>0</v>
      </c>
      <c r="L45" s="167"/>
      <c r="M45" s="167">
        <f>SUM(M46:M47)</f>
        <v>0</v>
      </c>
      <c r="N45" s="167"/>
      <c r="O45" s="167">
        <f>SUM(O46:O47)</f>
        <v>0.14000000000000001</v>
      </c>
      <c r="P45" s="167"/>
      <c r="Q45" s="167">
        <f>SUM(Q46:Q47)</f>
        <v>0</v>
      </c>
      <c r="R45" s="167"/>
      <c r="S45" s="167"/>
      <c r="T45" s="168"/>
      <c r="U45" s="162"/>
      <c r="V45" s="162">
        <f>SUM(V46:V47)</f>
        <v>554.32000000000005</v>
      </c>
      <c r="W45" s="162"/>
      <c r="AG45" t="s">
        <v>151</v>
      </c>
    </row>
    <row r="46" spans="1:60" outlineLevel="1" x14ac:dyDescent="0.25">
      <c r="A46" s="189">
        <v>20</v>
      </c>
      <c r="B46" s="190" t="s">
        <v>437</v>
      </c>
      <c r="C46" s="199" t="s">
        <v>438</v>
      </c>
      <c r="D46" s="191" t="s">
        <v>257</v>
      </c>
      <c r="E46" s="192">
        <v>1230</v>
      </c>
      <c r="F46" s="193"/>
      <c r="G46" s="194">
        <f>ROUND(E46*F46,2)</f>
        <v>0</v>
      </c>
      <c r="H46" s="193"/>
      <c r="I46" s="194">
        <f>ROUND(E46*H46,2)</f>
        <v>0</v>
      </c>
      <c r="J46" s="193"/>
      <c r="K46" s="194">
        <f>ROUND(E46*J46,2)</f>
        <v>0</v>
      </c>
      <c r="L46" s="194">
        <v>15</v>
      </c>
      <c r="M46" s="194">
        <f>G46*(1+L46/100)</f>
        <v>0</v>
      </c>
      <c r="N46" s="194">
        <v>0</v>
      </c>
      <c r="O46" s="194">
        <f>ROUND(E46*N46,2)</f>
        <v>0</v>
      </c>
      <c r="P46" s="194">
        <v>0</v>
      </c>
      <c r="Q46" s="194">
        <f>ROUND(E46*P46,2)</f>
        <v>0</v>
      </c>
      <c r="R46" s="194"/>
      <c r="S46" s="194" t="s">
        <v>237</v>
      </c>
      <c r="T46" s="195" t="s">
        <v>155</v>
      </c>
      <c r="U46" s="161">
        <v>0.45067000000000002</v>
      </c>
      <c r="V46" s="161">
        <f>ROUND(E46*U46,2)</f>
        <v>554.32000000000005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180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5">
      <c r="A47" s="169">
        <v>21</v>
      </c>
      <c r="B47" s="170" t="s">
        <v>331</v>
      </c>
      <c r="C47" s="179" t="s">
        <v>332</v>
      </c>
      <c r="D47" s="171" t="s">
        <v>223</v>
      </c>
      <c r="E47" s="172">
        <v>12</v>
      </c>
      <c r="F47" s="173"/>
      <c r="G47" s="174">
        <f>ROUND(E47*F47,2)</f>
        <v>0</v>
      </c>
      <c r="H47" s="173"/>
      <c r="I47" s="174">
        <f>ROUND(E47*H47,2)</f>
        <v>0</v>
      </c>
      <c r="J47" s="173"/>
      <c r="K47" s="174">
        <f>ROUND(E47*J47,2)</f>
        <v>0</v>
      </c>
      <c r="L47" s="174">
        <v>15</v>
      </c>
      <c r="M47" s="174">
        <f>G47*(1+L47/100)</f>
        <v>0</v>
      </c>
      <c r="N47" s="174">
        <v>1.2E-2</v>
      </c>
      <c r="O47" s="174">
        <f>ROUND(E47*N47,2)</f>
        <v>0.14000000000000001</v>
      </c>
      <c r="P47" s="174">
        <v>0</v>
      </c>
      <c r="Q47" s="174">
        <f>ROUND(E47*P47,2)</f>
        <v>0</v>
      </c>
      <c r="R47" s="174"/>
      <c r="S47" s="174" t="s">
        <v>237</v>
      </c>
      <c r="T47" s="175" t="s">
        <v>155</v>
      </c>
      <c r="U47" s="161">
        <v>0</v>
      </c>
      <c r="V47" s="161">
        <f>ROUND(E47*U47,2)</f>
        <v>0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259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x14ac:dyDescent="0.25">
      <c r="A48" s="5"/>
      <c r="B48" s="6"/>
      <c r="C48" s="180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AE48">
        <v>15</v>
      </c>
      <c r="AF48">
        <v>21</v>
      </c>
    </row>
    <row r="49" spans="1:33" x14ac:dyDescent="0.25">
      <c r="A49" s="155"/>
      <c r="B49" s="156" t="s">
        <v>29</v>
      </c>
      <c r="C49" s="181"/>
      <c r="D49" s="157"/>
      <c r="E49" s="158"/>
      <c r="F49" s="158"/>
      <c r="G49" s="177">
        <f>G8+G24+G36+G39+G45</f>
        <v>0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AE49">
        <f>SUMIF(L7:L47,AE48,G7:G47)</f>
        <v>0</v>
      </c>
      <c r="AF49">
        <f>SUMIF(L7:L47,AF48,G7:G47)</f>
        <v>0</v>
      </c>
      <c r="AG49" t="s">
        <v>174</v>
      </c>
    </row>
    <row r="50" spans="1:33" x14ac:dyDescent="0.25">
      <c r="C50" s="182"/>
      <c r="D50" s="143"/>
      <c r="AG50" t="s">
        <v>176</v>
      </c>
    </row>
    <row r="51" spans="1:33" x14ac:dyDescent="0.25">
      <c r="D51" s="143"/>
    </row>
    <row r="52" spans="1:33" x14ac:dyDescent="0.25">
      <c r="D52" s="143"/>
    </row>
    <row r="53" spans="1:33" x14ac:dyDescent="0.25">
      <c r="D53" s="143"/>
    </row>
    <row r="54" spans="1:33" x14ac:dyDescent="0.25">
      <c r="D54" s="143"/>
    </row>
    <row r="55" spans="1:33" x14ac:dyDescent="0.25">
      <c r="D55" s="143"/>
    </row>
    <row r="56" spans="1:33" x14ac:dyDescent="0.25">
      <c r="D56" s="143"/>
    </row>
    <row r="57" spans="1:33" x14ac:dyDescent="0.25">
      <c r="D57" s="143"/>
    </row>
    <row r="58" spans="1:33" x14ac:dyDescent="0.25">
      <c r="D58" s="143"/>
    </row>
    <row r="59" spans="1:33" x14ac:dyDescent="0.25">
      <c r="D59" s="143"/>
    </row>
    <row r="60" spans="1:33" x14ac:dyDescent="0.25">
      <c r="D60" s="143"/>
    </row>
    <row r="61" spans="1:33" x14ac:dyDescent="0.25">
      <c r="D61" s="143"/>
    </row>
    <row r="62" spans="1:33" x14ac:dyDescent="0.25">
      <c r="D62" s="143"/>
    </row>
    <row r="63" spans="1:33" x14ac:dyDescent="0.25">
      <c r="D63" s="143"/>
    </row>
    <row r="64" spans="1:33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8">
    <mergeCell ref="C12:G12"/>
    <mergeCell ref="A1:G1"/>
    <mergeCell ref="C2:G2"/>
    <mergeCell ref="C3:G3"/>
    <mergeCell ref="C4:G4"/>
    <mergeCell ref="C10:G10"/>
    <mergeCell ref="C43:G43"/>
    <mergeCell ref="C14:G14"/>
    <mergeCell ref="C16:G16"/>
    <mergeCell ref="C20:G20"/>
    <mergeCell ref="C21:G21"/>
    <mergeCell ref="C23:G23"/>
    <mergeCell ref="C27:G27"/>
    <mergeCell ref="C29:G29"/>
    <mergeCell ref="C31:G31"/>
    <mergeCell ref="C32:G32"/>
    <mergeCell ref="C34:G34"/>
    <mergeCell ref="C38:G38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55</v>
      </c>
      <c r="C3" s="255" t="s">
        <v>56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55</v>
      </c>
      <c r="C4" s="258" t="s">
        <v>57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SUMIF(AG9:AG37,"&lt;&gt;NOR",G9:G37)</f>
        <v>0</v>
      </c>
      <c r="H8" s="167"/>
      <c r="I8" s="167">
        <f>SUM(I9:I37)</f>
        <v>0</v>
      </c>
      <c r="J8" s="167"/>
      <c r="K8" s="167">
        <f>SUM(K9:K37)</f>
        <v>0</v>
      </c>
      <c r="L8" s="167"/>
      <c r="M8" s="167">
        <f>SUM(M9:M37)</f>
        <v>0</v>
      </c>
      <c r="N8" s="167"/>
      <c r="O8" s="167">
        <f>SUM(O9:O37)</f>
        <v>0</v>
      </c>
      <c r="P8" s="167"/>
      <c r="Q8" s="167">
        <f>SUM(Q9:Q37)</f>
        <v>0</v>
      </c>
      <c r="R8" s="167"/>
      <c r="S8" s="167"/>
      <c r="T8" s="168"/>
      <c r="U8" s="162"/>
      <c r="V8" s="162">
        <f>SUM(V9:V37)</f>
        <v>343.39</v>
      </c>
      <c r="W8" s="162"/>
      <c r="AG8" t="s">
        <v>151</v>
      </c>
    </row>
    <row r="9" spans="1:60" outlineLevel="1" x14ac:dyDescent="0.25">
      <c r="A9" s="189">
        <v>1</v>
      </c>
      <c r="B9" s="190" t="s">
        <v>439</v>
      </c>
      <c r="C9" s="199" t="s">
        <v>440</v>
      </c>
      <c r="D9" s="191" t="s">
        <v>198</v>
      </c>
      <c r="E9" s="192">
        <v>5.5</v>
      </c>
      <c r="F9" s="193"/>
      <c r="G9" s="194">
        <f>ROUND(E9*F9,2)</f>
        <v>0</v>
      </c>
      <c r="H9" s="193"/>
      <c r="I9" s="194">
        <f>ROUND(E9*H9,2)</f>
        <v>0</v>
      </c>
      <c r="J9" s="193"/>
      <c r="K9" s="194">
        <f>ROUND(E9*J9,2)</f>
        <v>0</v>
      </c>
      <c r="L9" s="194">
        <v>15</v>
      </c>
      <c r="M9" s="194">
        <f>G9*(1+L9/100)</f>
        <v>0</v>
      </c>
      <c r="N9" s="194">
        <v>0</v>
      </c>
      <c r="O9" s="194">
        <f>ROUND(E9*N9,2)</f>
        <v>0</v>
      </c>
      <c r="P9" s="194">
        <v>0</v>
      </c>
      <c r="Q9" s="194">
        <f>ROUND(E9*P9,2)</f>
        <v>0</v>
      </c>
      <c r="R9" s="194"/>
      <c r="S9" s="194" t="s">
        <v>204</v>
      </c>
      <c r="T9" s="195" t="s">
        <v>155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5">
      <c r="A10" s="169">
        <v>2</v>
      </c>
      <c r="B10" s="170" t="s">
        <v>441</v>
      </c>
      <c r="C10" s="179" t="s">
        <v>442</v>
      </c>
      <c r="D10" s="171" t="s">
        <v>179</v>
      </c>
      <c r="E10" s="172">
        <v>33.6</v>
      </c>
      <c r="F10" s="173"/>
      <c r="G10" s="174">
        <f>ROUND(E10*F10,2)</f>
        <v>0</v>
      </c>
      <c r="H10" s="173"/>
      <c r="I10" s="174">
        <f>ROUND(E10*H10,2)</f>
        <v>0</v>
      </c>
      <c r="J10" s="173"/>
      <c r="K10" s="174">
        <f>ROUND(E10*J10,2)</f>
        <v>0</v>
      </c>
      <c r="L10" s="174">
        <v>15</v>
      </c>
      <c r="M10" s="174">
        <f>G10*(1+L10/100)</f>
        <v>0</v>
      </c>
      <c r="N10" s="174">
        <v>0</v>
      </c>
      <c r="O10" s="174">
        <f>ROUND(E10*N10,2)</f>
        <v>0</v>
      </c>
      <c r="P10" s="174">
        <v>0</v>
      </c>
      <c r="Q10" s="174">
        <f>ROUND(E10*P10,2)</f>
        <v>0</v>
      </c>
      <c r="R10" s="174"/>
      <c r="S10" s="174" t="s">
        <v>237</v>
      </c>
      <c r="T10" s="175" t="s">
        <v>155</v>
      </c>
      <c r="U10" s="161">
        <v>4.6550000000000002</v>
      </c>
      <c r="V10" s="161">
        <f>ROUND(E10*U10,2)</f>
        <v>156.41</v>
      </c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59"/>
      <c r="B11" s="160"/>
      <c r="C11" s="261" t="s">
        <v>358</v>
      </c>
      <c r="D11" s="262"/>
      <c r="E11" s="262"/>
      <c r="F11" s="262"/>
      <c r="G11" s="262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182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69">
        <v>3</v>
      </c>
      <c r="B12" s="170" t="s">
        <v>364</v>
      </c>
      <c r="C12" s="179" t="s">
        <v>365</v>
      </c>
      <c r="D12" s="171" t="s">
        <v>179</v>
      </c>
      <c r="E12" s="172">
        <v>33.6</v>
      </c>
      <c r="F12" s="173"/>
      <c r="G12" s="174">
        <f>ROUND(E12*F12,2)</f>
        <v>0</v>
      </c>
      <c r="H12" s="173"/>
      <c r="I12" s="174">
        <f>ROUND(E12*H12,2)</f>
        <v>0</v>
      </c>
      <c r="J12" s="173"/>
      <c r="K12" s="174">
        <f>ROUND(E12*J12,2)</f>
        <v>0</v>
      </c>
      <c r="L12" s="174">
        <v>15</v>
      </c>
      <c r="M12" s="174">
        <f>G12*(1+L12/100)</f>
        <v>0</v>
      </c>
      <c r="N12" s="174">
        <v>0</v>
      </c>
      <c r="O12" s="174">
        <f>ROUND(E12*N12,2)</f>
        <v>0</v>
      </c>
      <c r="P12" s="174">
        <v>0</v>
      </c>
      <c r="Q12" s="174">
        <f>ROUND(E12*P12,2)</f>
        <v>0</v>
      </c>
      <c r="R12" s="174"/>
      <c r="S12" s="174" t="s">
        <v>237</v>
      </c>
      <c r="T12" s="175" t="s">
        <v>155</v>
      </c>
      <c r="U12" s="161">
        <v>3.81</v>
      </c>
      <c r="V12" s="161">
        <f>ROUND(E12*U12,2)</f>
        <v>128.02000000000001</v>
      </c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59"/>
      <c r="B13" s="160"/>
      <c r="C13" s="261" t="s">
        <v>366</v>
      </c>
      <c r="D13" s="262"/>
      <c r="E13" s="262"/>
      <c r="F13" s="262"/>
      <c r="G13" s="262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182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76" t="str">
        <f>C13</f>
        <v xml:space="preserve"> bez naložení, avšak s vyprázdněním nádoby na hromady nebo do dopravního prostředku, na každých třeba i započatých 3 m výšky,</v>
      </c>
      <c r="BB13" s="152"/>
      <c r="BC13" s="152"/>
      <c r="BD13" s="152"/>
      <c r="BE13" s="152"/>
      <c r="BF13" s="152"/>
      <c r="BG13" s="152"/>
      <c r="BH13" s="152"/>
    </row>
    <row r="14" spans="1:60" ht="30.6" outlineLevel="1" x14ac:dyDescent="0.25">
      <c r="A14" s="169">
        <v>4</v>
      </c>
      <c r="B14" s="170" t="s">
        <v>443</v>
      </c>
      <c r="C14" s="179" t="s">
        <v>444</v>
      </c>
      <c r="D14" s="171" t="s">
        <v>179</v>
      </c>
      <c r="E14" s="172">
        <v>33.6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15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237</v>
      </c>
      <c r="T14" s="175" t="s">
        <v>155</v>
      </c>
      <c r="U14" s="161">
        <v>0</v>
      </c>
      <c r="V14" s="161">
        <f>ROUND(E14*U14,2)</f>
        <v>0</v>
      </c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180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59"/>
      <c r="B15" s="160"/>
      <c r="C15" s="261" t="s">
        <v>424</v>
      </c>
      <c r="D15" s="262"/>
      <c r="E15" s="262"/>
      <c r="F15" s="262"/>
      <c r="G15" s="262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182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76" t="str">
        <f>C15</f>
        <v>po suchu, bez ohledu na druh dopravního prostředku, bez naložení výkopku, avšak se složením bez rozhrnutí,</v>
      </c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69">
        <v>5</v>
      </c>
      <c r="B16" s="170" t="s">
        <v>367</v>
      </c>
      <c r="C16" s="179" t="s">
        <v>368</v>
      </c>
      <c r="D16" s="171" t="s">
        <v>179</v>
      </c>
      <c r="E16" s="172">
        <v>33.6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15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237</v>
      </c>
      <c r="T16" s="175" t="s">
        <v>155</v>
      </c>
      <c r="U16" s="161">
        <v>0.66800000000000004</v>
      </c>
      <c r="V16" s="161">
        <f>ROUND(E16*U16,2)</f>
        <v>22.44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180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59"/>
      <c r="B17" s="160"/>
      <c r="C17" s="261" t="s">
        <v>369</v>
      </c>
      <c r="D17" s="262"/>
      <c r="E17" s="262"/>
      <c r="F17" s="262"/>
      <c r="G17" s="262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182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ht="20.399999999999999" outlineLevel="1" x14ac:dyDescent="0.25">
      <c r="A18" s="169">
        <v>6</v>
      </c>
      <c r="B18" s="170" t="s">
        <v>370</v>
      </c>
      <c r="C18" s="179" t="s">
        <v>371</v>
      </c>
      <c r="D18" s="171" t="s">
        <v>179</v>
      </c>
      <c r="E18" s="172">
        <v>33.6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15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237</v>
      </c>
      <c r="T18" s="175" t="s">
        <v>155</v>
      </c>
      <c r="U18" s="161">
        <v>0.59100000000000008</v>
      </c>
      <c r="V18" s="161">
        <f>ROUND(E18*U18,2)</f>
        <v>19.86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59"/>
      <c r="B19" s="160"/>
      <c r="C19" s="261" t="s">
        <v>369</v>
      </c>
      <c r="D19" s="262"/>
      <c r="E19" s="262"/>
      <c r="F19" s="262"/>
      <c r="G19" s="262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182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ht="40.799999999999997" outlineLevel="1" x14ac:dyDescent="0.25">
      <c r="A20" s="169">
        <v>7</v>
      </c>
      <c r="B20" s="170" t="s">
        <v>207</v>
      </c>
      <c r="C20" s="179" t="s">
        <v>208</v>
      </c>
      <c r="D20" s="171" t="s">
        <v>179</v>
      </c>
      <c r="E20" s="172">
        <v>37.6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237</v>
      </c>
      <c r="T20" s="175" t="s">
        <v>155</v>
      </c>
      <c r="U20" s="161">
        <v>4.3000000000000003E-2</v>
      </c>
      <c r="V20" s="161">
        <f>ROUND(E20*U20,2)</f>
        <v>1.62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180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59"/>
      <c r="B21" s="160"/>
      <c r="C21" s="261" t="s">
        <v>209</v>
      </c>
      <c r="D21" s="262"/>
      <c r="E21" s="262"/>
      <c r="F21" s="262"/>
      <c r="G21" s="262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182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59"/>
      <c r="B22" s="160"/>
      <c r="C22" s="196" t="s">
        <v>445</v>
      </c>
      <c r="D22" s="183"/>
      <c r="E22" s="184">
        <v>37.6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184</v>
      </c>
      <c r="AH22" s="152">
        <v>0</v>
      </c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59"/>
      <c r="B23" s="160"/>
      <c r="C23" s="197" t="s">
        <v>185</v>
      </c>
      <c r="D23" s="185"/>
      <c r="E23" s="186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184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5">
      <c r="A24" s="159"/>
      <c r="B24" s="160"/>
      <c r="C24" s="198" t="s">
        <v>446</v>
      </c>
      <c r="D24" s="185"/>
      <c r="E24" s="186">
        <v>33.6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184</v>
      </c>
      <c r="AH24" s="152">
        <v>2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5">
      <c r="A25" s="159"/>
      <c r="B25" s="160"/>
      <c r="C25" s="198" t="s">
        <v>447</v>
      </c>
      <c r="D25" s="185"/>
      <c r="E25" s="186">
        <v>4</v>
      </c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184</v>
      </c>
      <c r="AH25" s="152">
        <v>2</v>
      </c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159"/>
      <c r="B26" s="160"/>
      <c r="C26" s="197" t="s">
        <v>188</v>
      </c>
      <c r="D26" s="185"/>
      <c r="E26" s="186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184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69">
        <v>8</v>
      </c>
      <c r="B27" s="170" t="s">
        <v>427</v>
      </c>
      <c r="C27" s="179" t="s">
        <v>428</v>
      </c>
      <c r="D27" s="171" t="s">
        <v>179</v>
      </c>
      <c r="E27" s="172">
        <v>15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15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237</v>
      </c>
      <c r="T27" s="175" t="s">
        <v>155</v>
      </c>
      <c r="U27" s="161">
        <v>0.20200000000000001</v>
      </c>
      <c r="V27" s="161">
        <f>ROUND(E27*U27,2)</f>
        <v>3.03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180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59"/>
      <c r="B28" s="160"/>
      <c r="C28" s="261" t="s">
        <v>429</v>
      </c>
      <c r="D28" s="262"/>
      <c r="E28" s="262"/>
      <c r="F28" s="262"/>
      <c r="G28" s="262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182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69">
        <v>9</v>
      </c>
      <c r="B29" s="170" t="s">
        <v>210</v>
      </c>
      <c r="C29" s="179" t="s">
        <v>211</v>
      </c>
      <c r="D29" s="171" t="s">
        <v>212</v>
      </c>
      <c r="E29" s="172">
        <v>36.160000000000004</v>
      </c>
      <c r="F29" s="173"/>
      <c r="G29" s="174">
        <f>ROUND(E29*F29,2)</f>
        <v>0</v>
      </c>
      <c r="H29" s="173"/>
      <c r="I29" s="174">
        <f>ROUND(E29*H29,2)</f>
        <v>0</v>
      </c>
      <c r="J29" s="173"/>
      <c r="K29" s="174">
        <f>ROUND(E29*J29,2)</f>
        <v>0</v>
      </c>
      <c r="L29" s="174">
        <v>15</v>
      </c>
      <c r="M29" s="174">
        <f>G29*(1+L29/100)</f>
        <v>0</v>
      </c>
      <c r="N29" s="174">
        <v>0</v>
      </c>
      <c r="O29" s="174">
        <f>ROUND(E29*N29,2)</f>
        <v>0</v>
      </c>
      <c r="P29" s="174">
        <v>0</v>
      </c>
      <c r="Q29" s="174">
        <f>ROUND(E29*P29,2)</f>
        <v>0</v>
      </c>
      <c r="R29" s="174"/>
      <c r="S29" s="174" t="s">
        <v>204</v>
      </c>
      <c r="T29" s="175" t="s">
        <v>155</v>
      </c>
      <c r="U29" s="161">
        <v>0</v>
      </c>
      <c r="V29" s="161">
        <f>ROUND(E29*U29,2)</f>
        <v>0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5">
      <c r="A30" s="159"/>
      <c r="B30" s="160"/>
      <c r="C30" s="252" t="s">
        <v>213</v>
      </c>
      <c r="D30" s="253"/>
      <c r="E30" s="253"/>
      <c r="F30" s="253"/>
      <c r="G30" s="253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158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5">
      <c r="A31" s="189">
        <v>10</v>
      </c>
      <c r="B31" s="190" t="s">
        <v>202</v>
      </c>
      <c r="C31" s="199" t="s">
        <v>203</v>
      </c>
      <c r="D31" s="191" t="s">
        <v>179</v>
      </c>
      <c r="E31" s="192">
        <v>22.6</v>
      </c>
      <c r="F31" s="193"/>
      <c r="G31" s="194">
        <f>ROUND(E31*F31,2)</f>
        <v>0</v>
      </c>
      <c r="H31" s="193"/>
      <c r="I31" s="194">
        <f>ROUND(E31*H31,2)</f>
        <v>0</v>
      </c>
      <c r="J31" s="193"/>
      <c r="K31" s="194">
        <f>ROUND(E31*J31,2)</f>
        <v>0</v>
      </c>
      <c r="L31" s="194">
        <v>15</v>
      </c>
      <c r="M31" s="194">
        <f>G31*(1+L31/100)</f>
        <v>0</v>
      </c>
      <c r="N31" s="194">
        <v>0</v>
      </c>
      <c r="O31" s="194">
        <f>ROUND(E31*N31,2)</f>
        <v>0</v>
      </c>
      <c r="P31" s="194">
        <v>0</v>
      </c>
      <c r="Q31" s="194">
        <f>ROUND(E31*P31,2)</f>
        <v>0</v>
      </c>
      <c r="R31" s="194"/>
      <c r="S31" s="194" t="s">
        <v>204</v>
      </c>
      <c r="T31" s="195" t="s">
        <v>155</v>
      </c>
      <c r="U31" s="161">
        <v>0</v>
      </c>
      <c r="V31" s="161">
        <f>ROUND(E31*U31,2)</f>
        <v>0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180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0.399999999999999" outlineLevel="1" x14ac:dyDescent="0.25">
      <c r="A32" s="169">
        <v>11</v>
      </c>
      <c r="B32" s="170" t="s">
        <v>448</v>
      </c>
      <c r="C32" s="179" t="s">
        <v>449</v>
      </c>
      <c r="D32" s="171" t="s">
        <v>179</v>
      </c>
      <c r="E32" s="172">
        <v>4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237</v>
      </c>
      <c r="T32" s="175" t="s">
        <v>155</v>
      </c>
      <c r="U32" s="161">
        <v>0.29525000000000001</v>
      </c>
      <c r="V32" s="161">
        <f>ROUND(E32*U32,2)</f>
        <v>1.18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450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5">
      <c r="A33" s="159"/>
      <c r="B33" s="160"/>
      <c r="C33" s="261" t="s">
        <v>451</v>
      </c>
      <c r="D33" s="262"/>
      <c r="E33" s="262"/>
      <c r="F33" s="262"/>
      <c r="G33" s="262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182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76" t="str">
        <f>C33</f>
        <v>nezapažené s naložením na dopravní prostředek, odvozem a uložením na skládku, bez poplatku za skládku.</v>
      </c>
      <c r="BB33" s="152"/>
      <c r="BC33" s="152"/>
      <c r="BD33" s="152"/>
      <c r="BE33" s="152"/>
      <c r="BF33" s="152"/>
      <c r="BG33" s="152"/>
      <c r="BH33" s="152"/>
    </row>
    <row r="34" spans="1:60" outlineLevel="1" x14ac:dyDescent="0.25">
      <c r="A34" s="189">
        <v>12</v>
      </c>
      <c r="B34" s="190" t="s">
        <v>452</v>
      </c>
      <c r="C34" s="199" t="s">
        <v>453</v>
      </c>
      <c r="D34" s="191" t="s">
        <v>179</v>
      </c>
      <c r="E34" s="192">
        <v>2.6900000000000004</v>
      </c>
      <c r="F34" s="193"/>
      <c r="G34" s="194">
        <f>ROUND(E34*F34,2)</f>
        <v>0</v>
      </c>
      <c r="H34" s="193"/>
      <c r="I34" s="194">
        <f>ROUND(E34*H34,2)</f>
        <v>0</v>
      </c>
      <c r="J34" s="193"/>
      <c r="K34" s="194">
        <f>ROUND(E34*J34,2)</f>
        <v>0</v>
      </c>
      <c r="L34" s="194">
        <v>15</v>
      </c>
      <c r="M34" s="194">
        <f>G34*(1+L34/100)</f>
        <v>0</v>
      </c>
      <c r="N34" s="194">
        <v>0</v>
      </c>
      <c r="O34" s="194">
        <f>ROUND(E34*N34,2)</f>
        <v>0</v>
      </c>
      <c r="P34" s="194">
        <v>0</v>
      </c>
      <c r="Q34" s="194">
        <f>ROUND(E34*P34,2)</f>
        <v>0</v>
      </c>
      <c r="R34" s="194"/>
      <c r="S34" s="194" t="s">
        <v>237</v>
      </c>
      <c r="T34" s="195" t="s">
        <v>155</v>
      </c>
      <c r="U34" s="161">
        <v>0.32334000000000002</v>
      </c>
      <c r="V34" s="161">
        <f>ROUND(E34*U34,2)</f>
        <v>0.87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450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ht="20.399999999999999" outlineLevel="1" x14ac:dyDescent="0.25">
      <c r="A35" s="169">
        <v>13</v>
      </c>
      <c r="B35" s="170" t="s">
        <v>454</v>
      </c>
      <c r="C35" s="179" t="s">
        <v>455</v>
      </c>
      <c r="D35" s="171" t="s">
        <v>198</v>
      </c>
      <c r="E35" s="172">
        <v>26</v>
      </c>
      <c r="F35" s="173"/>
      <c r="G35" s="174">
        <f>ROUND(E35*F35,2)</f>
        <v>0</v>
      </c>
      <c r="H35" s="173"/>
      <c r="I35" s="174">
        <f>ROUND(E35*H35,2)</f>
        <v>0</v>
      </c>
      <c r="J35" s="173"/>
      <c r="K35" s="174">
        <f>ROUND(E35*J35,2)</f>
        <v>0</v>
      </c>
      <c r="L35" s="174">
        <v>15</v>
      </c>
      <c r="M35" s="174">
        <f>G35*(1+L35/100)</f>
        <v>0</v>
      </c>
      <c r="N35" s="174">
        <v>3.0000000000000001E-5</v>
      </c>
      <c r="O35" s="174">
        <f>ROUND(E35*N35,2)</f>
        <v>0</v>
      </c>
      <c r="P35" s="174">
        <v>0</v>
      </c>
      <c r="Q35" s="174">
        <f>ROUND(E35*P35,2)</f>
        <v>0</v>
      </c>
      <c r="R35" s="174"/>
      <c r="S35" s="174" t="s">
        <v>237</v>
      </c>
      <c r="T35" s="175" t="s">
        <v>155</v>
      </c>
      <c r="U35" s="161">
        <v>0.38302000000000003</v>
      </c>
      <c r="V35" s="161">
        <f>ROUND(E35*U35,2)</f>
        <v>9.9600000000000009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450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ht="21" outlineLevel="1" x14ac:dyDescent="0.25">
      <c r="A36" s="159"/>
      <c r="B36" s="160"/>
      <c r="C36" s="261" t="s">
        <v>456</v>
      </c>
      <c r="D36" s="262"/>
      <c r="E36" s="262"/>
      <c r="F36" s="262"/>
      <c r="G36" s="262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182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76" t="str">
        <f>C36</f>
        <v>vč. urovnání ornice, naložení na skládce a vodorovným přemístěním ornice na místo rozprostření, založení trávníku osetím a dodávky travního semene.</v>
      </c>
      <c r="BB36" s="152"/>
      <c r="BC36" s="152"/>
      <c r="BD36" s="152"/>
      <c r="BE36" s="152"/>
      <c r="BF36" s="152"/>
      <c r="BG36" s="152"/>
      <c r="BH36" s="152"/>
    </row>
    <row r="37" spans="1:60" outlineLevel="1" x14ac:dyDescent="0.25">
      <c r="A37" s="159"/>
      <c r="B37" s="160"/>
      <c r="C37" s="250" t="s">
        <v>457</v>
      </c>
      <c r="D37" s="251"/>
      <c r="E37" s="251"/>
      <c r="F37" s="251"/>
      <c r="G37" s="25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158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x14ac:dyDescent="0.25">
      <c r="A38" s="163" t="s">
        <v>150</v>
      </c>
      <c r="B38" s="164" t="s">
        <v>77</v>
      </c>
      <c r="C38" s="178" t="s">
        <v>78</v>
      </c>
      <c r="D38" s="165"/>
      <c r="E38" s="166"/>
      <c r="F38" s="167"/>
      <c r="G38" s="167">
        <f>SUMIF(AG39:AG59,"&lt;&gt;NOR",G39:G59)</f>
        <v>0</v>
      </c>
      <c r="H38" s="167"/>
      <c r="I38" s="167">
        <f>SUM(I39:I59)</f>
        <v>0</v>
      </c>
      <c r="J38" s="167"/>
      <c r="K38" s="167">
        <f>SUM(K39:K59)</f>
        <v>0</v>
      </c>
      <c r="L38" s="167"/>
      <c r="M38" s="167">
        <f>SUM(M39:M59)</f>
        <v>0</v>
      </c>
      <c r="N38" s="167"/>
      <c r="O38" s="167">
        <f>SUM(O39:O59)</f>
        <v>151.4</v>
      </c>
      <c r="P38" s="167"/>
      <c r="Q38" s="167">
        <f>SUM(Q39:Q59)</f>
        <v>0</v>
      </c>
      <c r="R38" s="167"/>
      <c r="S38" s="167"/>
      <c r="T38" s="168"/>
      <c r="U38" s="162"/>
      <c r="V38" s="162">
        <f>SUM(V39:V59)</f>
        <v>285.90999999999997</v>
      </c>
      <c r="W38" s="162"/>
      <c r="AG38" t="s">
        <v>151</v>
      </c>
    </row>
    <row r="39" spans="1:60" outlineLevel="1" x14ac:dyDescent="0.25">
      <c r="A39" s="189">
        <v>14</v>
      </c>
      <c r="B39" s="190" t="s">
        <v>377</v>
      </c>
      <c r="C39" s="199" t="s">
        <v>431</v>
      </c>
      <c r="D39" s="191" t="s">
        <v>179</v>
      </c>
      <c r="E39" s="192">
        <v>18</v>
      </c>
      <c r="F39" s="193"/>
      <c r="G39" s="194">
        <f>ROUND(E39*F39,2)</f>
        <v>0</v>
      </c>
      <c r="H39" s="193"/>
      <c r="I39" s="194">
        <f>ROUND(E39*H39,2)</f>
        <v>0</v>
      </c>
      <c r="J39" s="193"/>
      <c r="K39" s="194">
        <f>ROUND(E39*J39,2)</f>
        <v>0</v>
      </c>
      <c r="L39" s="194">
        <v>15</v>
      </c>
      <c r="M39" s="194">
        <f>G39*(1+L39/100)</f>
        <v>0</v>
      </c>
      <c r="N39" s="194">
        <v>1.93971</v>
      </c>
      <c r="O39" s="194">
        <f>ROUND(E39*N39,2)</f>
        <v>34.909999999999997</v>
      </c>
      <c r="P39" s="194">
        <v>0</v>
      </c>
      <c r="Q39" s="194">
        <f>ROUND(E39*P39,2)</f>
        <v>0</v>
      </c>
      <c r="R39" s="194"/>
      <c r="S39" s="194" t="s">
        <v>237</v>
      </c>
      <c r="T39" s="195" t="s">
        <v>155</v>
      </c>
      <c r="U39" s="161">
        <v>0.96500000000000008</v>
      </c>
      <c r="V39" s="161">
        <f>ROUND(E39*U39,2)</f>
        <v>17.37</v>
      </c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5">
      <c r="A40" s="169">
        <v>15</v>
      </c>
      <c r="B40" s="170" t="s">
        <v>458</v>
      </c>
      <c r="C40" s="179" t="s">
        <v>459</v>
      </c>
      <c r="D40" s="171" t="s">
        <v>179</v>
      </c>
      <c r="E40" s="172">
        <v>8.4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15</v>
      </c>
      <c r="M40" s="174">
        <f>G40*(1+L40/100)</f>
        <v>0</v>
      </c>
      <c r="N40" s="174">
        <v>2.5250000000000004</v>
      </c>
      <c r="O40" s="174">
        <f>ROUND(E40*N40,2)</f>
        <v>21.21</v>
      </c>
      <c r="P40" s="174">
        <v>0</v>
      </c>
      <c r="Q40" s="174">
        <f>ROUND(E40*P40,2)</f>
        <v>0</v>
      </c>
      <c r="R40" s="174"/>
      <c r="S40" s="174" t="s">
        <v>237</v>
      </c>
      <c r="T40" s="175" t="s">
        <v>155</v>
      </c>
      <c r="U40" s="161">
        <v>0.48000000000000004</v>
      </c>
      <c r="V40" s="161">
        <f>ROUND(E40*U40,2)</f>
        <v>4.03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180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59"/>
      <c r="B41" s="160"/>
      <c r="C41" s="261" t="s">
        <v>376</v>
      </c>
      <c r="D41" s="262"/>
      <c r="E41" s="262"/>
      <c r="F41" s="262"/>
      <c r="G41" s="262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182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69">
        <v>16</v>
      </c>
      <c r="B42" s="170" t="s">
        <v>460</v>
      </c>
      <c r="C42" s="179" t="s">
        <v>461</v>
      </c>
      <c r="D42" s="171" t="s">
        <v>198</v>
      </c>
      <c r="E42" s="172">
        <v>3.528</v>
      </c>
      <c r="F42" s="173"/>
      <c r="G42" s="174">
        <f>ROUND(E42*F42,2)</f>
        <v>0</v>
      </c>
      <c r="H42" s="173"/>
      <c r="I42" s="174">
        <f>ROUND(E42*H42,2)</f>
        <v>0</v>
      </c>
      <c r="J42" s="173"/>
      <c r="K42" s="174">
        <f>ROUND(E42*J42,2)</f>
        <v>0</v>
      </c>
      <c r="L42" s="174">
        <v>15</v>
      </c>
      <c r="M42" s="174">
        <f>G42*(1+L42/100)</f>
        <v>0</v>
      </c>
      <c r="N42" s="174">
        <v>3.9200000000000006E-2</v>
      </c>
      <c r="O42" s="174">
        <f>ROUND(E42*N42,2)</f>
        <v>0.14000000000000001</v>
      </c>
      <c r="P42" s="174">
        <v>0</v>
      </c>
      <c r="Q42" s="174">
        <f>ROUND(E42*P42,2)</f>
        <v>0</v>
      </c>
      <c r="R42" s="174"/>
      <c r="S42" s="174" t="s">
        <v>237</v>
      </c>
      <c r="T42" s="175" t="s">
        <v>155</v>
      </c>
      <c r="U42" s="161">
        <v>1.6</v>
      </c>
      <c r="V42" s="161">
        <f>ROUND(E42*U42,2)</f>
        <v>5.64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ht="21" outlineLevel="1" x14ac:dyDescent="0.25">
      <c r="A43" s="159"/>
      <c r="B43" s="160"/>
      <c r="C43" s="261" t="s">
        <v>462</v>
      </c>
      <c r="D43" s="262"/>
      <c r="E43" s="262"/>
      <c r="F43" s="262"/>
      <c r="G43" s="262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182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76" t="str">
        <f>C43</f>
        <v>svislé nebo šikmé (odkloněné) , půdorysně přímé nebo zalomené, stěn základových desek ve volných nebo zapažených jámách, rýhách, šachtách, včetně případných vzpěr,</v>
      </c>
      <c r="BB43" s="152"/>
      <c r="BC43" s="152"/>
      <c r="BD43" s="152"/>
      <c r="BE43" s="152"/>
      <c r="BF43" s="152"/>
      <c r="BG43" s="152"/>
      <c r="BH43" s="152"/>
    </row>
    <row r="44" spans="1:60" outlineLevel="1" x14ac:dyDescent="0.25">
      <c r="A44" s="169">
        <v>17</v>
      </c>
      <c r="B44" s="170" t="s">
        <v>463</v>
      </c>
      <c r="C44" s="179" t="s">
        <v>464</v>
      </c>
      <c r="D44" s="171" t="s">
        <v>198</v>
      </c>
      <c r="E44" s="172">
        <v>3.528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15</v>
      </c>
      <c r="M44" s="174">
        <f>G44*(1+L44/100)</f>
        <v>0</v>
      </c>
      <c r="N44" s="174">
        <v>0</v>
      </c>
      <c r="O44" s="174">
        <f>ROUND(E44*N44,2)</f>
        <v>0</v>
      </c>
      <c r="P44" s="174">
        <v>0</v>
      </c>
      <c r="Q44" s="174">
        <f>ROUND(E44*P44,2)</f>
        <v>0</v>
      </c>
      <c r="R44" s="174"/>
      <c r="S44" s="174" t="s">
        <v>237</v>
      </c>
      <c r="T44" s="175" t="s">
        <v>155</v>
      </c>
      <c r="U44" s="161">
        <v>0.32</v>
      </c>
      <c r="V44" s="161">
        <f>ROUND(E44*U44,2)</f>
        <v>1.1299999999999999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180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ht="21" outlineLevel="1" x14ac:dyDescent="0.25">
      <c r="A45" s="159"/>
      <c r="B45" s="160"/>
      <c r="C45" s="261" t="s">
        <v>462</v>
      </c>
      <c r="D45" s="262"/>
      <c r="E45" s="262"/>
      <c r="F45" s="262"/>
      <c r="G45" s="262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182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76" t="str">
        <f>C45</f>
        <v>svislé nebo šikmé (odkloněné) , půdorysně přímé nebo zalomené, stěn základových desek ve volných nebo zapažených jámách, rýhách, šachtách, včetně případných vzpěr,</v>
      </c>
      <c r="BB45" s="152"/>
      <c r="BC45" s="152"/>
      <c r="BD45" s="152"/>
      <c r="BE45" s="152"/>
      <c r="BF45" s="152"/>
      <c r="BG45" s="152"/>
      <c r="BH45" s="152"/>
    </row>
    <row r="46" spans="1:60" outlineLevel="1" x14ac:dyDescent="0.25">
      <c r="A46" s="169">
        <v>18</v>
      </c>
      <c r="B46" s="170" t="s">
        <v>465</v>
      </c>
      <c r="C46" s="179" t="s">
        <v>466</v>
      </c>
      <c r="D46" s="171" t="s">
        <v>212</v>
      </c>
      <c r="E46" s="172">
        <v>0.75600000000000001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15</v>
      </c>
      <c r="M46" s="174">
        <f>G46*(1+L46/100)</f>
        <v>0</v>
      </c>
      <c r="N46" s="174">
        <v>1.0217400000000001</v>
      </c>
      <c r="O46" s="174">
        <f>ROUND(E46*N46,2)</f>
        <v>0.77</v>
      </c>
      <c r="P46" s="174">
        <v>0</v>
      </c>
      <c r="Q46" s="174">
        <f>ROUND(E46*P46,2)</f>
        <v>0</v>
      </c>
      <c r="R46" s="174"/>
      <c r="S46" s="174" t="s">
        <v>237</v>
      </c>
      <c r="T46" s="175" t="s">
        <v>155</v>
      </c>
      <c r="U46" s="161">
        <v>23.531000000000002</v>
      </c>
      <c r="V46" s="161">
        <f>ROUND(E46*U46,2)</f>
        <v>17.79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180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5">
      <c r="A47" s="159"/>
      <c r="B47" s="160"/>
      <c r="C47" s="261" t="s">
        <v>467</v>
      </c>
      <c r="D47" s="262"/>
      <c r="E47" s="262"/>
      <c r="F47" s="262"/>
      <c r="G47" s="262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182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5">
      <c r="A48" s="169">
        <v>19</v>
      </c>
      <c r="B48" s="170" t="s">
        <v>468</v>
      </c>
      <c r="C48" s="179" t="s">
        <v>469</v>
      </c>
      <c r="D48" s="171" t="s">
        <v>179</v>
      </c>
      <c r="E48" s="172">
        <v>24.23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15</v>
      </c>
      <c r="M48" s="174">
        <f>G48*(1+L48/100)</f>
        <v>0</v>
      </c>
      <c r="N48" s="174">
        <v>2.5250000000000004</v>
      </c>
      <c r="O48" s="174">
        <f>ROUND(E48*N48,2)</f>
        <v>61.18</v>
      </c>
      <c r="P48" s="174">
        <v>0</v>
      </c>
      <c r="Q48" s="174">
        <f>ROUND(E48*P48,2)</f>
        <v>0</v>
      </c>
      <c r="R48" s="174"/>
      <c r="S48" s="174" t="s">
        <v>237</v>
      </c>
      <c r="T48" s="175" t="s">
        <v>155</v>
      </c>
      <c r="U48" s="161">
        <v>0.48000000000000004</v>
      </c>
      <c r="V48" s="161">
        <f>ROUND(E48*U48,2)</f>
        <v>11.63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180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5">
      <c r="A49" s="159"/>
      <c r="B49" s="160"/>
      <c r="C49" s="261" t="s">
        <v>470</v>
      </c>
      <c r="D49" s="262"/>
      <c r="E49" s="262"/>
      <c r="F49" s="262"/>
      <c r="G49" s="262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182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69">
        <v>20</v>
      </c>
      <c r="B50" s="170" t="s">
        <v>379</v>
      </c>
      <c r="C50" s="179" t="s">
        <v>380</v>
      </c>
      <c r="D50" s="171" t="s">
        <v>198</v>
      </c>
      <c r="E50" s="172">
        <v>82</v>
      </c>
      <c r="F50" s="173"/>
      <c r="G50" s="174">
        <f>ROUND(E50*F50,2)</f>
        <v>0</v>
      </c>
      <c r="H50" s="173"/>
      <c r="I50" s="174">
        <f>ROUND(E50*H50,2)</f>
        <v>0</v>
      </c>
      <c r="J50" s="173"/>
      <c r="K50" s="174">
        <f>ROUND(E50*J50,2)</f>
        <v>0</v>
      </c>
      <c r="L50" s="174">
        <v>15</v>
      </c>
      <c r="M50" s="174">
        <f>G50*(1+L50/100)</f>
        <v>0</v>
      </c>
      <c r="N50" s="174">
        <v>3.9200000000000006E-2</v>
      </c>
      <c r="O50" s="174">
        <f>ROUND(E50*N50,2)</f>
        <v>3.21</v>
      </c>
      <c r="P50" s="174">
        <v>0</v>
      </c>
      <c r="Q50" s="174">
        <f>ROUND(E50*P50,2)</f>
        <v>0</v>
      </c>
      <c r="R50" s="174"/>
      <c r="S50" s="174" t="s">
        <v>237</v>
      </c>
      <c r="T50" s="175" t="s">
        <v>155</v>
      </c>
      <c r="U50" s="161">
        <v>1.05</v>
      </c>
      <c r="V50" s="161">
        <f>ROUND(E50*U50,2)</f>
        <v>86.1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180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ht="21" outlineLevel="1" x14ac:dyDescent="0.25">
      <c r="A51" s="159"/>
      <c r="B51" s="160"/>
      <c r="C51" s="261" t="s">
        <v>381</v>
      </c>
      <c r="D51" s="262"/>
      <c r="E51" s="262"/>
      <c r="F51" s="262"/>
      <c r="G51" s="262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182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76" t="str">
        <f>C51</f>
        <v>bednění svislé nebo šikmé (odkloněné), půdorysně přímé nebo zalomené, stěn základových patek ve volných nebo zapažených jámách, rýhách, šachtách, včetně případných vzpěr,</v>
      </c>
      <c r="BB51" s="152"/>
      <c r="BC51" s="152"/>
      <c r="BD51" s="152"/>
      <c r="BE51" s="152"/>
      <c r="BF51" s="152"/>
      <c r="BG51" s="152"/>
      <c r="BH51" s="152"/>
    </row>
    <row r="52" spans="1:60" outlineLevel="1" x14ac:dyDescent="0.25">
      <c r="A52" s="169">
        <v>21</v>
      </c>
      <c r="B52" s="170" t="s">
        <v>382</v>
      </c>
      <c r="C52" s="179" t="s">
        <v>383</v>
      </c>
      <c r="D52" s="171" t="s">
        <v>198</v>
      </c>
      <c r="E52" s="172">
        <v>82</v>
      </c>
      <c r="F52" s="173"/>
      <c r="G52" s="174">
        <f>ROUND(E52*F52,2)</f>
        <v>0</v>
      </c>
      <c r="H52" s="173"/>
      <c r="I52" s="174">
        <f>ROUND(E52*H52,2)</f>
        <v>0</v>
      </c>
      <c r="J52" s="173"/>
      <c r="K52" s="174">
        <f>ROUND(E52*J52,2)</f>
        <v>0</v>
      </c>
      <c r="L52" s="174">
        <v>15</v>
      </c>
      <c r="M52" s="174">
        <f>G52*(1+L52/100)</f>
        <v>0</v>
      </c>
      <c r="N52" s="174">
        <v>0</v>
      </c>
      <c r="O52" s="174">
        <f>ROUND(E52*N52,2)</f>
        <v>0</v>
      </c>
      <c r="P52" s="174">
        <v>0</v>
      </c>
      <c r="Q52" s="174">
        <f>ROUND(E52*P52,2)</f>
        <v>0</v>
      </c>
      <c r="R52" s="174"/>
      <c r="S52" s="174" t="s">
        <v>237</v>
      </c>
      <c r="T52" s="175" t="s">
        <v>155</v>
      </c>
      <c r="U52" s="161">
        <v>0.32</v>
      </c>
      <c r="V52" s="161">
        <f>ROUND(E52*U52,2)</f>
        <v>26.24</v>
      </c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180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ht="21" outlineLevel="1" x14ac:dyDescent="0.25">
      <c r="A53" s="159"/>
      <c r="B53" s="160"/>
      <c r="C53" s="261" t="s">
        <v>381</v>
      </c>
      <c r="D53" s="262"/>
      <c r="E53" s="262"/>
      <c r="F53" s="262"/>
      <c r="G53" s="262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182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76" t="str">
        <f>C53</f>
        <v>bednění svislé nebo šikmé (odkloněné), půdorysně přímé nebo zalomené, stěn základových patek ve volných nebo zapažených jámách, rýhách, šachtách, včetně případných vzpěr,</v>
      </c>
      <c r="BB53" s="152"/>
      <c r="BC53" s="152"/>
      <c r="BD53" s="152"/>
      <c r="BE53" s="152"/>
      <c r="BF53" s="152"/>
      <c r="BG53" s="152"/>
      <c r="BH53" s="152"/>
    </row>
    <row r="54" spans="1:60" outlineLevel="1" x14ac:dyDescent="0.25">
      <c r="A54" s="189">
        <v>22</v>
      </c>
      <c r="B54" s="190" t="s">
        <v>388</v>
      </c>
      <c r="C54" s="199" t="s">
        <v>389</v>
      </c>
      <c r="D54" s="191" t="s">
        <v>212</v>
      </c>
      <c r="E54" s="192">
        <v>1.4400000000000002</v>
      </c>
      <c r="F54" s="193"/>
      <c r="G54" s="194">
        <f>ROUND(E54*F54,2)</f>
        <v>0</v>
      </c>
      <c r="H54" s="193"/>
      <c r="I54" s="194">
        <f>ROUND(E54*H54,2)</f>
        <v>0</v>
      </c>
      <c r="J54" s="193"/>
      <c r="K54" s="194">
        <f>ROUND(E54*J54,2)</f>
        <v>0</v>
      </c>
      <c r="L54" s="194">
        <v>15</v>
      </c>
      <c r="M54" s="194">
        <f>G54*(1+L54/100)</f>
        <v>0</v>
      </c>
      <c r="N54" s="194">
        <v>1.0211600000000001</v>
      </c>
      <c r="O54" s="194">
        <f>ROUND(E54*N54,2)</f>
        <v>1.47</v>
      </c>
      <c r="P54" s="194">
        <v>0</v>
      </c>
      <c r="Q54" s="194">
        <f>ROUND(E54*P54,2)</f>
        <v>0</v>
      </c>
      <c r="R54" s="194"/>
      <c r="S54" s="194" t="s">
        <v>237</v>
      </c>
      <c r="T54" s="195" t="s">
        <v>155</v>
      </c>
      <c r="U54" s="161">
        <v>23.531000000000002</v>
      </c>
      <c r="V54" s="161">
        <f>ROUND(E54*U54,2)</f>
        <v>33.880000000000003</v>
      </c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5">
      <c r="A55" s="169">
        <v>23</v>
      </c>
      <c r="B55" s="170" t="s">
        <v>471</v>
      </c>
      <c r="C55" s="179" t="s">
        <v>472</v>
      </c>
      <c r="D55" s="171" t="s">
        <v>223</v>
      </c>
      <c r="E55" s="172">
        <v>56</v>
      </c>
      <c r="F55" s="173"/>
      <c r="G55" s="174">
        <f>ROUND(E55*F55,2)</f>
        <v>0</v>
      </c>
      <c r="H55" s="173"/>
      <c r="I55" s="174">
        <f>ROUND(E55*H55,2)</f>
        <v>0</v>
      </c>
      <c r="J55" s="173"/>
      <c r="K55" s="174">
        <f>ROUND(E55*J55,2)</f>
        <v>0</v>
      </c>
      <c r="L55" s="174">
        <v>15</v>
      </c>
      <c r="M55" s="174">
        <f>G55*(1+L55/100)</f>
        <v>0</v>
      </c>
      <c r="N55" s="174">
        <v>0.42953000000000002</v>
      </c>
      <c r="O55" s="174">
        <f>ROUND(E55*N55,2)</f>
        <v>24.05</v>
      </c>
      <c r="P55" s="174">
        <v>0</v>
      </c>
      <c r="Q55" s="174">
        <f>ROUND(E55*P55,2)</f>
        <v>0</v>
      </c>
      <c r="R55" s="174"/>
      <c r="S55" s="174" t="s">
        <v>237</v>
      </c>
      <c r="T55" s="175" t="s">
        <v>155</v>
      </c>
      <c r="U55" s="161">
        <v>1.4019000000000001</v>
      </c>
      <c r="V55" s="161">
        <f>ROUND(E55*U55,2)</f>
        <v>78.510000000000005</v>
      </c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450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59"/>
      <c r="B56" s="160"/>
      <c r="C56" s="261" t="s">
        <v>473</v>
      </c>
      <c r="D56" s="262"/>
      <c r="E56" s="262"/>
      <c r="F56" s="262"/>
      <c r="G56" s="262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182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5">
      <c r="A57" s="169">
        <v>24</v>
      </c>
      <c r="B57" s="170" t="s">
        <v>474</v>
      </c>
      <c r="C57" s="179" t="s">
        <v>475</v>
      </c>
      <c r="D57" s="171" t="s">
        <v>179</v>
      </c>
      <c r="E57" s="172">
        <v>2.3000000000000003</v>
      </c>
      <c r="F57" s="173"/>
      <c r="G57" s="174">
        <f>ROUND(E57*F57,2)</f>
        <v>0</v>
      </c>
      <c r="H57" s="173"/>
      <c r="I57" s="174">
        <f>ROUND(E57*H57,2)</f>
        <v>0</v>
      </c>
      <c r="J57" s="173"/>
      <c r="K57" s="174">
        <f>ROUND(E57*J57,2)</f>
        <v>0</v>
      </c>
      <c r="L57" s="174">
        <v>15</v>
      </c>
      <c r="M57" s="174">
        <f>G57*(1+L57/100)</f>
        <v>0</v>
      </c>
      <c r="N57" s="174">
        <v>1.93971</v>
      </c>
      <c r="O57" s="174">
        <f>ROUND(E57*N57,2)</f>
        <v>4.46</v>
      </c>
      <c r="P57" s="174">
        <v>0</v>
      </c>
      <c r="Q57" s="174">
        <f>ROUND(E57*P57,2)</f>
        <v>0</v>
      </c>
      <c r="R57" s="174"/>
      <c r="S57" s="174" t="s">
        <v>237</v>
      </c>
      <c r="T57" s="175" t="s">
        <v>155</v>
      </c>
      <c r="U57" s="161">
        <v>1.5605000000000002</v>
      </c>
      <c r="V57" s="161">
        <f>ROUND(E57*U57,2)</f>
        <v>3.59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450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5">
      <c r="A58" s="159"/>
      <c r="B58" s="160"/>
      <c r="C58" s="261" t="s">
        <v>476</v>
      </c>
      <c r="D58" s="262"/>
      <c r="E58" s="262"/>
      <c r="F58" s="262"/>
      <c r="G58" s="262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182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5">
      <c r="A59" s="159"/>
      <c r="B59" s="160"/>
      <c r="C59" s="250" t="s">
        <v>477</v>
      </c>
      <c r="D59" s="251"/>
      <c r="E59" s="251"/>
      <c r="F59" s="251"/>
      <c r="G59" s="25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158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x14ac:dyDescent="0.25">
      <c r="A60" s="163" t="s">
        <v>150</v>
      </c>
      <c r="B60" s="164" t="s">
        <v>79</v>
      </c>
      <c r="C60" s="178" t="s">
        <v>80</v>
      </c>
      <c r="D60" s="165"/>
      <c r="E60" s="166"/>
      <c r="F60" s="167"/>
      <c r="G60" s="167">
        <f>SUMIF(AG61:AG68,"&lt;&gt;NOR",G61:G68)</f>
        <v>0</v>
      </c>
      <c r="H60" s="167"/>
      <c r="I60" s="167">
        <f>SUM(I61:I68)</f>
        <v>0</v>
      </c>
      <c r="J60" s="167"/>
      <c r="K60" s="167">
        <f>SUM(K61:K68)</f>
        <v>0</v>
      </c>
      <c r="L60" s="167"/>
      <c r="M60" s="167">
        <f>SUM(M61:M68)</f>
        <v>0</v>
      </c>
      <c r="N60" s="167"/>
      <c r="O60" s="167">
        <f>SUM(O61:O68)</f>
        <v>35.5</v>
      </c>
      <c r="P60" s="167"/>
      <c r="Q60" s="167">
        <f>SUM(Q61:Q68)</f>
        <v>0</v>
      </c>
      <c r="R60" s="167"/>
      <c r="S60" s="167"/>
      <c r="T60" s="168"/>
      <c r="U60" s="162"/>
      <c r="V60" s="162">
        <f>SUM(V61:V68)</f>
        <v>131.15</v>
      </c>
      <c r="W60" s="162"/>
      <c r="AG60" t="s">
        <v>151</v>
      </c>
    </row>
    <row r="61" spans="1:60" outlineLevel="1" x14ac:dyDescent="0.25">
      <c r="A61" s="169">
        <v>25</v>
      </c>
      <c r="B61" s="170" t="s">
        <v>478</v>
      </c>
      <c r="C61" s="179" t="s">
        <v>479</v>
      </c>
      <c r="D61" s="171" t="s">
        <v>179</v>
      </c>
      <c r="E61" s="172">
        <v>11.319000000000001</v>
      </c>
      <c r="F61" s="173"/>
      <c r="G61" s="174">
        <f>ROUND(E61*F61,2)</f>
        <v>0</v>
      </c>
      <c r="H61" s="173"/>
      <c r="I61" s="174">
        <f>ROUND(E61*H61,2)</f>
        <v>0</v>
      </c>
      <c r="J61" s="173"/>
      <c r="K61" s="174">
        <f>ROUND(E61*J61,2)</f>
        <v>0</v>
      </c>
      <c r="L61" s="174">
        <v>15</v>
      </c>
      <c r="M61" s="174">
        <f>G61*(1+L61/100)</f>
        <v>0</v>
      </c>
      <c r="N61" s="174">
        <v>2.6835500000000003</v>
      </c>
      <c r="O61" s="174">
        <f>ROUND(E61*N61,2)</f>
        <v>30.38</v>
      </c>
      <c r="P61" s="174">
        <v>0</v>
      </c>
      <c r="Q61" s="174">
        <f>ROUND(E61*P61,2)</f>
        <v>0</v>
      </c>
      <c r="R61" s="174"/>
      <c r="S61" s="174" t="s">
        <v>237</v>
      </c>
      <c r="T61" s="175" t="s">
        <v>155</v>
      </c>
      <c r="U61" s="161">
        <v>4.3550000000000004</v>
      </c>
      <c r="V61" s="161">
        <f>ROUND(E61*U61,2)</f>
        <v>49.29</v>
      </c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180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5">
      <c r="A62" s="159"/>
      <c r="B62" s="160"/>
      <c r="C62" s="261" t="s">
        <v>480</v>
      </c>
      <c r="D62" s="262"/>
      <c r="E62" s="262"/>
      <c r="F62" s="262"/>
      <c r="G62" s="262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182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5">
      <c r="A63" s="169">
        <v>26</v>
      </c>
      <c r="B63" s="170" t="s">
        <v>481</v>
      </c>
      <c r="C63" s="179" t="s">
        <v>482</v>
      </c>
      <c r="D63" s="171" t="s">
        <v>179</v>
      </c>
      <c r="E63" s="172">
        <v>11.319000000000001</v>
      </c>
      <c r="F63" s="173"/>
      <c r="G63" s="174">
        <f>ROUND(E63*F63,2)</f>
        <v>0</v>
      </c>
      <c r="H63" s="173"/>
      <c r="I63" s="174">
        <f>ROUND(E63*H63,2)</f>
        <v>0</v>
      </c>
      <c r="J63" s="173"/>
      <c r="K63" s="174">
        <f>ROUND(E63*J63,2)</f>
        <v>0</v>
      </c>
      <c r="L63" s="174">
        <v>15</v>
      </c>
      <c r="M63" s="174">
        <f>G63*(1+L63/100)</f>
        <v>0</v>
      </c>
      <c r="N63" s="174">
        <v>0</v>
      </c>
      <c r="O63" s="174">
        <f>ROUND(E63*N63,2)</f>
        <v>0</v>
      </c>
      <c r="P63" s="174">
        <v>0</v>
      </c>
      <c r="Q63" s="174">
        <f>ROUND(E63*P63,2)</f>
        <v>0</v>
      </c>
      <c r="R63" s="174"/>
      <c r="S63" s="174" t="s">
        <v>237</v>
      </c>
      <c r="T63" s="175" t="s">
        <v>155</v>
      </c>
      <c r="U63" s="161">
        <v>4.5950000000000006</v>
      </c>
      <c r="V63" s="161">
        <f>ROUND(E63*U63,2)</f>
        <v>52.01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180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5">
      <c r="A64" s="159"/>
      <c r="B64" s="160"/>
      <c r="C64" s="261" t="s">
        <v>480</v>
      </c>
      <c r="D64" s="262"/>
      <c r="E64" s="262"/>
      <c r="F64" s="262"/>
      <c r="G64" s="262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182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ht="20.399999999999999" outlineLevel="1" x14ac:dyDescent="0.25">
      <c r="A65" s="169">
        <v>27</v>
      </c>
      <c r="B65" s="170" t="s">
        <v>483</v>
      </c>
      <c r="C65" s="179" t="s">
        <v>484</v>
      </c>
      <c r="D65" s="171" t="s">
        <v>198</v>
      </c>
      <c r="E65" s="172">
        <v>11.319000000000001</v>
      </c>
      <c r="F65" s="173"/>
      <c r="G65" s="174">
        <f>ROUND(E65*F65,2)</f>
        <v>0</v>
      </c>
      <c r="H65" s="173"/>
      <c r="I65" s="174">
        <f>ROUND(E65*H65,2)</f>
        <v>0</v>
      </c>
      <c r="J65" s="173"/>
      <c r="K65" s="174">
        <f>ROUND(E65*J65,2)</f>
        <v>0</v>
      </c>
      <c r="L65" s="174">
        <v>15</v>
      </c>
      <c r="M65" s="174">
        <f>G65*(1+L65/100)</f>
        <v>0</v>
      </c>
      <c r="N65" s="174">
        <v>2.2140000000000003E-2</v>
      </c>
      <c r="O65" s="174">
        <f>ROUND(E65*N65,2)</f>
        <v>0.25</v>
      </c>
      <c r="P65" s="174">
        <v>0</v>
      </c>
      <c r="Q65" s="174">
        <f>ROUND(E65*P65,2)</f>
        <v>0</v>
      </c>
      <c r="R65" s="174"/>
      <c r="S65" s="174" t="s">
        <v>237</v>
      </c>
      <c r="T65" s="175" t="s">
        <v>155</v>
      </c>
      <c r="U65" s="161">
        <v>1.2480000000000002</v>
      </c>
      <c r="V65" s="161">
        <f>ROUND(E65*U65,2)</f>
        <v>14.13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180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5">
      <c r="A66" s="159"/>
      <c r="B66" s="160"/>
      <c r="C66" s="261" t="s">
        <v>485</v>
      </c>
      <c r="D66" s="262"/>
      <c r="E66" s="262"/>
      <c r="F66" s="262"/>
      <c r="G66" s="262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182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5">
      <c r="A67" s="169">
        <v>28</v>
      </c>
      <c r="B67" s="170" t="s">
        <v>486</v>
      </c>
      <c r="C67" s="179" t="s">
        <v>487</v>
      </c>
      <c r="D67" s="171" t="s">
        <v>179</v>
      </c>
      <c r="E67" s="172">
        <v>1.8</v>
      </c>
      <c r="F67" s="173"/>
      <c r="G67" s="174">
        <f>ROUND(E67*F67,2)</f>
        <v>0</v>
      </c>
      <c r="H67" s="173"/>
      <c r="I67" s="174">
        <f>ROUND(E67*H67,2)</f>
        <v>0</v>
      </c>
      <c r="J67" s="173"/>
      <c r="K67" s="174">
        <f>ROUND(E67*J67,2)</f>
        <v>0</v>
      </c>
      <c r="L67" s="174">
        <v>15</v>
      </c>
      <c r="M67" s="174">
        <f>G67*(1+L67/100)</f>
        <v>0</v>
      </c>
      <c r="N67" s="174">
        <v>2.7056900000000002</v>
      </c>
      <c r="O67" s="174">
        <f>ROUND(E67*N67,2)</f>
        <v>4.87</v>
      </c>
      <c r="P67" s="174">
        <v>0</v>
      </c>
      <c r="Q67" s="174">
        <f>ROUND(E67*P67,2)</f>
        <v>0</v>
      </c>
      <c r="R67" s="174"/>
      <c r="S67" s="174" t="s">
        <v>237</v>
      </c>
      <c r="T67" s="175" t="s">
        <v>155</v>
      </c>
      <c r="U67" s="161">
        <v>8.7306500000000007</v>
      </c>
      <c r="V67" s="161">
        <f>ROUND(E67*U67,2)</f>
        <v>15.72</v>
      </c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450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5">
      <c r="A68" s="159"/>
      <c r="B68" s="160"/>
      <c r="C68" s="261" t="s">
        <v>488</v>
      </c>
      <c r="D68" s="262"/>
      <c r="E68" s="262"/>
      <c r="F68" s="262"/>
      <c r="G68" s="262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182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x14ac:dyDescent="0.25">
      <c r="A69" s="163" t="s">
        <v>150</v>
      </c>
      <c r="B69" s="164" t="s">
        <v>83</v>
      </c>
      <c r="C69" s="178" t="s">
        <v>84</v>
      </c>
      <c r="D69" s="165"/>
      <c r="E69" s="166"/>
      <c r="F69" s="167"/>
      <c r="G69" s="167">
        <f>SUMIF(AG70:AG81,"&lt;&gt;NOR",G70:G81)</f>
        <v>0</v>
      </c>
      <c r="H69" s="167"/>
      <c r="I69" s="167">
        <f>SUM(I70:I81)</f>
        <v>0</v>
      </c>
      <c r="J69" s="167"/>
      <c r="K69" s="167">
        <f>SUM(K70:K81)</f>
        <v>0</v>
      </c>
      <c r="L69" s="167"/>
      <c r="M69" s="167">
        <f>SUM(M70:M81)</f>
        <v>0</v>
      </c>
      <c r="N69" s="167"/>
      <c r="O69" s="167">
        <f>SUM(O70:O81)</f>
        <v>29.310000000000002</v>
      </c>
      <c r="P69" s="167"/>
      <c r="Q69" s="167">
        <f>SUM(Q70:Q81)</f>
        <v>0</v>
      </c>
      <c r="R69" s="167"/>
      <c r="S69" s="167"/>
      <c r="T69" s="168"/>
      <c r="U69" s="162"/>
      <c r="V69" s="162">
        <f>SUM(V70:V81)</f>
        <v>146.9</v>
      </c>
      <c r="W69" s="162"/>
      <c r="AG69" t="s">
        <v>151</v>
      </c>
    </row>
    <row r="70" spans="1:60" ht="20.399999999999999" outlineLevel="1" x14ac:dyDescent="0.25">
      <c r="A70" s="189">
        <v>29</v>
      </c>
      <c r="B70" s="190" t="s">
        <v>489</v>
      </c>
      <c r="C70" s="199" t="s">
        <v>490</v>
      </c>
      <c r="D70" s="191" t="s">
        <v>198</v>
      </c>
      <c r="E70" s="192">
        <v>34.800000000000004</v>
      </c>
      <c r="F70" s="193"/>
      <c r="G70" s="194">
        <f>ROUND(E70*F70,2)</f>
        <v>0</v>
      </c>
      <c r="H70" s="193"/>
      <c r="I70" s="194">
        <f>ROUND(E70*H70,2)</f>
        <v>0</v>
      </c>
      <c r="J70" s="193"/>
      <c r="K70" s="194">
        <f>ROUND(E70*J70,2)</f>
        <v>0</v>
      </c>
      <c r="L70" s="194">
        <v>15</v>
      </c>
      <c r="M70" s="194">
        <f>G70*(1+L70/100)</f>
        <v>0</v>
      </c>
      <c r="N70" s="194">
        <v>1.323E-2</v>
      </c>
      <c r="O70" s="194">
        <f>ROUND(E70*N70,2)</f>
        <v>0.46</v>
      </c>
      <c r="P70" s="194">
        <v>0</v>
      </c>
      <c r="Q70" s="194">
        <f>ROUND(E70*P70,2)</f>
        <v>0</v>
      </c>
      <c r="R70" s="194"/>
      <c r="S70" s="194" t="s">
        <v>237</v>
      </c>
      <c r="T70" s="195" t="s">
        <v>155</v>
      </c>
      <c r="U70" s="161">
        <v>0.95000000000000007</v>
      </c>
      <c r="V70" s="161">
        <f>ROUND(E70*U70,2)</f>
        <v>33.06</v>
      </c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180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5">
      <c r="A71" s="189">
        <v>30</v>
      </c>
      <c r="B71" s="190" t="s">
        <v>491</v>
      </c>
      <c r="C71" s="199" t="s">
        <v>492</v>
      </c>
      <c r="D71" s="191" t="s">
        <v>198</v>
      </c>
      <c r="E71" s="192">
        <v>5.4</v>
      </c>
      <c r="F71" s="193"/>
      <c r="G71" s="194">
        <f>ROUND(E71*F71,2)</f>
        <v>0</v>
      </c>
      <c r="H71" s="193"/>
      <c r="I71" s="194">
        <f>ROUND(E71*H71,2)</f>
        <v>0</v>
      </c>
      <c r="J71" s="193"/>
      <c r="K71" s="194">
        <f>ROUND(E71*J71,2)</f>
        <v>0</v>
      </c>
      <c r="L71" s="194">
        <v>15</v>
      </c>
      <c r="M71" s="194">
        <f>G71*(1+L71/100)</f>
        <v>0</v>
      </c>
      <c r="N71" s="194">
        <v>0.16268000000000002</v>
      </c>
      <c r="O71" s="194">
        <f>ROUND(E71*N71,2)</f>
        <v>0.88</v>
      </c>
      <c r="P71" s="194">
        <v>0</v>
      </c>
      <c r="Q71" s="194">
        <f>ROUND(E71*P71,2)</f>
        <v>0</v>
      </c>
      <c r="R71" s="194"/>
      <c r="S71" s="194" t="s">
        <v>237</v>
      </c>
      <c r="T71" s="195" t="s">
        <v>155</v>
      </c>
      <c r="U71" s="161">
        <v>1.2590000000000001</v>
      </c>
      <c r="V71" s="161">
        <f>ROUND(E71*U71,2)</f>
        <v>6.8</v>
      </c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238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ht="20.399999999999999" outlineLevel="1" x14ac:dyDescent="0.25">
      <c r="A72" s="189">
        <v>31</v>
      </c>
      <c r="B72" s="190" t="s">
        <v>493</v>
      </c>
      <c r="C72" s="199" t="s">
        <v>494</v>
      </c>
      <c r="D72" s="191" t="s">
        <v>179</v>
      </c>
      <c r="E72" s="192">
        <v>10.600000000000001</v>
      </c>
      <c r="F72" s="193"/>
      <c r="G72" s="194">
        <f>ROUND(E72*F72,2)</f>
        <v>0</v>
      </c>
      <c r="H72" s="193"/>
      <c r="I72" s="194">
        <f>ROUND(E72*H72,2)</f>
        <v>0</v>
      </c>
      <c r="J72" s="193"/>
      <c r="K72" s="194">
        <f>ROUND(E72*J72,2)</f>
        <v>0</v>
      </c>
      <c r="L72" s="194">
        <v>15</v>
      </c>
      <c r="M72" s="194">
        <f>G72*(1+L72/100)</f>
        <v>0</v>
      </c>
      <c r="N72" s="194">
        <v>2.5250800000000004</v>
      </c>
      <c r="O72" s="194">
        <f>ROUND(E72*N72,2)</f>
        <v>26.77</v>
      </c>
      <c r="P72" s="194">
        <v>0</v>
      </c>
      <c r="Q72" s="194">
        <f>ROUND(E72*P72,2)</f>
        <v>0</v>
      </c>
      <c r="R72" s="194"/>
      <c r="S72" s="194" t="s">
        <v>237</v>
      </c>
      <c r="T72" s="195" t="s">
        <v>155</v>
      </c>
      <c r="U72" s="161">
        <v>3.7695000000000003</v>
      </c>
      <c r="V72" s="161">
        <f>ROUND(E72*U72,2)</f>
        <v>39.96</v>
      </c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180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ht="20.399999999999999" outlineLevel="1" x14ac:dyDescent="0.25">
      <c r="A73" s="189">
        <v>32</v>
      </c>
      <c r="B73" s="190" t="s">
        <v>239</v>
      </c>
      <c r="C73" s="199" t="s">
        <v>240</v>
      </c>
      <c r="D73" s="191" t="s">
        <v>212</v>
      </c>
      <c r="E73" s="192">
        <v>0.36000000000000004</v>
      </c>
      <c r="F73" s="193"/>
      <c r="G73" s="194">
        <f>ROUND(E73*F73,2)</f>
        <v>0</v>
      </c>
      <c r="H73" s="193"/>
      <c r="I73" s="194">
        <f>ROUND(E73*H73,2)</f>
        <v>0</v>
      </c>
      <c r="J73" s="193"/>
      <c r="K73" s="194">
        <f>ROUND(E73*J73,2)</f>
        <v>0</v>
      </c>
      <c r="L73" s="194">
        <v>15</v>
      </c>
      <c r="M73" s="194">
        <f>G73*(1+L73/100)</f>
        <v>0</v>
      </c>
      <c r="N73" s="194">
        <v>1.02092</v>
      </c>
      <c r="O73" s="194">
        <f>ROUND(E73*N73,2)</f>
        <v>0.37</v>
      </c>
      <c r="P73" s="194">
        <v>0</v>
      </c>
      <c r="Q73" s="194">
        <f>ROUND(E73*P73,2)</f>
        <v>0</v>
      </c>
      <c r="R73" s="194"/>
      <c r="S73" s="194" t="s">
        <v>237</v>
      </c>
      <c r="T73" s="195" t="s">
        <v>155</v>
      </c>
      <c r="U73" s="161">
        <v>54.168000000000006</v>
      </c>
      <c r="V73" s="161">
        <f>ROUND(E73*U73,2)</f>
        <v>19.5</v>
      </c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180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5">
      <c r="A74" s="169">
        <v>33</v>
      </c>
      <c r="B74" s="170" t="s">
        <v>242</v>
      </c>
      <c r="C74" s="179" t="s">
        <v>243</v>
      </c>
      <c r="D74" s="171" t="s">
        <v>198</v>
      </c>
      <c r="E74" s="172">
        <v>17.8216</v>
      </c>
      <c r="F74" s="173"/>
      <c r="G74" s="174">
        <f>ROUND(E74*F74,2)</f>
        <v>0</v>
      </c>
      <c r="H74" s="173"/>
      <c r="I74" s="174">
        <f>ROUND(E74*H74,2)</f>
        <v>0</v>
      </c>
      <c r="J74" s="173"/>
      <c r="K74" s="174">
        <f>ROUND(E74*J74,2)</f>
        <v>0</v>
      </c>
      <c r="L74" s="174">
        <v>15</v>
      </c>
      <c r="M74" s="174">
        <f>G74*(1+L74/100)</f>
        <v>0</v>
      </c>
      <c r="N74" s="174">
        <v>4.5970000000000004E-2</v>
      </c>
      <c r="O74" s="174">
        <f>ROUND(E74*N74,2)</f>
        <v>0.82</v>
      </c>
      <c r="P74" s="174">
        <v>0</v>
      </c>
      <c r="Q74" s="174">
        <f>ROUND(E74*P74,2)</f>
        <v>0</v>
      </c>
      <c r="R74" s="174"/>
      <c r="S74" s="174" t="s">
        <v>237</v>
      </c>
      <c r="T74" s="175" t="s">
        <v>155</v>
      </c>
      <c r="U74" s="161">
        <v>2.3000000000000003</v>
      </c>
      <c r="V74" s="161">
        <f>ROUND(E74*U74,2)</f>
        <v>40.99</v>
      </c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180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5">
      <c r="A75" s="159"/>
      <c r="B75" s="160"/>
      <c r="C75" s="261" t="s">
        <v>244</v>
      </c>
      <c r="D75" s="262"/>
      <c r="E75" s="262"/>
      <c r="F75" s="262"/>
      <c r="G75" s="262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182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5">
      <c r="A76" s="169">
        <v>34</v>
      </c>
      <c r="B76" s="170" t="s">
        <v>245</v>
      </c>
      <c r="C76" s="179" t="s">
        <v>246</v>
      </c>
      <c r="D76" s="171" t="s">
        <v>198</v>
      </c>
      <c r="E76" s="172">
        <v>17.8216</v>
      </c>
      <c r="F76" s="173"/>
      <c r="G76" s="174">
        <f>ROUND(E76*F76,2)</f>
        <v>0</v>
      </c>
      <c r="H76" s="173"/>
      <c r="I76" s="174">
        <f>ROUND(E76*H76,2)</f>
        <v>0</v>
      </c>
      <c r="J76" s="173"/>
      <c r="K76" s="174">
        <f>ROUND(E76*J76,2)</f>
        <v>0</v>
      </c>
      <c r="L76" s="174">
        <v>15</v>
      </c>
      <c r="M76" s="174">
        <f>G76*(1+L76/100)</f>
        <v>0</v>
      </c>
      <c r="N76" s="174">
        <v>0</v>
      </c>
      <c r="O76" s="174">
        <f>ROUND(E76*N76,2)</f>
        <v>0</v>
      </c>
      <c r="P76" s="174">
        <v>0</v>
      </c>
      <c r="Q76" s="174">
        <f>ROUND(E76*P76,2)</f>
        <v>0</v>
      </c>
      <c r="R76" s="174"/>
      <c r="S76" s="174" t="s">
        <v>237</v>
      </c>
      <c r="T76" s="175" t="s">
        <v>155</v>
      </c>
      <c r="U76" s="161">
        <v>0.33800000000000002</v>
      </c>
      <c r="V76" s="161">
        <f>ROUND(E76*U76,2)</f>
        <v>6.02</v>
      </c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180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5">
      <c r="A77" s="159"/>
      <c r="B77" s="160"/>
      <c r="C77" s="261" t="s">
        <v>244</v>
      </c>
      <c r="D77" s="262"/>
      <c r="E77" s="262"/>
      <c r="F77" s="262"/>
      <c r="G77" s="262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182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5">
      <c r="A78" s="169">
        <v>35</v>
      </c>
      <c r="B78" s="170" t="s">
        <v>495</v>
      </c>
      <c r="C78" s="179" t="s">
        <v>496</v>
      </c>
      <c r="D78" s="171" t="s">
        <v>198</v>
      </c>
      <c r="E78" s="172">
        <v>2.4112</v>
      </c>
      <c r="F78" s="173"/>
      <c r="G78" s="174">
        <f>ROUND(E78*F78,2)</f>
        <v>0</v>
      </c>
      <c r="H78" s="173"/>
      <c r="I78" s="174">
        <f>ROUND(E78*H78,2)</f>
        <v>0</v>
      </c>
      <c r="J78" s="173"/>
      <c r="K78" s="174">
        <f>ROUND(E78*J78,2)</f>
        <v>0</v>
      </c>
      <c r="L78" s="174">
        <v>15</v>
      </c>
      <c r="M78" s="174">
        <f>G78*(1+L78/100)</f>
        <v>0</v>
      </c>
      <c r="N78" s="174">
        <v>2.3000000000000004E-3</v>
      </c>
      <c r="O78" s="174">
        <f>ROUND(E78*N78,2)</f>
        <v>0.01</v>
      </c>
      <c r="P78" s="174">
        <v>0</v>
      </c>
      <c r="Q78" s="174">
        <f>ROUND(E78*P78,2)</f>
        <v>0</v>
      </c>
      <c r="R78" s="174"/>
      <c r="S78" s="174" t="s">
        <v>237</v>
      </c>
      <c r="T78" s="175" t="s">
        <v>155</v>
      </c>
      <c r="U78" s="161">
        <v>0.19400000000000001</v>
      </c>
      <c r="V78" s="161">
        <f>ROUND(E78*U78,2)</f>
        <v>0.47</v>
      </c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180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5">
      <c r="A79" s="159"/>
      <c r="B79" s="160"/>
      <c r="C79" s="261" t="s">
        <v>497</v>
      </c>
      <c r="D79" s="262"/>
      <c r="E79" s="262"/>
      <c r="F79" s="262"/>
      <c r="G79" s="262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182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5">
      <c r="A80" s="169">
        <v>36</v>
      </c>
      <c r="B80" s="170" t="s">
        <v>498</v>
      </c>
      <c r="C80" s="179" t="s">
        <v>499</v>
      </c>
      <c r="D80" s="171" t="s">
        <v>198</v>
      </c>
      <c r="E80" s="172">
        <v>2.4112</v>
      </c>
      <c r="F80" s="173"/>
      <c r="G80" s="174">
        <f>ROUND(E80*F80,2)</f>
        <v>0</v>
      </c>
      <c r="H80" s="173"/>
      <c r="I80" s="174">
        <f>ROUND(E80*H80,2)</f>
        <v>0</v>
      </c>
      <c r="J80" s="173"/>
      <c r="K80" s="174">
        <f>ROUND(E80*J80,2)</f>
        <v>0</v>
      </c>
      <c r="L80" s="174">
        <v>15</v>
      </c>
      <c r="M80" s="174">
        <f>G80*(1+L80/100)</f>
        <v>0</v>
      </c>
      <c r="N80" s="174">
        <v>0</v>
      </c>
      <c r="O80" s="174">
        <f>ROUND(E80*N80,2)</f>
        <v>0</v>
      </c>
      <c r="P80" s="174">
        <v>0</v>
      </c>
      <c r="Q80" s="174">
        <f>ROUND(E80*P80,2)</f>
        <v>0</v>
      </c>
      <c r="R80" s="174"/>
      <c r="S80" s="174" t="s">
        <v>237</v>
      </c>
      <c r="T80" s="175" t="s">
        <v>155</v>
      </c>
      <c r="U80" s="161">
        <v>0.04</v>
      </c>
      <c r="V80" s="161">
        <f>ROUND(E80*U80,2)</f>
        <v>0.1</v>
      </c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180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5">
      <c r="A81" s="159"/>
      <c r="B81" s="160"/>
      <c r="C81" s="261" t="s">
        <v>497</v>
      </c>
      <c r="D81" s="262"/>
      <c r="E81" s="262"/>
      <c r="F81" s="262"/>
      <c r="G81" s="262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182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x14ac:dyDescent="0.25">
      <c r="A82" s="163" t="s">
        <v>150</v>
      </c>
      <c r="B82" s="164" t="s">
        <v>89</v>
      </c>
      <c r="C82" s="178" t="s">
        <v>90</v>
      </c>
      <c r="D82" s="165"/>
      <c r="E82" s="166"/>
      <c r="F82" s="167"/>
      <c r="G82" s="167">
        <f>SUMIF(AG83:AG84,"&lt;&gt;NOR",G83:G84)</f>
        <v>0</v>
      </c>
      <c r="H82" s="167"/>
      <c r="I82" s="167">
        <f>SUM(I83:I84)</f>
        <v>0</v>
      </c>
      <c r="J82" s="167"/>
      <c r="K82" s="167">
        <f>SUM(K83:K84)</f>
        <v>0</v>
      </c>
      <c r="L82" s="167"/>
      <c r="M82" s="167">
        <f>SUM(M83:M84)</f>
        <v>0</v>
      </c>
      <c r="N82" s="167"/>
      <c r="O82" s="167">
        <f>SUM(O83:O84)</f>
        <v>7.83</v>
      </c>
      <c r="P82" s="167"/>
      <c r="Q82" s="167">
        <f>SUM(Q83:Q84)</f>
        <v>0</v>
      </c>
      <c r="R82" s="167"/>
      <c r="S82" s="167"/>
      <c r="T82" s="168"/>
      <c r="U82" s="162"/>
      <c r="V82" s="162">
        <f>SUM(V83:V84)</f>
        <v>8</v>
      </c>
      <c r="W82" s="162"/>
      <c r="AG82" t="s">
        <v>151</v>
      </c>
    </row>
    <row r="83" spans="1:60" outlineLevel="1" x14ac:dyDescent="0.25">
      <c r="A83" s="169">
        <v>37</v>
      </c>
      <c r="B83" s="170" t="s">
        <v>500</v>
      </c>
      <c r="C83" s="179" t="s">
        <v>501</v>
      </c>
      <c r="D83" s="171" t="s">
        <v>179</v>
      </c>
      <c r="E83" s="172">
        <v>3.1</v>
      </c>
      <c r="F83" s="173"/>
      <c r="G83" s="174">
        <f>ROUND(E83*F83,2)</f>
        <v>0</v>
      </c>
      <c r="H83" s="173"/>
      <c r="I83" s="174">
        <f>ROUND(E83*H83,2)</f>
        <v>0</v>
      </c>
      <c r="J83" s="173"/>
      <c r="K83" s="174">
        <f>ROUND(E83*J83,2)</f>
        <v>0</v>
      </c>
      <c r="L83" s="174">
        <v>15</v>
      </c>
      <c r="M83" s="174">
        <f>G83*(1+L83/100)</f>
        <v>0</v>
      </c>
      <c r="N83" s="174">
        <v>2.5250000000000004</v>
      </c>
      <c r="O83" s="174">
        <f>ROUND(E83*N83,2)</f>
        <v>7.83</v>
      </c>
      <c r="P83" s="174">
        <v>0</v>
      </c>
      <c r="Q83" s="174">
        <f>ROUND(E83*P83,2)</f>
        <v>0</v>
      </c>
      <c r="R83" s="174"/>
      <c r="S83" s="174" t="s">
        <v>237</v>
      </c>
      <c r="T83" s="175" t="s">
        <v>155</v>
      </c>
      <c r="U83" s="161">
        <v>2.58</v>
      </c>
      <c r="V83" s="161">
        <f>ROUND(E83*U83,2)</f>
        <v>8</v>
      </c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180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5">
      <c r="A84" s="159"/>
      <c r="B84" s="160"/>
      <c r="C84" s="261" t="s">
        <v>502</v>
      </c>
      <c r="D84" s="262"/>
      <c r="E84" s="262"/>
      <c r="F84" s="262"/>
      <c r="G84" s="262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182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x14ac:dyDescent="0.25">
      <c r="A85" s="163" t="s">
        <v>150</v>
      </c>
      <c r="B85" s="164" t="s">
        <v>99</v>
      </c>
      <c r="C85" s="178" t="s">
        <v>100</v>
      </c>
      <c r="D85" s="165"/>
      <c r="E85" s="166"/>
      <c r="F85" s="167"/>
      <c r="G85" s="167">
        <f>SUMIF(AG86:AG86,"&lt;&gt;NOR",G86:G86)</f>
        <v>0</v>
      </c>
      <c r="H85" s="167"/>
      <c r="I85" s="167">
        <f>SUM(I86:I86)</f>
        <v>0</v>
      </c>
      <c r="J85" s="167"/>
      <c r="K85" s="167">
        <f>SUM(K86:K86)</f>
        <v>0</v>
      </c>
      <c r="L85" s="167"/>
      <c r="M85" s="167">
        <f>SUM(M86:M86)</f>
        <v>0</v>
      </c>
      <c r="N85" s="167"/>
      <c r="O85" s="167">
        <f>SUM(O86:O86)</f>
        <v>0</v>
      </c>
      <c r="P85" s="167"/>
      <c r="Q85" s="167">
        <f>SUM(Q86:Q86)</f>
        <v>0</v>
      </c>
      <c r="R85" s="167"/>
      <c r="S85" s="167"/>
      <c r="T85" s="168"/>
      <c r="U85" s="162"/>
      <c r="V85" s="162">
        <f>SUM(V86:V86)</f>
        <v>0.47</v>
      </c>
      <c r="W85" s="162"/>
      <c r="AG85" t="s">
        <v>151</v>
      </c>
    </row>
    <row r="86" spans="1:60" ht="20.399999999999999" outlineLevel="1" x14ac:dyDescent="0.25">
      <c r="A86" s="189">
        <v>38</v>
      </c>
      <c r="B86" s="190" t="s">
        <v>503</v>
      </c>
      <c r="C86" s="199" t="s">
        <v>504</v>
      </c>
      <c r="D86" s="191" t="s">
        <v>266</v>
      </c>
      <c r="E86" s="192">
        <v>2.9450000000000003</v>
      </c>
      <c r="F86" s="193"/>
      <c r="G86" s="194">
        <f>ROUND(E86*F86,2)</f>
        <v>0</v>
      </c>
      <c r="H86" s="193"/>
      <c r="I86" s="194">
        <f>ROUND(E86*H86,2)</f>
        <v>0</v>
      </c>
      <c r="J86" s="193"/>
      <c r="K86" s="194">
        <f>ROUND(E86*J86,2)</f>
        <v>0</v>
      </c>
      <c r="L86" s="194">
        <v>15</v>
      </c>
      <c r="M86" s="194">
        <f>G86*(1+L86/100)</f>
        <v>0</v>
      </c>
      <c r="N86" s="194">
        <v>0</v>
      </c>
      <c r="O86" s="194">
        <f>ROUND(E86*N86,2)</f>
        <v>0</v>
      </c>
      <c r="P86" s="194">
        <v>0</v>
      </c>
      <c r="Q86" s="194">
        <f>ROUND(E86*P86,2)</f>
        <v>0</v>
      </c>
      <c r="R86" s="194"/>
      <c r="S86" s="194" t="s">
        <v>237</v>
      </c>
      <c r="T86" s="195" t="s">
        <v>155</v>
      </c>
      <c r="U86" s="161">
        <v>0.158</v>
      </c>
      <c r="V86" s="161">
        <f>ROUND(E86*U86,2)</f>
        <v>0.47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180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x14ac:dyDescent="0.25">
      <c r="A87" s="163" t="s">
        <v>150</v>
      </c>
      <c r="B87" s="164" t="s">
        <v>103</v>
      </c>
      <c r="C87" s="178" t="s">
        <v>104</v>
      </c>
      <c r="D87" s="165"/>
      <c r="E87" s="166"/>
      <c r="F87" s="167"/>
      <c r="G87" s="167">
        <f>SUMIF(AG88:AG89,"&lt;&gt;NOR",G88:G89)</f>
        <v>0</v>
      </c>
      <c r="H87" s="167"/>
      <c r="I87" s="167">
        <f>SUM(I88:I89)</f>
        <v>0</v>
      </c>
      <c r="J87" s="167"/>
      <c r="K87" s="167">
        <f>SUM(K88:K89)</f>
        <v>0</v>
      </c>
      <c r="L87" s="167"/>
      <c r="M87" s="167">
        <f>SUM(M88:M89)</f>
        <v>0</v>
      </c>
      <c r="N87" s="167"/>
      <c r="O87" s="167">
        <f>SUM(O88:O89)</f>
        <v>0</v>
      </c>
      <c r="P87" s="167"/>
      <c r="Q87" s="167">
        <f>SUM(Q88:Q89)</f>
        <v>0</v>
      </c>
      <c r="R87" s="167"/>
      <c r="S87" s="167"/>
      <c r="T87" s="168"/>
      <c r="U87" s="162"/>
      <c r="V87" s="162">
        <f>SUM(V88:V89)</f>
        <v>166.24</v>
      </c>
      <c r="W87" s="162"/>
      <c r="AG87" t="s">
        <v>151</v>
      </c>
    </row>
    <row r="88" spans="1:60" outlineLevel="1" x14ac:dyDescent="0.25">
      <c r="A88" s="169">
        <v>39</v>
      </c>
      <c r="B88" s="170" t="s">
        <v>505</v>
      </c>
      <c r="C88" s="179" t="s">
        <v>506</v>
      </c>
      <c r="D88" s="171" t="s">
        <v>212</v>
      </c>
      <c r="E88" s="172">
        <v>195.11273000000003</v>
      </c>
      <c r="F88" s="173"/>
      <c r="G88" s="174">
        <f>ROUND(E88*F88,2)</f>
        <v>0</v>
      </c>
      <c r="H88" s="173"/>
      <c r="I88" s="174">
        <f>ROUND(E88*H88,2)</f>
        <v>0</v>
      </c>
      <c r="J88" s="173"/>
      <c r="K88" s="174">
        <f>ROUND(E88*J88,2)</f>
        <v>0</v>
      </c>
      <c r="L88" s="174">
        <v>15</v>
      </c>
      <c r="M88" s="174">
        <f>G88*(1+L88/100)</f>
        <v>0</v>
      </c>
      <c r="N88" s="174">
        <v>0</v>
      </c>
      <c r="O88" s="174">
        <f>ROUND(E88*N88,2)</f>
        <v>0</v>
      </c>
      <c r="P88" s="174">
        <v>0</v>
      </c>
      <c r="Q88" s="174">
        <f>ROUND(E88*P88,2)</f>
        <v>0</v>
      </c>
      <c r="R88" s="174"/>
      <c r="S88" s="174" t="s">
        <v>237</v>
      </c>
      <c r="T88" s="175" t="s">
        <v>155</v>
      </c>
      <c r="U88" s="161">
        <v>0.85200000000000009</v>
      </c>
      <c r="V88" s="161">
        <f>ROUND(E88*U88,2)</f>
        <v>166.24</v>
      </c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180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ht="21" outlineLevel="1" x14ac:dyDescent="0.25">
      <c r="A89" s="159"/>
      <c r="B89" s="160"/>
      <c r="C89" s="261" t="s">
        <v>434</v>
      </c>
      <c r="D89" s="262"/>
      <c r="E89" s="262"/>
      <c r="F89" s="262"/>
      <c r="G89" s="262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182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76" t="str">
        <f>C89</f>
        <v>přesun hmot pro budovy občanské výstavby (JKSO 801), budovy pro bydlení (JKSO 803) budovy pro výrobu a služby (JKSO 812) s nosnou svislou konstrukcí zděnou z cihel nebo tvárnic nebo kovovou</v>
      </c>
      <c r="BB89" s="152"/>
      <c r="BC89" s="152"/>
      <c r="BD89" s="152"/>
      <c r="BE89" s="152"/>
      <c r="BF89" s="152"/>
      <c r="BG89" s="152"/>
      <c r="BH89" s="152"/>
    </row>
    <row r="90" spans="1:60" x14ac:dyDescent="0.25">
      <c r="A90" s="163" t="s">
        <v>150</v>
      </c>
      <c r="B90" s="164" t="s">
        <v>107</v>
      </c>
      <c r="C90" s="178" t="s">
        <v>108</v>
      </c>
      <c r="D90" s="165"/>
      <c r="E90" s="166"/>
      <c r="F90" s="167"/>
      <c r="G90" s="167">
        <f>SUMIF(AG91:AG91,"&lt;&gt;NOR",G91:G91)</f>
        <v>0</v>
      </c>
      <c r="H90" s="167"/>
      <c r="I90" s="167">
        <f>SUM(I91:I91)</f>
        <v>0</v>
      </c>
      <c r="J90" s="167"/>
      <c r="K90" s="167">
        <f>SUM(K91:K91)</f>
        <v>0</v>
      </c>
      <c r="L90" s="167"/>
      <c r="M90" s="167">
        <f>SUM(M91:M91)</f>
        <v>0</v>
      </c>
      <c r="N90" s="167"/>
      <c r="O90" s="167">
        <f>SUM(O91:O91)</f>
        <v>0.01</v>
      </c>
      <c r="P90" s="167"/>
      <c r="Q90" s="167">
        <f>SUM(Q91:Q91)</f>
        <v>0</v>
      </c>
      <c r="R90" s="167"/>
      <c r="S90" s="167"/>
      <c r="T90" s="168"/>
      <c r="U90" s="162"/>
      <c r="V90" s="162">
        <f>SUM(V91:V91)</f>
        <v>8.64</v>
      </c>
      <c r="W90" s="162"/>
      <c r="AG90" t="s">
        <v>151</v>
      </c>
    </row>
    <row r="91" spans="1:60" ht="20.399999999999999" outlineLevel="1" x14ac:dyDescent="0.25">
      <c r="A91" s="189">
        <v>40</v>
      </c>
      <c r="B91" s="190" t="s">
        <v>507</v>
      </c>
      <c r="C91" s="199" t="s">
        <v>508</v>
      </c>
      <c r="D91" s="191" t="s">
        <v>198</v>
      </c>
      <c r="E91" s="192">
        <v>48</v>
      </c>
      <c r="F91" s="193"/>
      <c r="G91" s="194">
        <f>ROUND(E91*F91,2)</f>
        <v>0</v>
      </c>
      <c r="H91" s="193"/>
      <c r="I91" s="194">
        <f>ROUND(E91*H91,2)</f>
        <v>0</v>
      </c>
      <c r="J91" s="193"/>
      <c r="K91" s="194">
        <f>ROUND(E91*J91,2)</f>
        <v>0</v>
      </c>
      <c r="L91" s="194">
        <v>15</v>
      </c>
      <c r="M91" s="194">
        <f>G91*(1+L91/100)</f>
        <v>0</v>
      </c>
      <c r="N91" s="194">
        <v>1.2E-4</v>
      </c>
      <c r="O91" s="194">
        <f>ROUND(E91*N91,2)</f>
        <v>0.01</v>
      </c>
      <c r="P91" s="194">
        <v>0</v>
      </c>
      <c r="Q91" s="194">
        <f>ROUND(E91*P91,2)</f>
        <v>0</v>
      </c>
      <c r="R91" s="194"/>
      <c r="S91" s="194" t="s">
        <v>237</v>
      </c>
      <c r="T91" s="195" t="s">
        <v>155</v>
      </c>
      <c r="U91" s="161">
        <v>0.18000000000000002</v>
      </c>
      <c r="V91" s="161">
        <f>ROUND(E91*U91,2)</f>
        <v>8.64</v>
      </c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180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x14ac:dyDescent="0.25">
      <c r="A92" s="163" t="s">
        <v>150</v>
      </c>
      <c r="B92" s="164" t="s">
        <v>109</v>
      </c>
      <c r="C92" s="178" t="s">
        <v>110</v>
      </c>
      <c r="D92" s="165"/>
      <c r="E92" s="166"/>
      <c r="F92" s="167"/>
      <c r="G92" s="167">
        <f>SUMIF(AG93:AG107,"&lt;&gt;NOR",G93:G107)</f>
        <v>0</v>
      </c>
      <c r="H92" s="167"/>
      <c r="I92" s="167">
        <f>SUM(I93:I107)</f>
        <v>0</v>
      </c>
      <c r="J92" s="167"/>
      <c r="K92" s="167">
        <f>SUM(K93:K107)</f>
        <v>0</v>
      </c>
      <c r="L92" s="167"/>
      <c r="M92" s="167">
        <f>SUM(M93:M107)</f>
        <v>0</v>
      </c>
      <c r="N92" s="167"/>
      <c r="O92" s="167">
        <f>SUM(O93:O107)</f>
        <v>13.610000000000001</v>
      </c>
      <c r="P92" s="167"/>
      <c r="Q92" s="167">
        <f>SUM(Q93:Q107)</f>
        <v>0</v>
      </c>
      <c r="R92" s="167"/>
      <c r="S92" s="167"/>
      <c r="T92" s="168"/>
      <c r="U92" s="162"/>
      <c r="V92" s="162">
        <f>SUM(V93:V107)</f>
        <v>83.3</v>
      </c>
      <c r="W92" s="162"/>
      <c r="AG92" t="s">
        <v>151</v>
      </c>
    </row>
    <row r="93" spans="1:60" ht="30.6" outlineLevel="1" x14ac:dyDescent="0.25">
      <c r="A93" s="189">
        <v>41</v>
      </c>
      <c r="B93" s="190" t="s">
        <v>509</v>
      </c>
      <c r="C93" s="199" t="s">
        <v>510</v>
      </c>
      <c r="D93" s="191" t="s">
        <v>223</v>
      </c>
      <c r="E93" s="192">
        <v>9.31</v>
      </c>
      <c r="F93" s="193"/>
      <c r="G93" s="194">
        <f t="shared" ref="G93:G98" si="0">ROUND(E93*F93,2)</f>
        <v>0</v>
      </c>
      <c r="H93" s="193"/>
      <c r="I93" s="194">
        <f t="shared" ref="I93:I98" si="1">ROUND(E93*H93,2)</f>
        <v>0</v>
      </c>
      <c r="J93" s="193"/>
      <c r="K93" s="194">
        <f t="shared" ref="K93:K98" si="2">ROUND(E93*J93,2)</f>
        <v>0</v>
      </c>
      <c r="L93" s="194">
        <v>15</v>
      </c>
      <c r="M93" s="194">
        <f t="shared" ref="M93:M98" si="3">G93*(1+L93/100)</f>
        <v>0</v>
      </c>
      <c r="N93" s="194">
        <v>2.0000000000000001E-4</v>
      </c>
      <c r="O93" s="194">
        <f t="shared" ref="O93:O98" si="4">ROUND(E93*N93,2)</f>
        <v>0</v>
      </c>
      <c r="P93" s="194">
        <v>0</v>
      </c>
      <c r="Q93" s="194">
        <f t="shared" ref="Q93:Q98" si="5">ROUND(E93*P93,2)</f>
        <v>0</v>
      </c>
      <c r="R93" s="194"/>
      <c r="S93" s="194" t="s">
        <v>237</v>
      </c>
      <c r="T93" s="195" t="s">
        <v>155</v>
      </c>
      <c r="U93" s="161">
        <v>0.20280000000000001</v>
      </c>
      <c r="V93" s="161">
        <f t="shared" ref="V93:V98" si="6">ROUND(E93*U93,2)</f>
        <v>1.89</v>
      </c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180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ht="20.399999999999999" outlineLevel="1" x14ac:dyDescent="0.25">
      <c r="A94" s="189">
        <v>42</v>
      </c>
      <c r="B94" s="190" t="s">
        <v>511</v>
      </c>
      <c r="C94" s="199" t="s">
        <v>512</v>
      </c>
      <c r="D94" s="191" t="s">
        <v>223</v>
      </c>
      <c r="E94" s="192">
        <v>74</v>
      </c>
      <c r="F94" s="193"/>
      <c r="G94" s="194">
        <f t="shared" si="0"/>
        <v>0</v>
      </c>
      <c r="H94" s="193"/>
      <c r="I94" s="194">
        <f t="shared" si="1"/>
        <v>0</v>
      </c>
      <c r="J94" s="193"/>
      <c r="K94" s="194">
        <f t="shared" si="2"/>
        <v>0</v>
      </c>
      <c r="L94" s="194">
        <v>15</v>
      </c>
      <c r="M94" s="194">
        <f t="shared" si="3"/>
        <v>0</v>
      </c>
      <c r="N94" s="194">
        <v>1.6000000000000001E-4</v>
      </c>
      <c r="O94" s="194">
        <f t="shared" si="4"/>
        <v>0.01</v>
      </c>
      <c r="P94" s="194">
        <v>0</v>
      </c>
      <c r="Q94" s="194">
        <f t="shared" si="5"/>
        <v>0</v>
      </c>
      <c r="R94" s="194"/>
      <c r="S94" s="194" t="s">
        <v>237</v>
      </c>
      <c r="T94" s="195" t="s">
        <v>155</v>
      </c>
      <c r="U94" s="161">
        <v>0.11800000000000001</v>
      </c>
      <c r="V94" s="161">
        <f t="shared" si="6"/>
        <v>8.73</v>
      </c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180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5">
      <c r="A95" s="189">
        <v>43</v>
      </c>
      <c r="B95" s="190" t="s">
        <v>513</v>
      </c>
      <c r="C95" s="199" t="s">
        <v>514</v>
      </c>
      <c r="D95" s="191" t="s">
        <v>179</v>
      </c>
      <c r="E95" s="192">
        <v>0.65772000000000008</v>
      </c>
      <c r="F95" s="193"/>
      <c r="G95" s="194">
        <f t="shared" si="0"/>
        <v>0</v>
      </c>
      <c r="H95" s="193"/>
      <c r="I95" s="194">
        <f t="shared" si="1"/>
        <v>0</v>
      </c>
      <c r="J95" s="193"/>
      <c r="K95" s="194">
        <f t="shared" si="2"/>
        <v>0</v>
      </c>
      <c r="L95" s="194">
        <v>15</v>
      </c>
      <c r="M95" s="194">
        <f t="shared" si="3"/>
        <v>0</v>
      </c>
      <c r="N95" s="194">
        <v>3.1100000000000004E-3</v>
      </c>
      <c r="O95" s="194">
        <f t="shared" si="4"/>
        <v>0</v>
      </c>
      <c r="P95" s="194">
        <v>0</v>
      </c>
      <c r="Q95" s="194">
        <f t="shared" si="5"/>
        <v>0</v>
      </c>
      <c r="R95" s="194"/>
      <c r="S95" s="194" t="s">
        <v>237</v>
      </c>
      <c r="T95" s="195" t="s">
        <v>155</v>
      </c>
      <c r="U95" s="161">
        <v>0</v>
      </c>
      <c r="V95" s="161">
        <f t="shared" si="6"/>
        <v>0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180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ht="20.399999999999999" outlineLevel="1" x14ac:dyDescent="0.25">
      <c r="A96" s="189">
        <v>44</v>
      </c>
      <c r="B96" s="190" t="s">
        <v>401</v>
      </c>
      <c r="C96" s="199" t="s">
        <v>402</v>
      </c>
      <c r="D96" s="191" t="s">
        <v>198</v>
      </c>
      <c r="E96" s="192">
        <v>2.9000000000000004</v>
      </c>
      <c r="F96" s="193"/>
      <c r="G96" s="194">
        <f t="shared" si="0"/>
        <v>0</v>
      </c>
      <c r="H96" s="193"/>
      <c r="I96" s="194">
        <f t="shared" si="1"/>
        <v>0</v>
      </c>
      <c r="J96" s="193"/>
      <c r="K96" s="194">
        <f t="shared" si="2"/>
        <v>0</v>
      </c>
      <c r="L96" s="194">
        <v>15</v>
      </c>
      <c r="M96" s="194">
        <f t="shared" si="3"/>
        <v>0</v>
      </c>
      <c r="N96" s="194">
        <v>4.0000000000000003E-5</v>
      </c>
      <c r="O96" s="194">
        <f t="shared" si="4"/>
        <v>0</v>
      </c>
      <c r="P96" s="194">
        <v>0</v>
      </c>
      <c r="Q96" s="194">
        <f t="shared" si="5"/>
        <v>0</v>
      </c>
      <c r="R96" s="194"/>
      <c r="S96" s="194" t="s">
        <v>237</v>
      </c>
      <c r="T96" s="195" t="s">
        <v>155</v>
      </c>
      <c r="U96" s="161">
        <v>0</v>
      </c>
      <c r="V96" s="161">
        <f t="shared" si="6"/>
        <v>0</v>
      </c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180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5">
      <c r="A97" s="189">
        <v>45</v>
      </c>
      <c r="B97" s="190" t="s">
        <v>515</v>
      </c>
      <c r="C97" s="199" t="s">
        <v>516</v>
      </c>
      <c r="D97" s="191" t="s">
        <v>179</v>
      </c>
      <c r="E97" s="192">
        <v>11</v>
      </c>
      <c r="F97" s="193"/>
      <c r="G97" s="194">
        <f t="shared" si="0"/>
        <v>0</v>
      </c>
      <c r="H97" s="193"/>
      <c r="I97" s="194">
        <f t="shared" si="1"/>
        <v>0</v>
      </c>
      <c r="J97" s="193"/>
      <c r="K97" s="194">
        <f t="shared" si="2"/>
        <v>0</v>
      </c>
      <c r="L97" s="194">
        <v>15</v>
      </c>
      <c r="M97" s="194">
        <f t="shared" si="3"/>
        <v>0</v>
      </c>
      <c r="N97" s="194">
        <v>0.59695000000000009</v>
      </c>
      <c r="O97" s="194">
        <f t="shared" si="4"/>
        <v>6.57</v>
      </c>
      <c r="P97" s="194">
        <v>0</v>
      </c>
      <c r="Q97" s="194">
        <f t="shared" si="5"/>
        <v>0</v>
      </c>
      <c r="R97" s="194"/>
      <c r="S97" s="194" t="s">
        <v>204</v>
      </c>
      <c r="T97" s="195" t="s">
        <v>155</v>
      </c>
      <c r="U97" s="161">
        <v>0</v>
      </c>
      <c r="V97" s="161">
        <f t="shared" si="6"/>
        <v>0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180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ht="20.399999999999999" outlineLevel="1" x14ac:dyDescent="0.25">
      <c r="A98" s="169">
        <v>46</v>
      </c>
      <c r="B98" s="170" t="s">
        <v>517</v>
      </c>
      <c r="C98" s="179" t="s">
        <v>518</v>
      </c>
      <c r="D98" s="171" t="s">
        <v>198</v>
      </c>
      <c r="E98" s="172">
        <v>119.37</v>
      </c>
      <c r="F98" s="173"/>
      <c r="G98" s="174">
        <f t="shared" si="0"/>
        <v>0</v>
      </c>
      <c r="H98" s="173"/>
      <c r="I98" s="174">
        <f t="shared" si="1"/>
        <v>0</v>
      </c>
      <c r="J98" s="173"/>
      <c r="K98" s="174">
        <f t="shared" si="2"/>
        <v>0</v>
      </c>
      <c r="L98" s="174">
        <v>15</v>
      </c>
      <c r="M98" s="174">
        <f t="shared" si="3"/>
        <v>0</v>
      </c>
      <c r="N98" s="174">
        <v>3.6300000000000006E-2</v>
      </c>
      <c r="O98" s="174">
        <f t="shared" si="4"/>
        <v>4.33</v>
      </c>
      <c r="P98" s="174">
        <v>0</v>
      </c>
      <c r="Q98" s="174">
        <f t="shared" si="5"/>
        <v>0</v>
      </c>
      <c r="R98" s="174"/>
      <c r="S98" s="174" t="s">
        <v>237</v>
      </c>
      <c r="T98" s="175" t="s">
        <v>155</v>
      </c>
      <c r="U98" s="161">
        <v>0.6075600000000001</v>
      </c>
      <c r="V98" s="161">
        <f t="shared" si="6"/>
        <v>72.52</v>
      </c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450</v>
      </c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ht="21" outlineLevel="1" x14ac:dyDescent="0.25">
      <c r="A99" s="159"/>
      <c r="B99" s="160"/>
      <c r="C99" s="252" t="s">
        <v>519</v>
      </c>
      <c r="D99" s="253"/>
      <c r="E99" s="253"/>
      <c r="F99" s="253"/>
      <c r="G99" s="253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158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76" t="str">
        <f>C99</f>
        <v>Položení polštářů pod podlahy o osové vzdálenosti do 1 m, položení a přibití hoblovaných prken, spojovací a ochranné prostředky, dodávka a impregnace materiálu.</v>
      </c>
      <c r="BB99" s="152"/>
      <c r="BC99" s="152"/>
      <c r="BD99" s="152"/>
      <c r="BE99" s="152"/>
      <c r="BF99" s="152"/>
      <c r="BG99" s="152"/>
      <c r="BH99" s="152"/>
    </row>
    <row r="100" spans="1:60" ht="20.399999999999999" outlineLevel="1" x14ac:dyDescent="0.25">
      <c r="A100" s="189">
        <v>47</v>
      </c>
      <c r="B100" s="190" t="s">
        <v>520</v>
      </c>
      <c r="C100" s="199" t="s">
        <v>521</v>
      </c>
      <c r="D100" s="191" t="s">
        <v>522</v>
      </c>
      <c r="E100" s="192">
        <v>1.7000000000000002</v>
      </c>
      <c r="F100" s="193"/>
      <c r="G100" s="194">
        <f t="shared" ref="G100:G106" si="7">ROUND(E100*F100,2)</f>
        <v>0</v>
      </c>
      <c r="H100" s="193"/>
      <c r="I100" s="194">
        <f t="shared" ref="I100:I106" si="8">ROUND(E100*H100,2)</f>
        <v>0</v>
      </c>
      <c r="J100" s="193"/>
      <c r="K100" s="194">
        <f t="shared" ref="K100:K106" si="9">ROUND(E100*J100,2)</f>
        <v>0</v>
      </c>
      <c r="L100" s="194">
        <v>15</v>
      </c>
      <c r="M100" s="194">
        <f t="shared" ref="M100:M106" si="10">G100*(1+L100/100)</f>
        <v>0</v>
      </c>
      <c r="N100" s="194">
        <v>0.01</v>
      </c>
      <c r="O100" s="194">
        <f t="shared" ref="O100:O106" si="11">ROUND(E100*N100,2)</f>
        <v>0.02</v>
      </c>
      <c r="P100" s="194">
        <v>0</v>
      </c>
      <c r="Q100" s="194">
        <f t="shared" ref="Q100:Q106" si="12">ROUND(E100*P100,2)</f>
        <v>0</v>
      </c>
      <c r="R100" s="194"/>
      <c r="S100" s="194" t="s">
        <v>237</v>
      </c>
      <c r="T100" s="195" t="s">
        <v>155</v>
      </c>
      <c r="U100" s="161">
        <v>0</v>
      </c>
      <c r="V100" s="161">
        <f t="shared" ref="V100:V106" si="13">ROUND(E100*U100,2)</f>
        <v>0</v>
      </c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308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ht="30.6" outlineLevel="1" x14ac:dyDescent="0.25">
      <c r="A101" s="189">
        <v>48</v>
      </c>
      <c r="B101" s="190" t="s">
        <v>523</v>
      </c>
      <c r="C101" s="199" t="s">
        <v>524</v>
      </c>
      <c r="D101" s="191" t="s">
        <v>266</v>
      </c>
      <c r="E101" s="192">
        <v>2.0911000000000004</v>
      </c>
      <c r="F101" s="193"/>
      <c r="G101" s="194">
        <f t="shared" si="7"/>
        <v>0</v>
      </c>
      <c r="H101" s="193"/>
      <c r="I101" s="194">
        <f t="shared" si="8"/>
        <v>0</v>
      </c>
      <c r="J101" s="193"/>
      <c r="K101" s="194">
        <f t="shared" si="9"/>
        <v>0</v>
      </c>
      <c r="L101" s="194">
        <v>15</v>
      </c>
      <c r="M101" s="194">
        <f t="shared" si="10"/>
        <v>0</v>
      </c>
      <c r="N101" s="194">
        <v>2.3000000000000001E-4</v>
      </c>
      <c r="O101" s="194">
        <f t="shared" si="11"/>
        <v>0</v>
      </c>
      <c r="P101" s="194">
        <v>0</v>
      </c>
      <c r="Q101" s="194">
        <f t="shared" si="12"/>
        <v>0</v>
      </c>
      <c r="R101" s="194"/>
      <c r="S101" s="194" t="s">
        <v>237</v>
      </c>
      <c r="T101" s="195" t="s">
        <v>155</v>
      </c>
      <c r="U101" s="161">
        <v>0</v>
      </c>
      <c r="V101" s="161">
        <f t="shared" si="13"/>
        <v>0</v>
      </c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308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ht="20.399999999999999" outlineLevel="1" x14ac:dyDescent="0.25">
      <c r="A102" s="189">
        <v>49</v>
      </c>
      <c r="B102" s="190" t="s">
        <v>525</v>
      </c>
      <c r="C102" s="199" t="s">
        <v>526</v>
      </c>
      <c r="D102" s="191" t="s">
        <v>179</v>
      </c>
      <c r="E102" s="192">
        <v>0.38900000000000001</v>
      </c>
      <c r="F102" s="193"/>
      <c r="G102" s="194">
        <f t="shared" si="7"/>
        <v>0</v>
      </c>
      <c r="H102" s="193"/>
      <c r="I102" s="194">
        <f t="shared" si="8"/>
        <v>0</v>
      </c>
      <c r="J102" s="193"/>
      <c r="K102" s="194">
        <f t="shared" si="9"/>
        <v>0</v>
      </c>
      <c r="L102" s="194">
        <v>15</v>
      </c>
      <c r="M102" s="194">
        <f t="shared" si="10"/>
        <v>0</v>
      </c>
      <c r="N102" s="194">
        <v>0.5</v>
      </c>
      <c r="O102" s="194">
        <f t="shared" si="11"/>
        <v>0.19</v>
      </c>
      <c r="P102" s="194">
        <v>0</v>
      </c>
      <c r="Q102" s="194">
        <f t="shared" si="12"/>
        <v>0</v>
      </c>
      <c r="R102" s="194"/>
      <c r="S102" s="194" t="s">
        <v>237</v>
      </c>
      <c r="T102" s="195" t="s">
        <v>155</v>
      </c>
      <c r="U102" s="161">
        <v>0</v>
      </c>
      <c r="V102" s="161">
        <f t="shared" si="13"/>
        <v>0</v>
      </c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308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ht="20.399999999999999" outlineLevel="1" x14ac:dyDescent="0.25">
      <c r="A103" s="189">
        <v>50</v>
      </c>
      <c r="B103" s="190" t="s">
        <v>527</v>
      </c>
      <c r="C103" s="199" t="s">
        <v>528</v>
      </c>
      <c r="D103" s="191" t="s">
        <v>179</v>
      </c>
      <c r="E103" s="192">
        <v>0.63610000000000011</v>
      </c>
      <c r="F103" s="193"/>
      <c r="G103" s="194">
        <f t="shared" si="7"/>
        <v>0</v>
      </c>
      <c r="H103" s="193"/>
      <c r="I103" s="194">
        <f t="shared" si="8"/>
        <v>0</v>
      </c>
      <c r="J103" s="193"/>
      <c r="K103" s="194">
        <f t="shared" si="9"/>
        <v>0</v>
      </c>
      <c r="L103" s="194">
        <v>15</v>
      </c>
      <c r="M103" s="194">
        <f t="shared" si="10"/>
        <v>0</v>
      </c>
      <c r="N103" s="194">
        <v>0.5</v>
      </c>
      <c r="O103" s="194">
        <f t="shared" si="11"/>
        <v>0.32</v>
      </c>
      <c r="P103" s="194">
        <v>0</v>
      </c>
      <c r="Q103" s="194">
        <f t="shared" si="12"/>
        <v>0</v>
      </c>
      <c r="R103" s="194"/>
      <c r="S103" s="194" t="s">
        <v>237</v>
      </c>
      <c r="T103" s="195" t="s">
        <v>155</v>
      </c>
      <c r="U103" s="161">
        <v>0</v>
      </c>
      <c r="V103" s="161">
        <f t="shared" si="13"/>
        <v>0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308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ht="20.399999999999999" outlineLevel="1" x14ac:dyDescent="0.25">
      <c r="A104" s="189">
        <v>51</v>
      </c>
      <c r="B104" s="190" t="s">
        <v>529</v>
      </c>
      <c r="C104" s="199" t="s">
        <v>530</v>
      </c>
      <c r="D104" s="191" t="s">
        <v>179</v>
      </c>
      <c r="E104" s="192">
        <v>3.58</v>
      </c>
      <c r="F104" s="193"/>
      <c r="G104" s="194">
        <f t="shared" si="7"/>
        <v>0</v>
      </c>
      <c r="H104" s="193"/>
      <c r="I104" s="194">
        <f t="shared" si="8"/>
        <v>0</v>
      </c>
      <c r="J104" s="193"/>
      <c r="K104" s="194">
        <f t="shared" si="9"/>
        <v>0</v>
      </c>
      <c r="L104" s="194">
        <v>15</v>
      </c>
      <c r="M104" s="194">
        <f t="shared" si="10"/>
        <v>0</v>
      </c>
      <c r="N104" s="194">
        <v>0.5</v>
      </c>
      <c r="O104" s="194">
        <f t="shared" si="11"/>
        <v>1.79</v>
      </c>
      <c r="P104" s="194">
        <v>0</v>
      </c>
      <c r="Q104" s="194">
        <f t="shared" si="12"/>
        <v>0</v>
      </c>
      <c r="R104" s="194"/>
      <c r="S104" s="194" t="s">
        <v>237</v>
      </c>
      <c r="T104" s="195" t="s">
        <v>155</v>
      </c>
      <c r="U104" s="161">
        <v>0</v>
      </c>
      <c r="V104" s="161">
        <f t="shared" si="13"/>
        <v>0</v>
      </c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308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ht="20.399999999999999" outlineLevel="1" x14ac:dyDescent="0.25">
      <c r="A105" s="189">
        <v>52</v>
      </c>
      <c r="B105" s="190" t="s">
        <v>531</v>
      </c>
      <c r="C105" s="199" t="s">
        <v>532</v>
      </c>
      <c r="D105" s="191" t="s">
        <v>198</v>
      </c>
      <c r="E105" s="192">
        <v>48</v>
      </c>
      <c r="F105" s="193"/>
      <c r="G105" s="194">
        <f t="shared" si="7"/>
        <v>0</v>
      </c>
      <c r="H105" s="193"/>
      <c r="I105" s="194">
        <f t="shared" si="8"/>
        <v>0</v>
      </c>
      <c r="J105" s="193"/>
      <c r="K105" s="194">
        <f t="shared" si="9"/>
        <v>0</v>
      </c>
      <c r="L105" s="194">
        <v>15</v>
      </c>
      <c r="M105" s="194">
        <f t="shared" si="10"/>
        <v>0</v>
      </c>
      <c r="N105" s="194">
        <v>7.9000000000000008E-3</v>
      </c>
      <c r="O105" s="194">
        <f t="shared" si="11"/>
        <v>0.38</v>
      </c>
      <c r="P105" s="194">
        <v>0</v>
      </c>
      <c r="Q105" s="194">
        <f t="shared" si="12"/>
        <v>0</v>
      </c>
      <c r="R105" s="194"/>
      <c r="S105" s="194" t="s">
        <v>237</v>
      </c>
      <c r="T105" s="195" t="s">
        <v>155</v>
      </c>
      <c r="U105" s="161">
        <v>0</v>
      </c>
      <c r="V105" s="161">
        <f t="shared" si="13"/>
        <v>0</v>
      </c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308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5">
      <c r="A106" s="169">
        <v>53</v>
      </c>
      <c r="B106" s="170" t="s">
        <v>398</v>
      </c>
      <c r="C106" s="179" t="s">
        <v>399</v>
      </c>
      <c r="D106" s="171" t="s">
        <v>212</v>
      </c>
      <c r="E106" s="172">
        <v>9.3820000000000001E-2</v>
      </c>
      <c r="F106" s="173"/>
      <c r="G106" s="174">
        <f t="shared" si="7"/>
        <v>0</v>
      </c>
      <c r="H106" s="173"/>
      <c r="I106" s="174">
        <f t="shared" si="8"/>
        <v>0</v>
      </c>
      <c r="J106" s="173"/>
      <c r="K106" s="174">
        <f t="shared" si="9"/>
        <v>0</v>
      </c>
      <c r="L106" s="174">
        <v>15</v>
      </c>
      <c r="M106" s="174">
        <f t="shared" si="10"/>
        <v>0</v>
      </c>
      <c r="N106" s="174">
        <v>0</v>
      </c>
      <c r="O106" s="174">
        <f t="shared" si="11"/>
        <v>0</v>
      </c>
      <c r="P106" s="174">
        <v>0</v>
      </c>
      <c r="Q106" s="174">
        <f t="shared" si="12"/>
        <v>0</v>
      </c>
      <c r="R106" s="174"/>
      <c r="S106" s="174" t="s">
        <v>237</v>
      </c>
      <c r="T106" s="175" t="s">
        <v>155</v>
      </c>
      <c r="U106" s="161">
        <v>1.7510000000000001</v>
      </c>
      <c r="V106" s="161">
        <f t="shared" si="13"/>
        <v>0.16</v>
      </c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180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5">
      <c r="A107" s="159"/>
      <c r="B107" s="160"/>
      <c r="C107" s="261" t="s">
        <v>400</v>
      </c>
      <c r="D107" s="262"/>
      <c r="E107" s="262"/>
      <c r="F107" s="262"/>
      <c r="G107" s="262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182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x14ac:dyDescent="0.25">
      <c r="A108" s="163" t="s">
        <v>150</v>
      </c>
      <c r="B108" s="164" t="s">
        <v>111</v>
      </c>
      <c r="C108" s="178" t="s">
        <v>112</v>
      </c>
      <c r="D108" s="165"/>
      <c r="E108" s="166"/>
      <c r="F108" s="167"/>
      <c r="G108" s="167">
        <f>SUMIF(AG109:AG110,"&lt;&gt;NOR",G109:G110)</f>
        <v>0</v>
      </c>
      <c r="H108" s="167"/>
      <c r="I108" s="167">
        <f>SUM(I109:I110)</f>
        <v>0</v>
      </c>
      <c r="J108" s="167"/>
      <c r="K108" s="167">
        <f>SUM(K109:K110)</f>
        <v>0</v>
      </c>
      <c r="L108" s="167"/>
      <c r="M108" s="167">
        <f>SUM(M109:M110)</f>
        <v>0</v>
      </c>
      <c r="N108" s="167"/>
      <c r="O108" s="167">
        <f>SUM(O109:O110)</f>
        <v>0</v>
      </c>
      <c r="P108" s="167"/>
      <c r="Q108" s="167">
        <f>SUM(Q109:Q110)</f>
        <v>0</v>
      </c>
      <c r="R108" s="167"/>
      <c r="S108" s="167"/>
      <c r="T108" s="168"/>
      <c r="U108" s="162"/>
      <c r="V108" s="162">
        <f>SUM(V109:V110)</f>
        <v>10.49</v>
      </c>
      <c r="W108" s="162"/>
      <c r="AG108" t="s">
        <v>151</v>
      </c>
    </row>
    <row r="109" spans="1:60" ht="20.399999999999999" outlineLevel="1" x14ac:dyDescent="0.25">
      <c r="A109" s="169">
        <v>54</v>
      </c>
      <c r="B109" s="170" t="s">
        <v>533</v>
      </c>
      <c r="C109" s="179" t="s">
        <v>534</v>
      </c>
      <c r="D109" s="171" t="s">
        <v>198</v>
      </c>
      <c r="E109" s="172">
        <v>46</v>
      </c>
      <c r="F109" s="173"/>
      <c r="G109" s="174">
        <f>ROUND(E109*F109,2)</f>
        <v>0</v>
      </c>
      <c r="H109" s="173"/>
      <c r="I109" s="174">
        <f>ROUND(E109*H109,2)</f>
        <v>0</v>
      </c>
      <c r="J109" s="173"/>
      <c r="K109" s="174">
        <f>ROUND(E109*J109,2)</f>
        <v>0</v>
      </c>
      <c r="L109" s="174">
        <v>15</v>
      </c>
      <c r="M109" s="174">
        <f>G109*(1+L109/100)</f>
        <v>0</v>
      </c>
      <c r="N109" s="174">
        <v>5.0000000000000002E-5</v>
      </c>
      <c r="O109" s="174">
        <f>ROUND(E109*N109,2)</f>
        <v>0</v>
      </c>
      <c r="P109" s="174">
        <v>0</v>
      </c>
      <c r="Q109" s="174">
        <f>ROUND(E109*P109,2)</f>
        <v>0</v>
      </c>
      <c r="R109" s="174"/>
      <c r="S109" s="174" t="s">
        <v>237</v>
      </c>
      <c r="T109" s="175" t="s">
        <v>155</v>
      </c>
      <c r="U109" s="161">
        <v>0.22800000000000001</v>
      </c>
      <c r="V109" s="161">
        <f>ROUND(E109*U109,2)</f>
        <v>10.49</v>
      </c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180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5">
      <c r="A110" s="159"/>
      <c r="B110" s="160"/>
      <c r="C110" s="261" t="s">
        <v>535</v>
      </c>
      <c r="D110" s="262"/>
      <c r="E110" s="262"/>
      <c r="F110" s="262"/>
      <c r="G110" s="262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182</v>
      </c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x14ac:dyDescent="0.25">
      <c r="A111" s="163" t="s">
        <v>150</v>
      </c>
      <c r="B111" s="164" t="s">
        <v>113</v>
      </c>
      <c r="C111" s="178" t="s">
        <v>114</v>
      </c>
      <c r="D111" s="165"/>
      <c r="E111" s="166"/>
      <c r="F111" s="167"/>
      <c r="G111" s="167">
        <f>SUMIF(AG112:AG114,"&lt;&gt;NOR",G112:G114)</f>
        <v>0</v>
      </c>
      <c r="H111" s="167"/>
      <c r="I111" s="167">
        <f>SUM(I112:I114)</f>
        <v>0</v>
      </c>
      <c r="J111" s="167"/>
      <c r="K111" s="167">
        <f>SUM(K112:K114)</f>
        <v>0</v>
      </c>
      <c r="L111" s="167"/>
      <c r="M111" s="167">
        <f>SUM(M112:M114)</f>
        <v>0</v>
      </c>
      <c r="N111" s="167"/>
      <c r="O111" s="167">
        <f>SUM(O112:O114)</f>
        <v>0.88</v>
      </c>
      <c r="P111" s="167"/>
      <c r="Q111" s="167">
        <f>SUM(Q112:Q114)</f>
        <v>0</v>
      </c>
      <c r="R111" s="167"/>
      <c r="S111" s="167"/>
      <c r="T111" s="168"/>
      <c r="U111" s="162"/>
      <c r="V111" s="162">
        <f>SUM(V112:V114)</f>
        <v>67.97</v>
      </c>
      <c r="W111" s="162"/>
      <c r="AG111" t="s">
        <v>151</v>
      </c>
    </row>
    <row r="112" spans="1:60" ht="30.6" outlineLevel="1" x14ac:dyDescent="0.25">
      <c r="A112" s="189">
        <v>55</v>
      </c>
      <c r="B112" s="190" t="s">
        <v>536</v>
      </c>
      <c r="C112" s="199" t="s">
        <v>537</v>
      </c>
      <c r="D112" s="191" t="s">
        <v>198</v>
      </c>
      <c r="E112" s="192">
        <v>46.400000000000006</v>
      </c>
      <c r="F112" s="193"/>
      <c r="G112" s="194">
        <f>ROUND(E112*F112,2)</f>
        <v>0</v>
      </c>
      <c r="H112" s="193"/>
      <c r="I112" s="194">
        <f>ROUND(E112*H112,2)</f>
        <v>0</v>
      </c>
      <c r="J112" s="193"/>
      <c r="K112" s="194">
        <f>ROUND(E112*J112,2)</f>
        <v>0</v>
      </c>
      <c r="L112" s="194">
        <v>15</v>
      </c>
      <c r="M112" s="194">
        <f>G112*(1+L112/100)</f>
        <v>0</v>
      </c>
      <c r="N112" s="194">
        <v>1.8870000000000001E-2</v>
      </c>
      <c r="O112" s="194">
        <f>ROUND(E112*N112,2)</f>
        <v>0.88</v>
      </c>
      <c r="P112" s="194">
        <v>0</v>
      </c>
      <c r="Q112" s="194">
        <f>ROUND(E112*P112,2)</f>
        <v>0</v>
      </c>
      <c r="R112" s="194"/>
      <c r="S112" s="194" t="s">
        <v>237</v>
      </c>
      <c r="T112" s="195" t="s">
        <v>155</v>
      </c>
      <c r="U112" s="161">
        <v>1.4632500000000002</v>
      </c>
      <c r="V112" s="161">
        <f>ROUND(E112*U112,2)</f>
        <v>67.89</v>
      </c>
      <c r="W112" s="161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 t="s">
        <v>180</v>
      </c>
      <c r="AH112" s="152"/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outlineLevel="1" x14ac:dyDescent="0.25">
      <c r="A113" s="169">
        <v>56</v>
      </c>
      <c r="B113" s="170" t="s">
        <v>538</v>
      </c>
      <c r="C113" s="179" t="s">
        <v>539</v>
      </c>
      <c r="D113" s="171" t="s">
        <v>212</v>
      </c>
      <c r="E113" s="172">
        <v>1.6520000000000003E-2</v>
      </c>
      <c r="F113" s="173"/>
      <c r="G113" s="174">
        <f>ROUND(E113*F113,2)</f>
        <v>0</v>
      </c>
      <c r="H113" s="173"/>
      <c r="I113" s="174">
        <f>ROUND(E113*H113,2)</f>
        <v>0</v>
      </c>
      <c r="J113" s="173"/>
      <c r="K113" s="174">
        <f>ROUND(E113*J113,2)</f>
        <v>0</v>
      </c>
      <c r="L113" s="174">
        <v>15</v>
      </c>
      <c r="M113" s="174">
        <f>G113*(1+L113/100)</f>
        <v>0</v>
      </c>
      <c r="N113" s="174">
        <v>0</v>
      </c>
      <c r="O113" s="174">
        <f>ROUND(E113*N113,2)</f>
        <v>0</v>
      </c>
      <c r="P113" s="174">
        <v>0</v>
      </c>
      <c r="Q113" s="174">
        <f>ROUND(E113*P113,2)</f>
        <v>0</v>
      </c>
      <c r="R113" s="174"/>
      <c r="S113" s="174" t="s">
        <v>237</v>
      </c>
      <c r="T113" s="175" t="s">
        <v>155</v>
      </c>
      <c r="U113" s="161">
        <v>4.82</v>
      </c>
      <c r="V113" s="161">
        <f>ROUND(E113*U113,2)</f>
        <v>0.08</v>
      </c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180</v>
      </c>
      <c r="AH113" s="152"/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5">
      <c r="A114" s="159"/>
      <c r="B114" s="160"/>
      <c r="C114" s="261" t="s">
        <v>400</v>
      </c>
      <c r="D114" s="262"/>
      <c r="E114" s="262"/>
      <c r="F114" s="262"/>
      <c r="G114" s="262"/>
      <c r="H114" s="161"/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182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x14ac:dyDescent="0.25">
      <c r="A115" s="163" t="s">
        <v>150</v>
      </c>
      <c r="B115" s="164" t="s">
        <v>115</v>
      </c>
      <c r="C115" s="178" t="s">
        <v>116</v>
      </c>
      <c r="D115" s="165"/>
      <c r="E115" s="166"/>
      <c r="F115" s="167"/>
      <c r="G115" s="167">
        <f>SUMIF(AG116:AG125,"&lt;&gt;NOR",G116:G125)</f>
        <v>0</v>
      </c>
      <c r="H115" s="167"/>
      <c r="I115" s="167">
        <f>SUM(I116:I125)</f>
        <v>0</v>
      </c>
      <c r="J115" s="167"/>
      <c r="K115" s="167">
        <f>SUM(K116:K125)</f>
        <v>0</v>
      </c>
      <c r="L115" s="167"/>
      <c r="M115" s="167">
        <f>SUM(M116:M125)</f>
        <v>0</v>
      </c>
      <c r="N115" s="167"/>
      <c r="O115" s="167">
        <f>SUM(O116:O125)</f>
        <v>0.82000000000000006</v>
      </c>
      <c r="P115" s="167"/>
      <c r="Q115" s="167">
        <f>SUM(Q116:Q125)</f>
        <v>0</v>
      </c>
      <c r="R115" s="167"/>
      <c r="S115" s="167"/>
      <c r="T115" s="168"/>
      <c r="U115" s="162"/>
      <c r="V115" s="162">
        <f>SUM(V116:V125)</f>
        <v>32.870000000000005</v>
      </c>
      <c r="W115" s="162"/>
      <c r="AG115" t="s">
        <v>151</v>
      </c>
    </row>
    <row r="116" spans="1:60" outlineLevel="1" x14ac:dyDescent="0.25">
      <c r="A116" s="189">
        <v>57</v>
      </c>
      <c r="B116" s="190" t="s">
        <v>337</v>
      </c>
      <c r="C116" s="199" t="s">
        <v>338</v>
      </c>
      <c r="D116" s="191" t="s">
        <v>223</v>
      </c>
      <c r="E116" s="192">
        <v>12.4</v>
      </c>
      <c r="F116" s="193"/>
      <c r="G116" s="194">
        <f>ROUND(E116*F116,2)</f>
        <v>0</v>
      </c>
      <c r="H116" s="193"/>
      <c r="I116" s="194">
        <f>ROUND(E116*H116,2)</f>
        <v>0</v>
      </c>
      <c r="J116" s="193"/>
      <c r="K116" s="194">
        <f>ROUND(E116*J116,2)</f>
        <v>0</v>
      </c>
      <c r="L116" s="194">
        <v>15</v>
      </c>
      <c r="M116" s="194">
        <f>G116*(1+L116/100)</f>
        <v>0</v>
      </c>
      <c r="N116" s="194">
        <v>1.0000000000000001E-5</v>
      </c>
      <c r="O116" s="194">
        <f>ROUND(E116*N116,2)</f>
        <v>0</v>
      </c>
      <c r="P116" s="194">
        <v>0</v>
      </c>
      <c r="Q116" s="194">
        <f>ROUND(E116*P116,2)</f>
        <v>0</v>
      </c>
      <c r="R116" s="194"/>
      <c r="S116" s="194" t="s">
        <v>237</v>
      </c>
      <c r="T116" s="195" t="s">
        <v>155</v>
      </c>
      <c r="U116" s="161">
        <v>0.20200000000000001</v>
      </c>
      <c r="V116" s="161">
        <f>ROUND(E116*U116,2)</f>
        <v>2.5</v>
      </c>
      <c r="W116" s="161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 t="s">
        <v>180</v>
      </c>
      <c r="AH116" s="152"/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ht="20.399999999999999" outlineLevel="1" x14ac:dyDescent="0.25">
      <c r="A117" s="189">
        <v>58</v>
      </c>
      <c r="B117" s="190" t="s">
        <v>540</v>
      </c>
      <c r="C117" s="199" t="s">
        <v>541</v>
      </c>
      <c r="D117" s="191" t="s">
        <v>198</v>
      </c>
      <c r="E117" s="192">
        <v>34.800000000000004</v>
      </c>
      <c r="F117" s="193"/>
      <c r="G117" s="194">
        <f>ROUND(E117*F117,2)</f>
        <v>0</v>
      </c>
      <c r="H117" s="193"/>
      <c r="I117" s="194">
        <f>ROUND(E117*H117,2)</f>
        <v>0</v>
      </c>
      <c r="J117" s="193"/>
      <c r="K117" s="194">
        <f>ROUND(E117*J117,2)</f>
        <v>0</v>
      </c>
      <c r="L117" s="194">
        <v>15</v>
      </c>
      <c r="M117" s="194">
        <f>G117*(1+L117/100)</f>
        <v>0</v>
      </c>
      <c r="N117" s="194">
        <v>3.1000000000000005E-4</v>
      </c>
      <c r="O117" s="194">
        <f>ROUND(E117*N117,2)</f>
        <v>0.01</v>
      </c>
      <c r="P117" s="194">
        <v>0</v>
      </c>
      <c r="Q117" s="194">
        <f>ROUND(E117*P117,2)</f>
        <v>0</v>
      </c>
      <c r="R117" s="194"/>
      <c r="S117" s="194" t="s">
        <v>237</v>
      </c>
      <c r="T117" s="195" t="s">
        <v>155</v>
      </c>
      <c r="U117" s="161">
        <v>0.59400000000000008</v>
      </c>
      <c r="V117" s="161">
        <f>ROUND(E117*U117,2)</f>
        <v>20.67</v>
      </c>
      <c r="W117" s="161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180</v>
      </c>
      <c r="AH117" s="152"/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ht="20.399999999999999" outlineLevel="1" x14ac:dyDescent="0.25">
      <c r="A118" s="189">
        <v>59</v>
      </c>
      <c r="B118" s="190" t="s">
        <v>542</v>
      </c>
      <c r="C118" s="199" t="s">
        <v>543</v>
      </c>
      <c r="D118" s="191" t="s">
        <v>223</v>
      </c>
      <c r="E118" s="192">
        <v>52.2</v>
      </c>
      <c r="F118" s="193"/>
      <c r="G118" s="194">
        <f>ROUND(E118*F118,2)</f>
        <v>0</v>
      </c>
      <c r="H118" s="193"/>
      <c r="I118" s="194">
        <f>ROUND(E118*H118,2)</f>
        <v>0</v>
      </c>
      <c r="J118" s="193"/>
      <c r="K118" s="194">
        <f>ROUND(E118*J118,2)</f>
        <v>0</v>
      </c>
      <c r="L118" s="194">
        <v>15</v>
      </c>
      <c r="M118" s="194">
        <f>G118*(1+L118/100)</f>
        <v>0</v>
      </c>
      <c r="N118" s="194">
        <v>2.8000000000000003E-4</v>
      </c>
      <c r="O118" s="194">
        <f>ROUND(E118*N118,2)</f>
        <v>0.01</v>
      </c>
      <c r="P118" s="194">
        <v>0</v>
      </c>
      <c r="Q118" s="194">
        <f>ROUND(E118*P118,2)</f>
        <v>0</v>
      </c>
      <c r="R118" s="194"/>
      <c r="S118" s="194" t="s">
        <v>237</v>
      </c>
      <c r="T118" s="195" t="s">
        <v>155</v>
      </c>
      <c r="U118" s="161">
        <v>0.18550000000000003</v>
      </c>
      <c r="V118" s="161">
        <f>ROUND(E118*U118,2)</f>
        <v>9.68</v>
      </c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180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5">
      <c r="A119" s="169">
        <v>60</v>
      </c>
      <c r="B119" s="170" t="s">
        <v>544</v>
      </c>
      <c r="C119" s="179" t="s">
        <v>545</v>
      </c>
      <c r="D119" s="171" t="s">
        <v>198</v>
      </c>
      <c r="E119" s="172">
        <v>28.400000000000002</v>
      </c>
      <c r="F119" s="173"/>
      <c r="G119" s="174">
        <f>ROUND(E119*F119,2)</f>
        <v>0</v>
      </c>
      <c r="H119" s="173"/>
      <c r="I119" s="174">
        <f>ROUND(E119*H119,2)</f>
        <v>0</v>
      </c>
      <c r="J119" s="173"/>
      <c r="K119" s="174">
        <f>ROUND(E119*J119,2)</f>
        <v>0</v>
      </c>
      <c r="L119" s="174">
        <v>15</v>
      </c>
      <c r="M119" s="174">
        <f>G119*(1+L119/100)</f>
        <v>0</v>
      </c>
      <c r="N119" s="174">
        <v>4.7400000000000003E-3</v>
      </c>
      <c r="O119" s="174">
        <f>ROUND(E119*N119,2)</f>
        <v>0.13</v>
      </c>
      <c r="P119" s="174">
        <v>0</v>
      </c>
      <c r="Q119" s="174">
        <f>ROUND(E119*P119,2)</f>
        <v>0</v>
      </c>
      <c r="R119" s="174"/>
      <c r="S119" s="174" t="s">
        <v>204</v>
      </c>
      <c r="T119" s="175" t="s">
        <v>155</v>
      </c>
      <c r="U119" s="161">
        <v>0</v>
      </c>
      <c r="V119" s="161">
        <f>ROUND(E119*U119,2)</f>
        <v>0</v>
      </c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180</v>
      </c>
      <c r="AH119" s="152"/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5">
      <c r="A120" s="159"/>
      <c r="B120" s="160"/>
      <c r="C120" s="252" t="s">
        <v>546</v>
      </c>
      <c r="D120" s="253"/>
      <c r="E120" s="253"/>
      <c r="F120" s="253"/>
      <c r="G120" s="253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 t="s">
        <v>158</v>
      </c>
      <c r="AH120" s="152"/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outlineLevel="1" x14ac:dyDescent="0.25">
      <c r="A121" s="159"/>
      <c r="B121" s="160"/>
      <c r="C121" s="250" t="s">
        <v>547</v>
      </c>
      <c r="D121" s="251"/>
      <c r="E121" s="251"/>
      <c r="F121" s="251"/>
      <c r="G121" s="25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158</v>
      </c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outlineLevel="1" x14ac:dyDescent="0.25">
      <c r="A122" s="189">
        <v>61</v>
      </c>
      <c r="B122" s="190" t="s">
        <v>548</v>
      </c>
      <c r="C122" s="199" t="s">
        <v>549</v>
      </c>
      <c r="D122" s="191" t="s">
        <v>179</v>
      </c>
      <c r="E122" s="192">
        <v>0.41200000000000003</v>
      </c>
      <c r="F122" s="193"/>
      <c r="G122" s="194">
        <f>ROUND(E122*F122,2)</f>
        <v>0</v>
      </c>
      <c r="H122" s="193"/>
      <c r="I122" s="194">
        <f>ROUND(E122*H122,2)</f>
        <v>0</v>
      </c>
      <c r="J122" s="193"/>
      <c r="K122" s="194">
        <f>ROUND(E122*J122,2)</f>
        <v>0</v>
      </c>
      <c r="L122" s="194">
        <v>15</v>
      </c>
      <c r="M122" s="194">
        <f>G122*(1+L122/100)</f>
        <v>0</v>
      </c>
      <c r="N122" s="194">
        <v>0.55000000000000004</v>
      </c>
      <c r="O122" s="194">
        <f>ROUND(E122*N122,2)</f>
        <v>0.23</v>
      </c>
      <c r="P122" s="194">
        <v>0</v>
      </c>
      <c r="Q122" s="194">
        <f>ROUND(E122*P122,2)</f>
        <v>0</v>
      </c>
      <c r="R122" s="194"/>
      <c r="S122" s="194" t="s">
        <v>237</v>
      </c>
      <c r="T122" s="195" t="s">
        <v>155</v>
      </c>
      <c r="U122" s="161">
        <v>0</v>
      </c>
      <c r="V122" s="161">
        <f>ROUND(E122*U122,2)</f>
        <v>0</v>
      </c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308</v>
      </c>
      <c r="AH122" s="152"/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5">
      <c r="A123" s="189">
        <v>62</v>
      </c>
      <c r="B123" s="190" t="s">
        <v>550</v>
      </c>
      <c r="C123" s="199" t="s">
        <v>551</v>
      </c>
      <c r="D123" s="191" t="s">
        <v>198</v>
      </c>
      <c r="E123" s="192">
        <v>36.192</v>
      </c>
      <c r="F123" s="193"/>
      <c r="G123" s="194">
        <f>ROUND(E123*F123,2)</f>
        <v>0</v>
      </c>
      <c r="H123" s="193"/>
      <c r="I123" s="194">
        <f>ROUND(E123*H123,2)</f>
        <v>0</v>
      </c>
      <c r="J123" s="193"/>
      <c r="K123" s="194">
        <f>ROUND(E123*J123,2)</f>
        <v>0</v>
      </c>
      <c r="L123" s="194">
        <v>15</v>
      </c>
      <c r="M123" s="194">
        <f>G123*(1+L123/100)</f>
        <v>0</v>
      </c>
      <c r="N123" s="194">
        <v>1.2200000000000001E-2</v>
      </c>
      <c r="O123" s="194">
        <f>ROUND(E123*N123,2)</f>
        <v>0.44</v>
      </c>
      <c r="P123" s="194">
        <v>0</v>
      </c>
      <c r="Q123" s="194">
        <f>ROUND(E123*P123,2)</f>
        <v>0</v>
      </c>
      <c r="R123" s="194"/>
      <c r="S123" s="194" t="s">
        <v>237</v>
      </c>
      <c r="T123" s="195" t="s">
        <v>155</v>
      </c>
      <c r="U123" s="161">
        <v>0</v>
      </c>
      <c r="V123" s="161">
        <f>ROUND(E123*U123,2)</f>
        <v>0</v>
      </c>
      <c r="W123" s="161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 t="s">
        <v>308</v>
      </c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outlineLevel="1" x14ac:dyDescent="0.25">
      <c r="A124" s="169">
        <v>63</v>
      </c>
      <c r="B124" s="170" t="s">
        <v>552</v>
      </c>
      <c r="C124" s="179" t="s">
        <v>553</v>
      </c>
      <c r="D124" s="171" t="s">
        <v>212</v>
      </c>
      <c r="E124" s="172">
        <v>7.6500000000000005E-3</v>
      </c>
      <c r="F124" s="173"/>
      <c r="G124" s="174">
        <f>ROUND(E124*F124,2)</f>
        <v>0</v>
      </c>
      <c r="H124" s="173"/>
      <c r="I124" s="174">
        <f>ROUND(E124*H124,2)</f>
        <v>0</v>
      </c>
      <c r="J124" s="173"/>
      <c r="K124" s="174">
        <f>ROUND(E124*J124,2)</f>
        <v>0</v>
      </c>
      <c r="L124" s="174">
        <v>15</v>
      </c>
      <c r="M124" s="174">
        <f>G124*(1+L124/100)</f>
        <v>0</v>
      </c>
      <c r="N124" s="174">
        <v>0</v>
      </c>
      <c r="O124" s="174">
        <f>ROUND(E124*N124,2)</f>
        <v>0</v>
      </c>
      <c r="P124" s="174">
        <v>0</v>
      </c>
      <c r="Q124" s="174">
        <f>ROUND(E124*P124,2)</f>
        <v>0</v>
      </c>
      <c r="R124" s="174"/>
      <c r="S124" s="174" t="s">
        <v>237</v>
      </c>
      <c r="T124" s="175" t="s">
        <v>155</v>
      </c>
      <c r="U124" s="161">
        <v>2.4210000000000003</v>
      </c>
      <c r="V124" s="161">
        <f>ROUND(E124*U124,2)</f>
        <v>0.02</v>
      </c>
      <c r="W124" s="161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 t="s">
        <v>180</v>
      </c>
      <c r="AH124" s="152"/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outlineLevel="1" x14ac:dyDescent="0.25">
      <c r="A125" s="159"/>
      <c r="B125" s="160"/>
      <c r="C125" s="261" t="s">
        <v>400</v>
      </c>
      <c r="D125" s="262"/>
      <c r="E125" s="262"/>
      <c r="F125" s="262"/>
      <c r="G125" s="262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 t="s">
        <v>182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x14ac:dyDescent="0.25">
      <c r="A126" s="163" t="s">
        <v>150</v>
      </c>
      <c r="B126" s="164" t="s">
        <v>117</v>
      </c>
      <c r="C126" s="178" t="s">
        <v>118</v>
      </c>
      <c r="D126" s="165"/>
      <c r="E126" s="166"/>
      <c r="F126" s="167"/>
      <c r="G126" s="167">
        <f>SUMIF(AG127:AG133,"&lt;&gt;NOR",G127:G133)</f>
        <v>0</v>
      </c>
      <c r="H126" s="167"/>
      <c r="I126" s="167">
        <f>SUM(I127:I133)</f>
        <v>0</v>
      </c>
      <c r="J126" s="167"/>
      <c r="K126" s="167">
        <f>SUM(K127:K133)</f>
        <v>0</v>
      </c>
      <c r="L126" s="167"/>
      <c r="M126" s="167">
        <f>SUM(M127:M133)</f>
        <v>0</v>
      </c>
      <c r="N126" s="167"/>
      <c r="O126" s="167">
        <f>SUM(O127:O133)</f>
        <v>0.29000000000000004</v>
      </c>
      <c r="P126" s="167"/>
      <c r="Q126" s="167">
        <f>SUM(Q127:Q133)</f>
        <v>0</v>
      </c>
      <c r="R126" s="167"/>
      <c r="S126" s="167"/>
      <c r="T126" s="168"/>
      <c r="U126" s="162"/>
      <c r="V126" s="162">
        <f>SUM(V127:V133)</f>
        <v>159.93999999999997</v>
      </c>
      <c r="W126" s="162"/>
      <c r="AG126" t="s">
        <v>151</v>
      </c>
    </row>
    <row r="127" spans="1:60" ht="20.399999999999999" outlineLevel="1" x14ac:dyDescent="0.25">
      <c r="A127" s="189">
        <v>64</v>
      </c>
      <c r="B127" s="190" t="s">
        <v>554</v>
      </c>
      <c r="C127" s="199" t="s">
        <v>555</v>
      </c>
      <c r="D127" s="191" t="s">
        <v>223</v>
      </c>
      <c r="E127" s="192">
        <v>12.4</v>
      </c>
      <c r="F127" s="193"/>
      <c r="G127" s="194">
        <f t="shared" ref="G127:G132" si="14">ROUND(E127*F127,2)</f>
        <v>0</v>
      </c>
      <c r="H127" s="193"/>
      <c r="I127" s="194">
        <f t="shared" ref="I127:I132" si="15">ROUND(E127*H127,2)</f>
        <v>0</v>
      </c>
      <c r="J127" s="193"/>
      <c r="K127" s="194">
        <f t="shared" ref="K127:K132" si="16">ROUND(E127*J127,2)</f>
        <v>0</v>
      </c>
      <c r="L127" s="194">
        <v>15</v>
      </c>
      <c r="M127" s="194">
        <f t="shared" ref="M127:M132" si="17">G127*(1+L127/100)</f>
        <v>0</v>
      </c>
      <c r="N127" s="194">
        <v>0</v>
      </c>
      <c r="O127" s="194">
        <f t="shared" ref="O127:O132" si="18">ROUND(E127*N127,2)</f>
        <v>0</v>
      </c>
      <c r="P127" s="194">
        <v>0</v>
      </c>
      <c r="Q127" s="194">
        <f t="shared" ref="Q127:Q132" si="19">ROUND(E127*P127,2)</f>
        <v>0</v>
      </c>
      <c r="R127" s="194"/>
      <c r="S127" s="194" t="s">
        <v>237</v>
      </c>
      <c r="T127" s="195" t="s">
        <v>155</v>
      </c>
      <c r="U127" s="161">
        <v>0.22</v>
      </c>
      <c r="V127" s="161">
        <f t="shared" ref="V127:V132" si="20">ROUND(E127*U127,2)</f>
        <v>2.73</v>
      </c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180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outlineLevel="1" x14ac:dyDescent="0.25">
      <c r="A128" s="189">
        <v>65</v>
      </c>
      <c r="B128" s="190" t="s">
        <v>556</v>
      </c>
      <c r="C128" s="199" t="s">
        <v>557</v>
      </c>
      <c r="D128" s="191" t="s">
        <v>198</v>
      </c>
      <c r="E128" s="192">
        <v>120</v>
      </c>
      <c r="F128" s="193"/>
      <c r="G128" s="194">
        <f t="shared" si="14"/>
        <v>0</v>
      </c>
      <c r="H128" s="193"/>
      <c r="I128" s="194">
        <f t="shared" si="15"/>
        <v>0</v>
      </c>
      <c r="J128" s="193"/>
      <c r="K128" s="194">
        <f t="shared" si="16"/>
        <v>0</v>
      </c>
      <c r="L128" s="194">
        <v>15</v>
      </c>
      <c r="M128" s="194">
        <f t="shared" si="17"/>
        <v>0</v>
      </c>
      <c r="N128" s="194">
        <v>1.7000000000000001E-4</v>
      </c>
      <c r="O128" s="194">
        <f t="shared" si="18"/>
        <v>0.02</v>
      </c>
      <c r="P128" s="194">
        <v>0</v>
      </c>
      <c r="Q128" s="194">
        <f t="shared" si="19"/>
        <v>0</v>
      </c>
      <c r="R128" s="194"/>
      <c r="S128" s="194" t="s">
        <v>237</v>
      </c>
      <c r="T128" s="195" t="s">
        <v>155</v>
      </c>
      <c r="U128" s="161">
        <v>1.3100100000000001</v>
      </c>
      <c r="V128" s="161">
        <f t="shared" si="20"/>
        <v>157.19999999999999</v>
      </c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450</v>
      </c>
      <c r="AH128" s="152"/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5">
      <c r="A129" s="189">
        <v>66</v>
      </c>
      <c r="B129" s="190" t="s">
        <v>558</v>
      </c>
      <c r="C129" s="199" t="s">
        <v>559</v>
      </c>
      <c r="D129" s="191" t="s">
        <v>266</v>
      </c>
      <c r="E129" s="192">
        <v>1</v>
      </c>
      <c r="F129" s="193"/>
      <c r="G129" s="194">
        <f t="shared" si="14"/>
        <v>0</v>
      </c>
      <c r="H129" s="193"/>
      <c r="I129" s="194">
        <f t="shared" si="15"/>
        <v>0</v>
      </c>
      <c r="J129" s="193"/>
      <c r="K129" s="194">
        <f t="shared" si="16"/>
        <v>0</v>
      </c>
      <c r="L129" s="194">
        <v>15</v>
      </c>
      <c r="M129" s="194">
        <f t="shared" si="17"/>
        <v>0</v>
      </c>
      <c r="N129" s="194">
        <v>5.16E-2</v>
      </c>
      <c r="O129" s="194">
        <f t="shared" si="18"/>
        <v>0.05</v>
      </c>
      <c r="P129" s="194">
        <v>0</v>
      </c>
      <c r="Q129" s="194">
        <f t="shared" si="19"/>
        <v>0</v>
      </c>
      <c r="R129" s="194"/>
      <c r="S129" s="194" t="s">
        <v>204</v>
      </c>
      <c r="T129" s="195" t="s">
        <v>155</v>
      </c>
      <c r="U129" s="161">
        <v>0</v>
      </c>
      <c r="V129" s="161">
        <f t="shared" si="20"/>
        <v>0</v>
      </c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308</v>
      </c>
      <c r="AH129" s="152"/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outlineLevel="1" x14ac:dyDescent="0.25">
      <c r="A130" s="189">
        <v>67</v>
      </c>
      <c r="B130" s="190" t="s">
        <v>406</v>
      </c>
      <c r="C130" s="199" t="s">
        <v>256</v>
      </c>
      <c r="D130" s="191" t="s">
        <v>257</v>
      </c>
      <c r="E130" s="192">
        <v>198.4</v>
      </c>
      <c r="F130" s="193"/>
      <c r="G130" s="194">
        <f t="shared" si="14"/>
        <v>0</v>
      </c>
      <c r="H130" s="193"/>
      <c r="I130" s="194">
        <f t="shared" si="15"/>
        <v>0</v>
      </c>
      <c r="J130" s="193"/>
      <c r="K130" s="194">
        <f t="shared" si="16"/>
        <v>0</v>
      </c>
      <c r="L130" s="194">
        <v>15</v>
      </c>
      <c r="M130" s="194">
        <f t="shared" si="17"/>
        <v>0</v>
      </c>
      <c r="N130" s="194">
        <v>1E-3</v>
      </c>
      <c r="O130" s="194">
        <f t="shared" si="18"/>
        <v>0.2</v>
      </c>
      <c r="P130" s="194">
        <v>0</v>
      </c>
      <c r="Q130" s="194">
        <f t="shared" si="19"/>
        <v>0</v>
      </c>
      <c r="R130" s="194"/>
      <c r="S130" s="194" t="s">
        <v>237</v>
      </c>
      <c r="T130" s="195" t="s">
        <v>155</v>
      </c>
      <c r="U130" s="161">
        <v>0</v>
      </c>
      <c r="V130" s="161">
        <f t="shared" si="20"/>
        <v>0</v>
      </c>
      <c r="W130" s="161"/>
      <c r="X130" s="152"/>
      <c r="Y130" s="152"/>
      <c r="Z130" s="152"/>
      <c r="AA130" s="152"/>
      <c r="AB130" s="152"/>
      <c r="AC130" s="152"/>
      <c r="AD130" s="152"/>
      <c r="AE130" s="152"/>
      <c r="AF130" s="152"/>
      <c r="AG130" s="152" t="s">
        <v>259</v>
      </c>
      <c r="AH130" s="152"/>
      <c r="AI130" s="152"/>
      <c r="AJ130" s="152"/>
      <c r="AK130" s="152"/>
      <c r="AL130" s="152"/>
      <c r="AM130" s="152"/>
      <c r="AN130" s="152"/>
      <c r="AO130" s="152"/>
      <c r="AP130" s="152"/>
      <c r="AQ130" s="152"/>
      <c r="AR130" s="152"/>
      <c r="AS130" s="152"/>
      <c r="AT130" s="152"/>
      <c r="AU130" s="152"/>
      <c r="AV130" s="152"/>
      <c r="AW130" s="152"/>
      <c r="AX130" s="152"/>
      <c r="AY130" s="152"/>
      <c r="AZ130" s="152"/>
      <c r="BA130" s="152"/>
      <c r="BB130" s="152"/>
      <c r="BC130" s="152"/>
      <c r="BD130" s="152"/>
      <c r="BE130" s="152"/>
      <c r="BF130" s="152"/>
      <c r="BG130" s="152"/>
      <c r="BH130" s="152"/>
    </row>
    <row r="131" spans="1:60" outlineLevel="1" x14ac:dyDescent="0.25">
      <c r="A131" s="189">
        <v>68</v>
      </c>
      <c r="B131" s="190" t="s">
        <v>260</v>
      </c>
      <c r="C131" s="199" t="s">
        <v>261</v>
      </c>
      <c r="D131" s="191" t="s">
        <v>223</v>
      </c>
      <c r="E131" s="192">
        <v>12.4</v>
      </c>
      <c r="F131" s="193"/>
      <c r="G131" s="194">
        <f t="shared" si="14"/>
        <v>0</v>
      </c>
      <c r="H131" s="193"/>
      <c r="I131" s="194">
        <f t="shared" si="15"/>
        <v>0</v>
      </c>
      <c r="J131" s="193"/>
      <c r="K131" s="194">
        <f t="shared" si="16"/>
        <v>0</v>
      </c>
      <c r="L131" s="194">
        <v>15</v>
      </c>
      <c r="M131" s="194">
        <f t="shared" si="17"/>
        <v>0</v>
      </c>
      <c r="N131" s="194">
        <v>1.6900000000000001E-3</v>
      </c>
      <c r="O131" s="194">
        <f t="shared" si="18"/>
        <v>0.02</v>
      </c>
      <c r="P131" s="194">
        <v>0</v>
      </c>
      <c r="Q131" s="194">
        <f t="shared" si="19"/>
        <v>0</v>
      </c>
      <c r="R131" s="194"/>
      <c r="S131" s="194" t="s">
        <v>237</v>
      </c>
      <c r="T131" s="195" t="s">
        <v>155</v>
      </c>
      <c r="U131" s="161">
        <v>0</v>
      </c>
      <c r="V131" s="161">
        <f t="shared" si="20"/>
        <v>0</v>
      </c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308</v>
      </c>
      <c r="AH131" s="152"/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5">
      <c r="A132" s="169">
        <v>69</v>
      </c>
      <c r="B132" s="170" t="s">
        <v>409</v>
      </c>
      <c r="C132" s="179" t="s">
        <v>410</v>
      </c>
      <c r="D132" s="171" t="s">
        <v>212</v>
      </c>
      <c r="E132" s="172">
        <v>3.9700000000000004E-3</v>
      </c>
      <c r="F132" s="173"/>
      <c r="G132" s="174">
        <f t="shared" si="14"/>
        <v>0</v>
      </c>
      <c r="H132" s="173"/>
      <c r="I132" s="174">
        <f t="shared" si="15"/>
        <v>0</v>
      </c>
      <c r="J132" s="173"/>
      <c r="K132" s="174">
        <f t="shared" si="16"/>
        <v>0</v>
      </c>
      <c r="L132" s="174">
        <v>15</v>
      </c>
      <c r="M132" s="174">
        <f t="shared" si="17"/>
        <v>0</v>
      </c>
      <c r="N132" s="174">
        <v>0</v>
      </c>
      <c r="O132" s="174">
        <f t="shared" si="18"/>
        <v>0</v>
      </c>
      <c r="P132" s="174">
        <v>0</v>
      </c>
      <c r="Q132" s="174">
        <f t="shared" si="19"/>
        <v>0</v>
      </c>
      <c r="R132" s="174"/>
      <c r="S132" s="174" t="s">
        <v>237</v>
      </c>
      <c r="T132" s="175" t="s">
        <v>155</v>
      </c>
      <c r="U132" s="161">
        <v>3.0060000000000002</v>
      </c>
      <c r="V132" s="161">
        <f t="shared" si="20"/>
        <v>0.01</v>
      </c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180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outlineLevel="1" x14ac:dyDescent="0.25">
      <c r="A133" s="159"/>
      <c r="B133" s="160"/>
      <c r="C133" s="261" t="s">
        <v>400</v>
      </c>
      <c r="D133" s="262"/>
      <c r="E133" s="262"/>
      <c r="F133" s="262"/>
      <c r="G133" s="262"/>
      <c r="H133" s="161"/>
      <c r="I133" s="161"/>
      <c r="J133" s="161"/>
      <c r="K133" s="161"/>
      <c r="L133" s="161"/>
      <c r="M133" s="161"/>
      <c r="N133" s="161"/>
      <c r="O133" s="161"/>
      <c r="P133" s="161"/>
      <c r="Q133" s="161"/>
      <c r="R133" s="161"/>
      <c r="S133" s="161"/>
      <c r="T133" s="161"/>
      <c r="U133" s="161"/>
      <c r="V133" s="161"/>
      <c r="W133" s="161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 t="s">
        <v>182</v>
      </c>
      <c r="AH133" s="152"/>
      <c r="AI133" s="152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152"/>
      <c r="AT133" s="152"/>
      <c r="AU133" s="152"/>
      <c r="AV133" s="152"/>
      <c r="AW133" s="152"/>
      <c r="AX133" s="152"/>
      <c r="AY133" s="152"/>
      <c r="AZ133" s="152"/>
      <c r="BA133" s="152"/>
      <c r="BB133" s="152"/>
      <c r="BC133" s="152"/>
      <c r="BD133" s="152"/>
      <c r="BE133" s="152"/>
      <c r="BF133" s="152"/>
      <c r="BG133" s="152"/>
      <c r="BH133" s="152"/>
    </row>
    <row r="134" spans="1:60" x14ac:dyDescent="0.25">
      <c r="A134" s="163" t="s">
        <v>150</v>
      </c>
      <c r="B134" s="164" t="s">
        <v>119</v>
      </c>
      <c r="C134" s="178" t="s">
        <v>120</v>
      </c>
      <c r="D134" s="165"/>
      <c r="E134" s="166"/>
      <c r="F134" s="167"/>
      <c r="G134" s="167">
        <f>SUMIF(AG135:AG136,"&lt;&gt;NOR",G135:G136)</f>
        <v>0</v>
      </c>
      <c r="H134" s="167"/>
      <c r="I134" s="167">
        <f>SUM(I135:I136)</f>
        <v>0</v>
      </c>
      <c r="J134" s="167"/>
      <c r="K134" s="167">
        <f>SUM(K135:K136)</f>
        <v>0</v>
      </c>
      <c r="L134" s="167"/>
      <c r="M134" s="167">
        <f>SUM(M135:M136)</f>
        <v>0</v>
      </c>
      <c r="N134" s="167"/>
      <c r="O134" s="167">
        <f>SUM(O135:O136)</f>
        <v>0</v>
      </c>
      <c r="P134" s="167"/>
      <c r="Q134" s="167">
        <f>SUM(Q135:Q136)</f>
        <v>0</v>
      </c>
      <c r="R134" s="167"/>
      <c r="S134" s="167"/>
      <c r="T134" s="168"/>
      <c r="U134" s="162"/>
      <c r="V134" s="162">
        <f>SUM(V135:V136)</f>
        <v>5.71</v>
      </c>
      <c r="W134" s="162"/>
      <c r="AG134" t="s">
        <v>151</v>
      </c>
    </row>
    <row r="135" spans="1:60" outlineLevel="1" x14ac:dyDescent="0.25">
      <c r="A135" s="189">
        <v>70</v>
      </c>
      <c r="B135" s="190" t="s">
        <v>339</v>
      </c>
      <c r="C135" s="199" t="s">
        <v>340</v>
      </c>
      <c r="D135" s="191" t="s">
        <v>198</v>
      </c>
      <c r="E135" s="192">
        <v>12.896000000000001</v>
      </c>
      <c r="F135" s="193"/>
      <c r="G135" s="194">
        <f>ROUND(E135*F135,2)</f>
        <v>0</v>
      </c>
      <c r="H135" s="193"/>
      <c r="I135" s="194">
        <f>ROUND(E135*H135,2)</f>
        <v>0</v>
      </c>
      <c r="J135" s="193"/>
      <c r="K135" s="194">
        <f>ROUND(E135*J135,2)</f>
        <v>0</v>
      </c>
      <c r="L135" s="194">
        <v>15</v>
      </c>
      <c r="M135" s="194">
        <f>G135*(1+L135/100)</f>
        <v>0</v>
      </c>
      <c r="N135" s="194">
        <v>2.4000000000000001E-4</v>
      </c>
      <c r="O135" s="194">
        <f>ROUND(E135*N135,2)</f>
        <v>0</v>
      </c>
      <c r="P135" s="194">
        <v>0</v>
      </c>
      <c r="Q135" s="194">
        <f>ROUND(E135*P135,2)</f>
        <v>0</v>
      </c>
      <c r="R135" s="194"/>
      <c r="S135" s="194" t="s">
        <v>237</v>
      </c>
      <c r="T135" s="195" t="s">
        <v>155</v>
      </c>
      <c r="U135" s="161">
        <v>0.28700000000000003</v>
      </c>
      <c r="V135" s="161">
        <f>ROUND(E135*U135,2)</f>
        <v>3.7</v>
      </c>
      <c r="W135" s="161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 t="s">
        <v>180</v>
      </c>
      <c r="AH135" s="152"/>
      <c r="AI135" s="152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152"/>
      <c r="AT135" s="152"/>
      <c r="AU135" s="152"/>
      <c r="AV135" s="152"/>
      <c r="AW135" s="152"/>
      <c r="AX135" s="152"/>
      <c r="AY135" s="152"/>
      <c r="AZ135" s="152"/>
      <c r="BA135" s="152"/>
      <c r="BB135" s="152"/>
      <c r="BC135" s="152"/>
      <c r="BD135" s="152"/>
      <c r="BE135" s="152"/>
      <c r="BF135" s="152"/>
      <c r="BG135" s="152"/>
      <c r="BH135" s="152"/>
    </row>
    <row r="136" spans="1:60" outlineLevel="1" x14ac:dyDescent="0.25">
      <c r="A136" s="169">
        <v>71</v>
      </c>
      <c r="B136" s="170" t="s">
        <v>341</v>
      </c>
      <c r="C136" s="179" t="s">
        <v>342</v>
      </c>
      <c r="D136" s="171" t="s">
        <v>198</v>
      </c>
      <c r="E136" s="172">
        <v>12.896000000000001</v>
      </c>
      <c r="F136" s="173"/>
      <c r="G136" s="174">
        <f>ROUND(E136*F136,2)</f>
        <v>0</v>
      </c>
      <c r="H136" s="173"/>
      <c r="I136" s="174">
        <f>ROUND(E136*H136,2)</f>
        <v>0</v>
      </c>
      <c r="J136" s="173"/>
      <c r="K136" s="174">
        <f>ROUND(E136*J136,2)</f>
        <v>0</v>
      </c>
      <c r="L136" s="174">
        <v>15</v>
      </c>
      <c r="M136" s="174">
        <f>G136*(1+L136/100)</f>
        <v>0</v>
      </c>
      <c r="N136" s="174">
        <v>8.0000000000000007E-5</v>
      </c>
      <c r="O136" s="174">
        <f>ROUND(E136*N136,2)</f>
        <v>0</v>
      </c>
      <c r="P136" s="174">
        <v>0</v>
      </c>
      <c r="Q136" s="174">
        <f>ROUND(E136*P136,2)</f>
        <v>0</v>
      </c>
      <c r="R136" s="174"/>
      <c r="S136" s="174" t="s">
        <v>237</v>
      </c>
      <c r="T136" s="175" t="s">
        <v>155</v>
      </c>
      <c r="U136" s="161">
        <v>0.15600000000000003</v>
      </c>
      <c r="V136" s="161">
        <f>ROUND(E136*U136,2)</f>
        <v>2.0099999999999998</v>
      </c>
      <c r="W136" s="161"/>
      <c r="X136" s="152"/>
      <c r="Y136" s="152"/>
      <c r="Z136" s="152"/>
      <c r="AA136" s="152"/>
      <c r="AB136" s="152"/>
      <c r="AC136" s="152"/>
      <c r="AD136" s="152"/>
      <c r="AE136" s="152"/>
      <c r="AF136" s="152"/>
      <c r="AG136" s="152" t="s">
        <v>180</v>
      </c>
      <c r="AH136" s="152"/>
      <c r="AI136" s="152"/>
      <c r="AJ136" s="152"/>
      <c r="AK136" s="152"/>
      <c r="AL136" s="152"/>
      <c r="AM136" s="152"/>
      <c r="AN136" s="152"/>
      <c r="AO136" s="152"/>
      <c r="AP136" s="152"/>
      <c r="AQ136" s="152"/>
      <c r="AR136" s="152"/>
      <c r="AS136" s="152"/>
      <c r="AT136" s="152"/>
      <c r="AU136" s="152"/>
      <c r="AV136" s="152"/>
      <c r="AW136" s="152"/>
      <c r="AX136" s="152"/>
      <c r="AY136" s="152"/>
      <c r="AZ136" s="152"/>
      <c r="BA136" s="152"/>
      <c r="BB136" s="152"/>
      <c r="BC136" s="152"/>
      <c r="BD136" s="152"/>
      <c r="BE136" s="152"/>
      <c r="BF136" s="152"/>
      <c r="BG136" s="152"/>
      <c r="BH136" s="152"/>
    </row>
    <row r="137" spans="1:60" x14ac:dyDescent="0.25">
      <c r="A137" s="5"/>
      <c r="B137" s="6"/>
      <c r="C137" s="180"/>
      <c r="D137" s="8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AE137">
        <v>15</v>
      </c>
      <c r="AF137">
        <v>21</v>
      </c>
    </row>
    <row r="138" spans="1:60" x14ac:dyDescent="0.25">
      <c r="A138" s="155"/>
      <c r="B138" s="156" t="s">
        <v>29</v>
      </c>
      <c r="C138" s="181"/>
      <c r="D138" s="157"/>
      <c r="E138" s="158"/>
      <c r="F138" s="158"/>
      <c r="G138" s="177">
        <f>G8+G38+G60+G69+G82+G85+G87+G90+G92+G108+G111+G115+G126+G134</f>
        <v>0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AE138">
        <f>SUMIF(L7:L136,AE137,G7:G136)</f>
        <v>0</v>
      </c>
      <c r="AF138">
        <f>SUMIF(L7:L136,AF137,G7:G136)</f>
        <v>0</v>
      </c>
      <c r="AG138" t="s">
        <v>174</v>
      </c>
    </row>
    <row r="139" spans="1:60" x14ac:dyDescent="0.25">
      <c r="C139" s="182"/>
      <c r="D139" s="143"/>
      <c r="AG139" t="s">
        <v>176</v>
      </c>
    </row>
    <row r="140" spans="1:60" x14ac:dyDescent="0.25">
      <c r="D140" s="143"/>
    </row>
    <row r="141" spans="1:60" x14ac:dyDescent="0.25">
      <c r="D141" s="143"/>
    </row>
    <row r="142" spans="1:60" x14ac:dyDescent="0.25">
      <c r="D142" s="143"/>
    </row>
    <row r="143" spans="1:60" x14ac:dyDescent="0.25">
      <c r="D143" s="143"/>
    </row>
    <row r="144" spans="1:60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43">
    <mergeCell ref="C30:G30"/>
    <mergeCell ref="A1:G1"/>
    <mergeCell ref="C2:G2"/>
    <mergeCell ref="C3:G3"/>
    <mergeCell ref="C4:G4"/>
    <mergeCell ref="C11:G11"/>
    <mergeCell ref="C13:G13"/>
    <mergeCell ref="C15:G15"/>
    <mergeCell ref="C17:G17"/>
    <mergeCell ref="C19:G19"/>
    <mergeCell ref="C21:G21"/>
    <mergeCell ref="C28:G28"/>
    <mergeCell ref="C58:G58"/>
    <mergeCell ref="C33:G33"/>
    <mergeCell ref="C36:G36"/>
    <mergeCell ref="C37:G37"/>
    <mergeCell ref="C41:G41"/>
    <mergeCell ref="C43:G43"/>
    <mergeCell ref="C45:G45"/>
    <mergeCell ref="C47:G47"/>
    <mergeCell ref="C49:G49"/>
    <mergeCell ref="C51:G51"/>
    <mergeCell ref="C53:G53"/>
    <mergeCell ref="C56:G56"/>
    <mergeCell ref="C99:G99"/>
    <mergeCell ref="C59:G59"/>
    <mergeCell ref="C62:G62"/>
    <mergeCell ref="C64:G64"/>
    <mergeCell ref="C66:G66"/>
    <mergeCell ref="C68:G68"/>
    <mergeCell ref="C75:G75"/>
    <mergeCell ref="C77:G77"/>
    <mergeCell ref="C79:G79"/>
    <mergeCell ref="C81:G81"/>
    <mergeCell ref="C84:G84"/>
    <mergeCell ref="C89:G89"/>
    <mergeCell ref="C133:G133"/>
    <mergeCell ref="C107:G107"/>
    <mergeCell ref="C110:G110"/>
    <mergeCell ref="C114:G114"/>
    <mergeCell ref="C120:G120"/>
    <mergeCell ref="C121:G121"/>
    <mergeCell ref="C125:G12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58</v>
      </c>
      <c r="C3" s="255" t="s">
        <v>59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58</v>
      </c>
      <c r="C4" s="258" t="s">
        <v>59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103</v>
      </c>
      <c r="C8" s="178" t="s">
        <v>104</v>
      </c>
      <c r="D8" s="165"/>
      <c r="E8" s="166"/>
      <c r="F8" s="167"/>
      <c r="G8" s="167">
        <f>SUMIF(AG9:AG10,"&lt;&gt;NOR",G9:G10)</f>
        <v>0</v>
      </c>
      <c r="H8" s="167"/>
      <c r="I8" s="167">
        <f>SUM(I9:I10)</f>
        <v>0</v>
      </c>
      <c r="J8" s="167"/>
      <c r="K8" s="167">
        <f>SUM(K9:K10)</f>
        <v>0</v>
      </c>
      <c r="L8" s="167"/>
      <c r="M8" s="167">
        <f>SUM(M9:M10)</f>
        <v>0</v>
      </c>
      <c r="N8" s="167"/>
      <c r="O8" s="167">
        <f>SUM(O9:O10)</f>
        <v>0</v>
      </c>
      <c r="P8" s="167"/>
      <c r="Q8" s="167">
        <f>SUM(Q9:Q10)</f>
        <v>0</v>
      </c>
      <c r="R8" s="167"/>
      <c r="S8" s="167"/>
      <c r="T8" s="168"/>
      <c r="U8" s="162"/>
      <c r="V8" s="162">
        <f>SUM(V9:V10)</f>
        <v>1.78</v>
      </c>
      <c r="W8" s="162"/>
      <c r="AG8" t="s">
        <v>151</v>
      </c>
    </row>
    <row r="9" spans="1:60" outlineLevel="1" x14ac:dyDescent="0.25">
      <c r="A9" s="169">
        <v>1</v>
      </c>
      <c r="B9" s="170" t="s">
        <v>505</v>
      </c>
      <c r="C9" s="179" t="s">
        <v>506</v>
      </c>
      <c r="D9" s="171" t="s">
        <v>212</v>
      </c>
      <c r="E9" s="172">
        <v>2.0933300000000004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237</v>
      </c>
      <c r="T9" s="175" t="s">
        <v>155</v>
      </c>
      <c r="U9" s="161">
        <v>0.85200000000000009</v>
      </c>
      <c r="V9" s="161">
        <f>ROUND(E9*U9,2)</f>
        <v>1.78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1" outlineLevel="1" x14ac:dyDescent="0.25">
      <c r="A10" s="159"/>
      <c r="B10" s="160"/>
      <c r="C10" s="261" t="s">
        <v>434</v>
      </c>
      <c r="D10" s="262"/>
      <c r="E10" s="262"/>
      <c r="F10" s="262"/>
      <c r="G10" s="262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přesun hmot pro budovy občanské výstavby (JKSO 801), budovy pro bydlení (JKSO 803) budovy pro výrobu a služby (JKSO 812) s nosnou svislou konstrukcí zděnou z cihel nebo tvárnic nebo kovovou</v>
      </c>
      <c r="BB10" s="152"/>
      <c r="BC10" s="152"/>
      <c r="BD10" s="152"/>
      <c r="BE10" s="152"/>
      <c r="BF10" s="152"/>
      <c r="BG10" s="152"/>
      <c r="BH10" s="152"/>
    </row>
    <row r="11" spans="1:60" x14ac:dyDescent="0.25">
      <c r="A11" s="163" t="s">
        <v>150</v>
      </c>
      <c r="B11" s="164" t="s">
        <v>115</v>
      </c>
      <c r="C11" s="178" t="s">
        <v>116</v>
      </c>
      <c r="D11" s="165"/>
      <c r="E11" s="166"/>
      <c r="F11" s="167"/>
      <c r="G11" s="167">
        <f>SUMIF(AG12:AG23,"&lt;&gt;NOR",G12:G23)</f>
        <v>0</v>
      </c>
      <c r="H11" s="167"/>
      <c r="I11" s="167">
        <f>SUM(I12:I23)</f>
        <v>0</v>
      </c>
      <c r="J11" s="167"/>
      <c r="K11" s="167">
        <f>SUM(K12:K23)</f>
        <v>0</v>
      </c>
      <c r="L11" s="167"/>
      <c r="M11" s="167">
        <f>SUM(M12:M23)</f>
        <v>0</v>
      </c>
      <c r="N11" s="167"/>
      <c r="O11" s="167">
        <f>SUM(O12:O23)</f>
        <v>0.39</v>
      </c>
      <c r="P11" s="167"/>
      <c r="Q11" s="167">
        <f>SUM(Q12:Q23)</f>
        <v>0</v>
      </c>
      <c r="R11" s="167"/>
      <c r="S11" s="167"/>
      <c r="T11" s="168"/>
      <c r="U11" s="162"/>
      <c r="V11" s="162">
        <f>SUM(V12:V23)</f>
        <v>13.33</v>
      </c>
      <c r="W11" s="162"/>
      <c r="AG11" t="s">
        <v>151</v>
      </c>
    </row>
    <row r="12" spans="1:60" ht="20.399999999999999" outlineLevel="1" x14ac:dyDescent="0.25">
      <c r="A12" s="169">
        <v>2</v>
      </c>
      <c r="B12" s="170" t="s">
        <v>560</v>
      </c>
      <c r="C12" s="179" t="s">
        <v>561</v>
      </c>
      <c r="D12" s="171" t="s">
        <v>223</v>
      </c>
      <c r="E12" s="172">
        <v>30</v>
      </c>
      <c r="F12" s="173"/>
      <c r="G12" s="174">
        <f>ROUND(E12*F12,2)</f>
        <v>0</v>
      </c>
      <c r="H12" s="173"/>
      <c r="I12" s="174">
        <f>ROUND(E12*H12,2)</f>
        <v>0</v>
      </c>
      <c r="J12" s="173"/>
      <c r="K12" s="174">
        <f>ROUND(E12*J12,2)</f>
        <v>0</v>
      </c>
      <c r="L12" s="174">
        <v>15</v>
      </c>
      <c r="M12" s="174">
        <f>G12*(1+L12/100)</f>
        <v>0</v>
      </c>
      <c r="N12" s="174">
        <v>1.0000000000000001E-5</v>
      </c>
      <c r="O12" s="174">
        <f>ROUND(E12*N12,2)</f>
        <v>0</v>
      </c>
      <c r="P12" s="174">
        <v>0</v>
      </c>
      <c r="Q12" s="174">
        <f>ROUND(E12*P12,2)</f>
        <v>0</v>
      </c>
      <c r="R12" s="174"/>
      <c r="S12" s="174" t="s">
        <v>237</v>
      </c>
      <c r="T12" s="175" t="s">
        <v>155</v>
      </c>
      <c r="U12" s="161">
        <v>0.41500000000000004</v>
      </c>
      <c r="V12" s="161">
        <f>ROUND(E12*U12,2)</f>
        <v>12.45</v>
      </c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59"/>
      <c r="B13" s="160"/>
      <c r="C13" s="196" t="s">
        <v>562</v>
      </c>
      <c r="D13" s="183"/>
      <c r="E13" s="184">
        <v>30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184</v>
      </c>
      <c r="AH13" s="152">
        <v>0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59"/>
      <c r="B14" s="160"/>
      <c r="C14" s="197" t="s">
        <v>185</v>
      </c>
      <c r="D14" s="185"/>
      <c r="E14" s="186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184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59"/>
      <c r="B15" s="160"/>
      <c r="C15" s="198" t="s">
        <v>563</v>
      </c>
      <c r="D15" s="185"/>
      <c r="E15" s="186">
        <v>30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184</v>
      </c>
      <c r="AH15" s="152">
        <v>2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59"/>
      <c r="B16" s="160"/>
      <c r="C16" s="197" t="s">
        <v>188</v>
      </c>
      <c r="D16" s="185"/>
      <c r="E16" s="186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184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69">
        <v>3</v>
      </c>
      <c r="B17" s="170" t="s">
        <v>564</v>
      </c>
      <c r="C17" s="179" t="s">
        <v>565</v>
      </c>
      <c r="D17" s="171" t="s">
        <v>179</v>
      </c>
      <c r="E17" s="172">
        <v>0.504</v>
      </c>
      <c r="F17" s="173"/>
      <c r="G17" s="174">
        <f>ROUND(E17*F17,2)</f>
        <v>0</v>
      </c>
      <c r="H17" s="173"/>
      <c r="I17" s="174">
        <f>ROUND(E17*H17,2)</f>
        <v>0</v>
      </c>
      <c r="J17" s="173"/>
      <c r="K17" s="174">
        <f>ROUND(E17*J17,2)</f>
        <v>0</v>
      </c>
      <c r="L17" s="174">
        <v>15</v>
      </c>
      <c r="M17" s="174">
        <f>G17*(1+L17/100)</f>
        <v>0</v>
      </c>
      <c r="N17" s="174">
        <v>0.77</v>
      </c>
      <c r="O17" s="174">
        <f>ROUND(E17*N17,2)</f>
        <v>0.39</v>
      </c>
      <c r="P17" s="174">
        <v>0</v>
      </c>
      <c r="Q17" s="174">
        <f>ROUND(E17*P17,2)</f>
        <v>0</v>
      </c>
      <c r="R17" s="174"/>
      <c r="S17" s="174" t="s">
        <v>237</v>
      </c>
      <c r="T17" s="175" t="s">
        <v>155</v>
      </c>
      <c r="U17" s="161">
        <v>0</v>
      </c>
      <c r="V17" s="161">
        <f>ROUND(E17*U17,2)</f>
        <v>0</v>
      </c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308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59"/>
      <c r="B18" s="160"/>
      <c r="C18" s="196" t="s">
        <v>566</v>
      </c>
      <c r="D18" s="183"/>
      <c r="E18" s="184">
        <v>0.5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184</v>
      </c>
      <c r="AH18" s="152">
        <v>0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59"/>
      <c r="B19" s="160"/>
      <c r="C19" s="197" t="s">
        <v>185</v>
      </c>
      <c r="D19" s="185"/>
      <c r="E19" s="186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184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59"/>
      <c r="B20" s="160"/>
      <c r="C20" s="198" t="s">
        <v>567</v>
      </c>
      <c r="D20" s="185"/>
      <c r="E20" s="186">
        <v>0.5</v>
      </c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184</v>
      </c>
      <c r="AH20" s="152">
        <v>2</v>
      </c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59"/>
      <c r="B21" s="160"/>
      <c r="C21" s="197" t="s">
        <v>188</v>
      </c>
      <c r="D21" s="185"/>
      <c r="E21" s="186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184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69">
        <v>4</v>
      </c>
      <c r="B22" s="170" t="s">
        <v>568</v>
      </c>
      <c r="C22" s="179" t="s">
        <v>569</v>
      </c>
      <c r="D22" s="171" t="s">
        <v>212</v>
      </c>
      <c r="E22" s="172">
        <v>0.38838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15</v>
      </c>
      <c r="M22" s="174">
        <f>G22*(1+L22/100)</f>
        <v>0</v>
      </c>
      <c r="N22" s="174">
        <v>0</v>
      </c>
      <c r="O22" s="174">
        <f>ROUND(E22*N22,2)</f>
        <v>0</v>
      </c>
      <c r="P22" s="174">
        <v>0</v>
      </c>
      <c r="Q22" s="174">
        <f>ROUND(E22*P22,2)</f>
        <v>0</v>
      </c>
      <c r="R22" s="174"/>
      <c r="S22" s="174" t="s">
        <v>237</v>
      </c>
      <c r="T22" s="175" t="s">
        <v>155</v>
      </c>
      <c r="U22" s="161">
        <v>2.2550000000000003</v>
      </c>
      <c r="V22" s="161">
        <f>ROUND(E22*U22,2)</f>
        <v>0.88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59"/>
      <c r="B23" s="160"/>
      <c r="C23" s="261" t="s">
        <v>400</v>
      </c>
      <c r="D23" s="262"/>
      <c r="E23" s="262"/>
      <c r="F23" s="262"/>
      <c r="G23" s="262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182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x14ac:dyDescent="0.25">
      <c r="A24" s="163" t="s">
        <v>150</v>
      </c>
      <c r="B24" s="164" t="s">
        <v>117</v>
      </c>
      <c r="C24" s="178" t="s">
        <v>118</v>
      </c>
      <c r="D24" s="165"/>
      <c r="E24" s="166"/>
      <c r="F24" s="167"/>
      <c r="G24" s="167">
        <f>SUMIF(AG25:AG29,"&lt;&gt;NOR",G25:G29)</f>
        <v>0</v>
      </c>
      <c r="H24" s="167"/>
      <c r="I24" s="167">
        <f>SUM(I25:I29)</f>
        <v>0</v>
      </c>
      <c r="J24" s="167"/>
      <c r="K24" s="167">
        <f>SUM(K25:K29)</f>
        <v>0</v>
      </c>
      <c r="L24" s="167"/>
      <c r="M24" s="167">
        <f>SUM(M25:M29)</f>
        <v>0</v>
      </c>
      <c r="N24" s="167"/>
      <c r="O24" s="167">
        <f>SUM(O25:O29)</f>
        <v>0</v>
      </c>
      <c r="P24" s="167"/>
      <c r="Q24" s="167">
        <f>SUM(Q25:Q29)</f>
        <v>0</v>
      </c>
      <c r="R24" s="167"/>
      <c r="S24" s="167"/>
      <c r="T24" s="168"/>
      <c r="U24" s="162"/>
      <c r="V24" s="162">
        <f>SUM(V25:V29)</f>
        <v>22.49</v>
      </c>
      <c r="W24" s="162"/>
      <c r="AG24" t="s">
        <v>151</v>
      </c>
    </row>
    <row r="25" spans="1:60" outlineLevel="1" x14ac:dyDescent="0.25">
      <c r="A25" s="169">
        <v>5</v>
      </c>
      <c r="B25" s="170" t="s">
        <v>570</v>
      </c>
      <c r="C25" s="179" t="s">
        <v>571</v>
      </c>
      <c r="D25" s="171" t="s">
        <v>257</v>
      </c>
      <c r="E25" s="172">
        <v>52.800000000000004</v>
      </c>
      <c r="F25" s="173"/>
      <c r="G25" s="174">
        <f>ROUND(E25*F25,2)</f>
        <v>0</v>
      </c>
      <c r="H25" s="173"/>
      <c r="I25" s="174">
        <f>ROUND(E25*H25,2)</f>
        <v>0</v>
      </c>
      <c r="J25" s="173"/>
      <c r="K25" s="174">
        <f>ROUND(E25*J25,2)</f>
        <v>0</v>
      </c>
      <c r="L25" s="174">
        <v>15</v>
      </c>
      <c r="M25" s="174">
        <f>G25*(1+L25/100)</f>
        <v>0</v>
      </c>
      <c r="N25" s="174">
        <v>6.0000000000000002E-5</v>
      </c>
      <c r="O25" s="174">
        <f>ROUND(E25*N25,2)</f>
        <v>0</v>
      </c>
      <c r="P25" s="174">
        <v>0</v>
      </c>
      <c r="Q25" s="174">
        <f>ROUND(E25*P25,2)</f>
        <v>0</v>
      </c>
      <c r="R25" s="174"/>
      <c r="S25" s="174" t="s">
        <v>237</v>
      </c>
      <c r="T25" s="175" t="s">
        <v>155</v>
      </c>
      <c r="U25" s="161">
        <v>0.42600000000000005</v>
      </c>
      <c r="V25" s="161">
        <f>ROUND(E25*U25,2)</f>
        <v>22.49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159"/>
      <c r="B26" s="160"/>
      <c r="C26" s="196" t="s">
        <v>572</v>
      </c>
      <c r="D26" s="183"/>
      <c r="E26" s="184">
        <v>52.800000000000004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184</v>
      </c>
      <c r="AH26" s="152">
        <v>0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59"/>
      <c r="B27" s="160"/>
      <c r="C27" s="197" t="s">
        <v>185</v>
      </c>
      <c r="D27" s="185"/>
      <c r="E27" s="186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184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59"/>
      <c r="B28" s="160"/>
      <c r="C28" s="198" t="s">
        <v>573</v>
      </c>
      <c r="D28" s="185"/>
      <c r="E28" s="186">
        <v>52.800000000000004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184</v>
      </c>
      <c r="AH28" s="152">
        <v>2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59"/>
      <c r="B29" s="160"/>
      <c r="C29" s="197" t="s">
        <v>188</v>
      </c>
      <c r="D29" s="185"/>
      <c r="E29" s="186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184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x14ac:dyDescent="0.25">
      <c r="A30" s="163" t="s">
        <v>150</v>
      </c>
      <c r="B30" s="164" t="s">
        <v>77</v>
      </c>
      <c r="C30" s="178" t="s">
        <v>78</v>
      </c>
      <c r="D30" s="165"/>
      <c r="E30" s="166"/>
      <c r="F30" s="167"/>
      <c r="G30" s="167">
        <f>SUMIF(AG31:AG32,"&lt;&gt;NOR",G31:G32)</f>
        <v>0</v>
      </c>
      <c r="H30" s="167"/>
      <c r="I30" s="167">
        <f>SUM(I31:I32)</f>
        <v>0</v>
      </c>
      <c r="J30" s="167"/>
      <c r="K30" s="167">
        <f>SUM(K31:K32)</f>
        <v>0</v>
      </c>
      <c r="L30" s="167"/>
      <c r="M30" s="167">
        <f>SUM(M31:M32)</f>
        <v>0</v>
      </c>
      <c r="N30" s="167"/>
      <c r="O30" s="167">
        <f>SUM(O31:O32)</f>
        <v>5.23</v>
      </c>
      <c r="P30" s="167"/>
      <c r="Q30" s="167">
        <f>SUM(Q31:Q32)</f>
        <v>0</v>
      </c>
      <c r="R30" s="167"/>
      <c r="S30" s="167"/>
      <c r="T30" s="168"/>
      <c r="U30" s="162"/>
      <c r="V30" s="162">
        <f>SUM(V31:V32)</f>
        <v>4.46</v>
      </c>
      <c r="W30" s="162"/>
      <c r="AG30" t="s">
        <v>151</v>
      </c>
    </row>
    <row r="31" spans="1:60" outlineLevel="1" x14ac:dyDescent="0.25">
      <c r="A31" s="169">
        <v>6</v>
      </c>
      <c r="B31" s="170" t="s">
        <v>574</v>
      </c>
      <c r="C31" s="179" t="s">
        <v>575</v>
      </c>
      <c r="D31" s="171" t="s">
        <v>223</v>
      </c>
      <c r="E31" s="172">
        <v>12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15</v>
      </c>
      <c r="M31" s="174">
        <f>G31*(1+L31/100)</f>
        <v>0</v>
      </c>
      <c r="N31" s="174">
        <v>0.43619000000000002</v>
      </c>
      <c r="O31" s="174">
        <f>ROUND(E31*N31,2)</f>
        <v>5.23</v>
      </c>
      <c r="P31" s="174">
        <v>0</v>
      </c>
      <c r="Q31" s="174">
        <f>ROUND(E31*P31,2)</f>
        <v>0</v>
      </c>
      <c r="R31" s="174"/>
      <c r="S31" s="174" t="s">
        <v>237</v>
      </c>
      <c r="T31" s="175" t="s">
        <v>155</v>
      </c>
      <c r="U31" s="161">
        <v>0.37163000000000002</v>
      </c>
      <c r="V31" s="161">
        <f>ROUND(E31*U31,2)</f>
        <v>4.46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576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1" outlineLevel="1" x14ac:dyDescent="0.25">
      <c r="A32" s="159"/>
      <c r="B32" s="160"/>
      <c r="C32" s="261" t="s">
        <v>577</v>
      </c>
      <c r="D32" s="262"/>
      <c r="E32" s="262"/>
      <c r="F32" s="262"/>
      <c r="G32" s="262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182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76" t="str">
        <f>C32</f>
        <v>Lože pro trativody, položení trubek, obsyp potrubí sypaninou z vhodných hornin, nebo materiálem připraveným podél výkopu ve vzdálenosti do 3 m od jeho kraje.  Bez výkopu rýhy.</v>
      </c>
      <c r="BB32" s="152"/>
      <c r="BC32" s="152"/>
      <c r="BD32" s="152"/>
      <c r="BE32" s="152"/>
      <c r="BF32" s="152"/>
      <c r="BG32" s="152"/>
      <c r="BH32" s="152"/>
    </row>
    <row r="33" spans="1:60" x14ac:dyDescent="0.25">
      <c r="A33" s="163" t="s">
        <v>150</v>
      </c>
      <c r="B33" s="164" t="s">
        <v>117</v>
      </c>
      <c r="C33" s="178" t="s">
        <v>118</v>
      </c>
      <c r="D33" s="165"/>
      <c r="E33" s="166"/>
      <c r="F33" s="167"/>
      <c r="G33" s="167">
        <f>SUMIF(AG34:AG35,"&lt;&gt;NOR",G34:G35)</f>
        <v>0</v>
      </c>
      <c r="H33" s="167"/>
      <c r="I33" s="167">
        <f>SUM(I34:I35)</f>
        <v>0</v>
      </c>
      <c r="J33" s="167"/>
      <c r="K33" s="167">
        <f>SUM(K34:K35)</f>
        <v>0</v>
      </c>
      <c r="L33" s="167"/>
      <c r="M33" s="167">
        <f>SUM(M34:M35)</f>
        <v>0</v>
      </c>
      <c r="N33" s="167"/>
      <c r="O33" s="167">
        <f>SUM(O34:O35)</f>
        <v>0</v>
      </c>
      <c r="P33" s="167"/>
      <c r="Q33" s="167">
        <f>SUM(Q34:Q35)</f>
        <v>0</v>
      </c>
      <c r="R33" s="167"/>
      <c r="S33" s="167"/>
      <c r="T33" s="168"/>
      <c r="U33" s="162"/>
      <c r="V33" s="162">
        <f>SUM(V34:V35)</f>
        <v>0.01</v>
      </c>
      <c r="W33" s="162"/>
      <c r="AG33" t="s">
        <v>151</v>
      </c>
    </row>
    <row r="34" spans="1:60" outlineLevel="1" x14ac:dyDescent="0.25">
      <c r="A34" s="169">
        <v>7</v>
      </c>
      <c r="B34" s="170" t="s">
        <v>578</v>
      </c>
      <c r="C34" s="179" t="s">
        <v>579</v>
      </c>
      <c r="D34" s="171" t="s">
        <v>212</v>
      </c>
      <c r="E34" s="172">
        <v>3.1700000000000001E-3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15</v>
      </c>
      <c r="M34" s="174">
        <f>G34*(1+L34/100)</f>
        <v>0</v>
      </c>
      <c r="N34" s="174">
        <v>0</v>
      </c>
      <c r="O34" s="174">
        <f>ROUND(E34*N34,2)</f>
        <v>0</v>
      </c>
      <c r="P34" s="174">
        <v>0</v>
      </c>
      <c r="Q34" s="174">
        <f>ROUND(E34*P34,2)</f>
        <v>0</v>
      </c>
      <c r="R34" s="174"/>
      <c r="S34" s="174" t="s">
        <v>237</v>
      </c>
      <c r="T34" s="175" t="s">
        <v>155</v>
      </c>
      <c r="U34" s="161">
        <v>3.3270000000000004</v>
      </c>
      <c r="V34" s="161">
        <f>ROUND(E34*U34,2)</f>
        <v>0.01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5">
      <c r="A35" s="159"/>
      <c r="B35" s="160"/>
      <c r="C35" s="261" t="s">
        <v>400</v>
      </c>
      <c r="D35" s="262"/>
      <c r="E35" s="262"/>
      <c r="F35" s="262"/>
      <c r="G35" s="262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182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5">
      <c r="A36" s="163" t="s">
        <v>150</v>
      </c>
      <c r="B36" s="164" t="s">
        <v>46</v>
      </c>
      <c r="C36" s="178" t="s">
        <v>73</v>
      </c>
      <c r="D36" s="165"/>
      <c r="E36" s="166"/>
      <c r="F36" s="167"/>
      <c r="G36" s="167">
        <f>SUMIF(AG37:AG42,"&lt;&gt;NOR",G37:G42)</f>
        <v>0</v>
      </c>
      <c r="H36" s="167"/>
      <c r="I36" s="167">
        <f>SUM(I37:I42)</f>
        <v>0</v>
      </c>
      <c r="J36" s="167"/>
      <c r="K36" s="167">
        <f>SUM(K37:K42)</f>
        <v>0</v>
      </c>
      <c r="L36" s="167"/>
      <c r="M36" s="167">
        <f>SUM(M37:M42)</f>
        <v>0</v>
      </c>
      <c r="N36" s="167"/>
      <c r="O36" s="167">
        <f>SUM(O37:O42)</f>
        <v>0</v>
      </c>
      <c r="P36" s="167"/>
      <c r="Q36" s="167">
        <f>SUM(Q37:Q42)</f>
        <v>0</v>
      </c>
      <c r="R36" s="167"/>
      <c r="S36" s="167"/>
      <c r="T36" s="168"/>
      <c r="U36" s="162"/>
      <c r="V36" s="162">
        <f>SUM(V37:V42)</f>
        <v>1.8900000000000001</v>
      </c>
      <c r="W36" s="162"/>
      <c r="AG36" t="s">
        <v>151</v>
      </c>
    </row>
    <row r="37" spans="1:60" ht="20.399999999999999" outlineLevel="1" x14ac:dyDescent="0.25">
      <c r="A37" s="169">
        <v>8</v>
      </c>
      <c r="B37" s="170" t="s">
        <v>580</v>
      </c>
      <c r="C37" s="179" t="s">
        <v>581</v>
      </c>
      <c r="D37" s="171" t="s">
        <v>179</v>
      </c>
      <c r="E37" s="172">
        <v>2.8800000000000003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0</v>
      </c>
      <c r="O37" s="174">
        <f>ROUND(E37*N37,2)</f>
        <v>0</v>
      </c>
      <c r="P37" s="174">
        <v>0</v>
      </c>
      <c r="Q37" s="174">
        <f>ROUND(E37*P37,2)</f>
        <v>0</v>
      </c>
      <c r="R37" s="174"/>
      <c r="S37" s="174" t="s">
        <v>237</v>
      </c>
      <c r="T37" s="175" t="s">
        <v>155</v>
      </c>
      <c r="U37" s="161">
        <v>0.36800000000000005</v>
      </c>
      <c r="V37" s="161">
        <f>ROUND(E37*U37,2)</f>
        <v>1.06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5">
      <c r="A38" s="159"/>
      <c r="B38" s="160"/>
      <c r="C38" s="261" t="s">
        <v>582</v>
      </c>
      <c r="D38" s="262"/>
      <c r="E38" s="262"/>
      <c r="F38" s="262"/>
      <c r="G38" s="262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182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ht="20.399999999999999" outlineLevel="1" x14ac:dyDescent="0.25">
      <c r="A39" s="169">
        <v>9</v>
      </c>
      <c r="B39" s="170" t="s">
        <v>583</v>
      </c>
      <c r="C39" s="179" t="s">
        <v>584</v>
      </c>
      <c r="D39" s="171" t="s">
        <v>179</v>
      </c>
      <c r="E39" s="172">
        <v>2.8800000000000003</v>
      </c>
      <c r="F39" s="173"/>
      <c r="G39" s="174">
        <f>ROUND(E39*F39,2)</f>
        <v>0</v>
      </c>
      <c r="H39" s="173"/>
      <c r="I39" s="174">
        <f>ROUND(E39*H39,2)</f>
        <v>0</v>
      </c>
      <c r="J39" s="173"/>
      <c r="K39" s="174">
        <f>ROUND(E39*J39,2)</f>
        <v>0</v>
      </c>
      <c r="L39" s="174">
        <v>15</v>
      </c>
      <c r="M39" s="174">
        <f>G39*(1+L39/100)</f>
        <v>0</v>
      </c>
      <c r="N39" s="174">
        <v>0</v>
      </c>
      <c r="O39" s="174">
        <f>ROUND(E39*N39,2)</f>
        <v>0</v>
      </c>
      <c r="P39" s="174">
        <v>0</v>
      </c>
      <c r="Q39" s="174">
        <f>ROUND(E39*P39,2)</f>
        <v>0</v>
      </c>
      <c r="R39" s="174"/>
      <c r="S39" s="174" t="s">
        <v>237</v>
      </c>
      <c r="T39" s="175" t="s">
        <v>155</v>
      </c>
      <c r="U39" s="161">
        <v>5.8000000000000003E-2</v>
      </c>
      <c r="V39" s="161">
        <f>ROUND(E39*U39,2)</f>
        <v>0.17</v>
      </c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5">
      <c r="A40" s="159"/>
      <c r="B40" s="160"/>
      <c r="C40" s="261" t="s">
        <v>582</v>
      </c>
      <c r="D40" s="262"/>
      <c r="E40" s="262"/>
      <c r="F40" s="262"/>
      <c r="G40" s="262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182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69">
        <v>10</v>
      </c>
      <c r="B41" s="170" t="s">
        <v>585</v>
      </c>
      <c r="C41" s="179" t="s">
        <v>586</v>
      </c>
      <c r="D41" s="171" t="s">
        <v>179</v>
      </c>
      <c r="E41" s="172">
        <v>2.8800000000000003</v>
      </c>
      <c r="F41" s="173"/>
      <c r="G41" s="174">
        <f>ROUND(E41*F41,2)</f>
        <v>0</v>
      </c>
      <c r="H41" s="173"/>
      <c r="I41" s="174">
        <f>ROUND(E41*H41,2)</f>
        <v>0</v>
      </c>
      <c r="J41" s="173"/>
      <c r="K41" s="174">
        <f>ROUND(E41*J41,2)</f>
        <v>0</v>
      </c>
      <c r="L41" s="174">
        <v>15</v>
      </c>
      <c r="M41" s="174">
        <f>G41*(1+L41/100)</f>
        <v>0</v>
      </c>
      <c r="N41" s="174">
        <v>0</v>
      </c>
      <c r="O41" s="174">
        <f>ROUND(E41*N41,2)</f>
        <v>0</v>
      </c>
      <c r="P41" s="174">
        <v>0</v>
      </c>
      <c r="Q41" s="174">
        <f>ROUND(E41*P41,2)</f>
        <v>0</v>
      </c>
      <c r="R41" s="174"/>
      <c r="S41" s="174" t="s">
        <v>237</v>
      </c>
      <c r="T41" s="175" t="s">
        <v>155</v>
      </c>
      <c r="U41" s="161">
        <v>0.23</v>
      </c>
      <c r="V41" s="161">
        <f>ROUND(E41*U41,2)</f>
        <v>0.66</v>
      </c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180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ht="21" outlineLevel="1" x14ac:dyDescent="0.25">
      <c r="A42" s="159"/>
      <c r="B42" s="160"/>
      <c r="C42" s="261" t="s">
        <v>587</v>
      </c>
      <c r="D42" s="262"/>
      <c r="E42" s="262"/>
      <c r="F42" s="262"/>
      <c r="G42" s="262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182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76" t="str">
        <f>C42</f>
        <v>zapažených i nezapažených s urovnáním dna do předepsaného profilu a spádu, s přehozením výkopku na přilehlém terénu na vzdálenost do 3 m od podélné osy rýhy nebo s naložením výkopku na dopravní prostředek.</v>
      </c>
      <c r="BB42" s="152"/>
      <c r="BC42" s="152"/>
      <c r="BD42" s="152"/>
      <c r="BE42" s="152"/>
      <c r="BF42" s="152"/>
      <c r="BG42" s="152"/>
      <c r="BH42" s="152"/>
    </row>
    <row r="43" spans="1:60" x14ac:dyDescent="0.25">
      <c r="A43" s="163" t="s">
        <v>150</v>
      </c>
      <c r="B43" s="164" t="s">
        <v>77</v>
      </c>
      <c r="C43" s="178" t="s">
        <v>78</v>
      </c>
      <c r="D43" s="165"/>
      <c r="E43" s="166"/>
      <c r="F43" s="167"/>
      <c r="G43" s="167">
        <f>SUMIF(AG44:AG45,"&lt;&gt;NOR",G44:G45)</f>
        <v>0</v>
      </c>
      <c r="H43" s="167"/>
      <c r="I43" s="167">
        <f>SUM(I44:I45)</f>
        <v>0</v>
      </c>
      <c r="J43" s="167"/>
      <c r="K43" s="167">
        <f>SUM(K44:K45)</f>
        <v>0</v>
      </c>
      <c r="L43" s="167"/>
      <c r="M43" s="167">
        <f>SUM(M44:M45)</f>
        <v>0</v>
      </c>
      <c r="N43" s="167"/>
      <c r="O43" s="167">
        <f>SUM(O44:O45)</f>
        <v>7.52</v>
      </c>
      <c r="P43" s="167"/>
      <c r="Q43" s="167">
        <f>SUM(Q44:Q45)</f>
        <v>0</v>
      </c>
      <c r="R43" s="167"/>
      <c r="S43" s="167"/>
      <c r="T43" s="168"/>
      <c r="U43" s="162"/>
      <c r="V43" s="162">
        <f>SUM(V44:V45)</f>
        <v>1.43</v>
      </c>
      <c r="W43" s="162"/>
      <c r="AG43" t="s">
        <v>151</v>
      </c>
    </row>
    <row r="44" spans="1:60" outlineLevel="1" x14ac:dyDescent="0.25">
      <c r="A44" s="169">
        <v>11</v>
      </c>
      <c r="B44" s="170" t="s">
        <v>588</v>
      </c>
      <c r="C44" s="179" t="s">
        <v>589</v>
      </c>
      <c r="D44" s="171" t="s">
        <v>179</v>
      </c>
      <c r="E44" s="172">
        <v>2.9800000000000004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15</v>
      </c>
      <c r="M44" s="174">
        <f>G44*(1+L44/100)</f>
        <v>0</v>
      </c>
      <c r="N44" s="174">
        <v>2.5250000000000004</v>
      </c>
      <c r="O44" s="174">
        <f>ROUND(E44*N44,2)</f>
        <v>7.52</v>
      </c>
      <c r="P44" s="174">
        <v>0</v>
      </c>
      <c r="Q44" s="174">
        <f>ROUND(E44*P44,2)</f>
        <v>0</v>
      </c>
      <c r="R44" s="174"/>
      <c r="S44" s="174" t="s">
        <v>237</v>
      </c>
      <c r="T44" s="175" t="s">
        <v>155</v>
      </c>
      <c r="U44" s="161">
        <v>0.48000000000000004</v>
      </c>
      <c r="V44" s="161">
        <f>ROUND(E44*U44,2)</f>
        <v>1.43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180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5">
      <c r="A45" s="159"/>
      <c r="B45" s="160"/>
      <c r="C45" s="261" t="s">
        <v>470</v>
      </c>
      <c r="D45" s="262"/>
      <c r="E45" s="262"/>
      <c r="F45" s="262"/>
      <c r="G45" s="262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182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x14ac:dyDescent="0.25">
      <c r="A46" s="163" t="s">
        <v>150</v>
      </c>
      <c r="B46" s="164" t="s">
        <v>46</v>
      </c>
      <c r="C46" s="178" t="s">
        <v>73</v>
      </c>
      <c r="D46" s="165"/>
      <c r="E46" s="166"/>
      <c r="F46" s="167"/>
      <c r="G46" s="167">
        <f>SUMIF(AG47:AG50,"&lt;&gt;NOR",G47:G50)</f>
        <v>0</v>
      </c>
      <c r="H46" s="167"/>
      <c r="I46" s="167">
        <f>SUM(I47:I50)</f>
        <v>0</v>
      </c>
      <c r="J46" s="167"/>
      <c r="K46" s="167">
        <f>SUM(K47:K50)</f>
        <v>0</v>
      </c>
      <c r="L46" s="167"/>
      <c r="M46" s="167">
        <f>SUM(M47:M50)</f>
        <v>0</v>
      </c>
      <c r="N46" s="167"/>
      <c r="O46" s="167">
        <f>SUM(O47:O50)</f>
        <v>0</v>
      </c>
      <c r="P46" s="167"/>
      <c r="Q46" s="167">
        <f>SUM(Q47:Q50)</f>
        <v>0</v>
      </c>
      <c r="R46" s="167"/>
      <c r="S46" s="167"/>
      <c r="T46" s="168"/>
      <c r="U46" s="162"/>
      <c r="V46" s="162">
        <f>SUM(V47:V50)</f>
        <v>1.91</v>
      </c>
      <c r="W46" s="162"/>
      <c r="AG46" t="s">
        <v>151</v>
      </c>
    </row>
    <row r="47" spans="1:60" outlineLevel="1" x14ac:dyDescent="0.25">
      <c r="A47" s="189">
        <v>12</v>
      </c>
      <c r="B47" s="190" t="s">
        <v>590</v>
      </c>
      <c r="C47" s="199" t="s">
        <v>591</v>
      </c>
      <c r="D47" s="191" t="s">
        <v>179</v>
      </c>
      <c r="E47" s="192">
        <v>2.8800000000000003</v>
      </c>
      <c r="F47" s="193"/>
      <c r="G47" s="194">
        <f>ROUND(E47*F47,2)</f>
        <v>0</v>
      </c>
      <c r="H47" s="193"/>
      <c r="I47" s="194">
        <f>ROUND(E47*H47,2)</f>
        <v>0</v>
      </c>
      <c r="J47" s="193"/>
      <c r="K47" s="194">
        <f>ROUND(E47*J47,2)</f>
        <v>0</v>
      </c>
      <c r="L47" s="194">
        <v>15</v>
      </c>
      <c r="M47" s="194">
        <f>G47*(1+L47/100)</f>
        <v>0</v>
      </c>
      <c r="N47" s="194">
        <v>0</v>
      </c>
      <c r="O47" s="194">
        <f>ROUND(E47*N47,2)</f>
        <v>0</v>
      </c>
      <c r="P47" s="194">
        <v>0</v>
      </c>
      <c r="Q47" s="194">
        <f>ROUND(E47*P47,2)</f>
        <v>0</v>
      </c>
      <c r="R47" s="194"/>
      <c r="S47" s="194" t="s">
        <v>592</v>
      </c>
      <c r="T47" s="195" t="s">
        <v>155</v>
      </c>
      <c r="U47" s="161">
        <v>0.65400000000000003</v>
      </c>
      <c r="V47" s="161">
        <f>ROUND(E47*U47,2)</f>
        <v>1.88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180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5">
      <c r="A48" s="169">
        <v>13</v>
      </c>
      <c r="B48" s="170" t="s">
        <v>200</v>
      </c>
      <c r="C48" s="179" t="s">
        <v>201</v>
      </c>
      <c r="D48" s="171" t="s">
        <v>179</v>
      </c>
      <c r="E48" s="172">
        <v>2.8800000000000003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15</v>
      </c>
      <c r="M48" s="174">
        <f>G48*(1+L48/100)</f>
        <v>0</v>
      </c>
      <c r="N48" s="174">
        <v>0</v>
      </c>
      <c r="O48" s="174">
        <f>ROUND(E48*N48,2)</f>
        <v>0</v>
      </c>
      <c r="P48" s="174">
        <v>0</v>
      </c>
      <c r="Q48" s="174">
        <f>ROUND(E48*P48,2)</f>
        <v>0</v>
      </c>
      <c r="R48" s="174"/>
      <c r="S48" s="174" t="s">
        <v>237</v>
      </c>
      <c r="T48" s="175" t="s">
        <v>155</v>
      </c>
      <c r="U48" s="161">
        <v>1.1000000000000001E-2</v>
      </c>
      <c r="V48" s="161">
        <f>ROUND(E48*U48,2)</f>
        <v>0.03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180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5">
      <c r="A49" s="159"/>
      <c r="B49" s="160"/>
      <c r="C49" s="261" t="s">
        <v>424</v>
      </c>
      <c r="D49" s="262"/>
      <c r="E49" s="262"/>
      <c r="F49" s="262"/>
      <c r="G49" s="262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182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76" t="str">
        <f>C49</f>
        <v>po suchu, bez ohledu na druh dopravního prostředku, bez naložení výkopku, avšak se složením bez rozhrnutí,</v>
      </c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89">
        <v>14</v>
      </c>
      <c r="B50" s="190" t="s">
        <v>205</v>
      </c>
      <c r="C50" s="199" t="s">
        <v>206</v>
      </c>
      <c r="D50" s="191" t="s">
        <v>179</v>
      </c>
      <c r="E50" s="192">
        <v>2.8800000000000003</v>
      </c>
      <c r="F50" s="193"/>
      <c r="G50" s="194">
        <f>ROUND(E50*F50,2)</f>
        <v>0</v>
      </c>
      <c r="H50" s="193"/>
      <c r="I50" s="194">
        <f>ROUND(E50*H50,2)</f>
        <v>0</v>
      </c>
      <c r="J50" s="193"/>
      <c r="K50" s="194">
        <f>ROUND(E50*J50,2)</f>
        <v>0</v>
      </c>
      <c r="L50" s="194">
        <v>15</v>
      </c>
      <c r="M50" s="194">
        <f>G50*(1+L50/100)</f>
        <v>0</v>
      </c>
      <c r="N50" s="194">
        <v>0</v>
      </c>
      <c r="O50" s="194">
        <f>ROUND(E50*N50,2)</f>
        <v>0</v>
      </c>
      <c r="P50" s="194">
        <v>0</v>
      </c>
      <c r="Q50" s="194">
        <f>ROUND(E50*P50,2)</f>
        <v>0</v>
      </c>
      <c r="R50" s="194"/>
      <c r="S50" s="194" t="s">
        <v>204</v>
      </c>
      <c r="T50" s="195" t="s">
        <v>155</v>
      </c>
      <c r="U50" s="161">
        <v>0</v>
      </c>
      <c r="V50" s="161">
        <f>ROUND(E50*U50,2)</f>
        <v>0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180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x14ac:dyDescent="0.25">
      <c r="A51" s="163" t="s">
        <v>150</v>
      </c>
      <c r="B51" s="164" t="s">
        <v>77</v>
      </c>
      <c r="C51" s="178" t="s">
        <v>78</v>
      </c>
      <c r="D51" s="165"/>
      <c r="E51" s="166"/>
      <c r="F51" s="167"/>
      <c r="G51" s="167">
        <f>SUMIF(AG52:AG52,"&lt;&gt;NOR",G52:G52)</f>
        <v>0</v>
      </c>
      <c r="H51" s="167"/>
      <c r="I51" s="167">
        <f>SUM(I52:I52)</f>
        <v>0</v>
      </c>
      <c r="J51" s="167"/>
      <c r="K51" s="167">
        <f>SUM(K52:K52)</f>
        <v>0</v>
      </c>
      <c r="L51" s="167"/>
      <c r="M51" s="167">
        <f>SUM(M52:M52)</f>
        <v>0</v>
      </c>
      <c r="N51" s="167"/>
      <c r="O51" s="167">
        <f>SUM(O52:O52)</f>
        <v>1.3</v>
      </c>
      <c r="P51" s="167"/>
      <c r="Q51" s="167">
        <f>SUM(Q52:Q52)</f>
        <v>0</v>
      </c>
      <c r="R51" s="167"/>
      <c r="S51" s="167"/>
      <c r="T51" s="168"/>
      <c r="U51" s="162"/>
      <c r="V51" s="162">
        <f>SUM(V52:V52)</f>
        <v>0</v>
      </c>
      <c r="W51" s="162"/>
      <c r="AG51" t="s">
        <v>151</v>
      </c>
    </row>
    <row r="52" spans="1:60" outlineLevel="1" x14ac:dyDescent="0.25">
      <c r="A52" s="189">
        <v>15</v>
      </c>
      <c r="B52" s="190" t="s">
        <v>593</v>
      </c>
      <c r="C52" s="199" t="s">
        <v>594</v>
      </c>
      <c r="D52" s="191" t="s">
        <v>179</v>
      </c>
      <c r="E52" s="192">
        <v>0.60000000000000009</v>
      </c>
      <c r="F52" s="193"/>
      <c r="G52" s="194">
        <f>ROUND(E52*F52,2)</f>
        <v>0</v>
      </c>
      <c r="H52" s="193"/>
      <c r="I52" s="194">
        <f>ROUND(E52*H52,2)</f>
        <v>0</v>
      </c>
      <c r="J52" s="193"/>
      <c r="K52" s="194">
        <f>ROUND(E52*J52,2)</f>
        <v>0</v>
      </c>
      <c r="L52" s="194">
        <v>15</v>
      </c>
      <c r="M52" s="194">
        <f>G52*(1+L52/100)</f>
        <v>0</v>
      </c>
      <c r="N52" s="194">
        <v>2.16</v>
      </c>
      <c r="O52" s="194">
        <f>ROUND(E52*N52,2)</f>
        <v>1.3</v>
      </c>
      <c r="P52" s="194">
        <v>0</v>
      </c>
      <c r="Q52" s="194">
        <f>ROUND(E52*P52,2)</f>
        <v>0</v>
      </c>
      <c r="R52" s="194"/>
      <c r="S52" s="194" t="s">
        <v>204</v>
      </c>
      <c r="T52" s="195" t="s">
        <v>155</v>
      </c>
      <c r="U52" s="161">
        <v>0</v>
      </c>
      <c r="V52" s="161">
        <f>ROUND(E52*U52,2)</f>
        <v>0</v>
      </c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180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x14ac:dyDescent="0.25">
      <c r="A53" s="163" t="s">
        <v>150</v>
      </c>
      <c r="B53" s="164" t="s">
        <v>79</v>
      </c>
      <c r="C53" s="178" t="s">
        <v>80</v>
      </c>
      <c r="D53" s="165"/>
      <c r="E53" s="166"/>
      <c r="F53" s="167"/>
      <c r="G53" s="167">
        <f>SUMIF(AG54:AG58,"&lt;&gt;NOR",G54:G58)</f>
        <v>0</v>
      </c>
      <c r="H53" s="167"/>
      <c r="I53" s="167">
        <f>SUM(I54:I58)</f>
        <v>0</v>
      </c>
      <c r="J53" s="167"/>
      <c r="K53" s="167">
        <f>SUM(K54:K58)</f>
        <v>0</v>
      </c>
      <c r="L53" s="167"/>
      <c r="M53" s="167">
        <f>SUM(M54:M58)</f>
        <v>0</v>
      </c>
      <c r="N53" s="167"/>
      <c r="O53" s="167">
        <f>SUM(O54:O58)</f>
        <v>4.6900000000000004</v>
      </c>
      <c r="P53" s="167"/>
      <c r="Q53" s="167">
        <f>SUM(Q54:Q58)</f>
        <v>0</v>
      </c>
      <c r="R53" s="167"/>
      <c r="S53" s="167"/>
      <c r="T53" s="168"/>
      <c r="U53" s="162"/>
      <c r="V53" s="162">
        <f>SUM(V54:V58)</f>
        <v>19.75</v>
      </c>
      <c r="W53" s="162"/>
      <c r="AG53" t="s">
        <v>151</v>
      </c>
    </row>
    <row r="54" spans="1:60" ht="30.6" outlineLevel="1" x14ac:dyDescent="0.25">
      <c r="A54" s="169">
        <v>16</v>
      </c>
      <c r="B54" s="170" t="s">
        <v>595</v>
      </c>
      <c r="C54" s="179" t="s">
        <v>596</v>
      </c>
      <c r="D54" s="171" t="s">
        <v>179</v>
      </c>
      <c r="E54" s="172">
        <v>1.4400000000000002</v>
      </c>
      <c r="F54" s="173"/>
      <c r="G54" s="174">
        <f>ROUND(E54*F54,2)</f>
        <v>0</v>
      </c>
      <c r="H54" s="173"/>
      <c r="I54" s="174">
        <f>ROUND(E54*H54,2)</f>
        <v>0</v>
      </c>
      <c r="J54" s="173"/>
      <c r="K54" s="174">
        <f>ROUND(E54*J54,2)</f>
        <v>0</v>
      </c>
      <c r="L54" s="174">
        <v>15</v>
      </c>
      <c r="M54" s="174">
        <f>G54*(1+L54/100)</f>
        <v>0</v>
      </c>
      <c r="N54" s="174">
        <v>3.2599100000000001</v>
      </c>
      <c r="O54" s="174">
        <f>ROUND(E54*N54,2)</f>
        <v>4.6900000000000004</v>
      </c>
      <c r="P54" s="174">
        <v>0</v>
      </c>
      <c r="Q54" s="174">
        <f>ROUND(E54*P54,2)</f>
        <v>0</v>
      </c>
      <c r="R54" s="174"/>
      <c r="S54" s="174" t="s">
        <v>237</v>
      </c>
      <c r="T54" s="175" t="s">
        <v>155</v>
      </c>
      <c r="U54" s="161">
        <v>13.718000000000002</v>
      </c>
      <c r="V54" s="161">
        <f>ROUND(E54*U54,2)</f>
        <v>19.75</v>
      </c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5">
      <c r="A55" s="159"/>
      <c r="B55" s="160"/>
      <c r="C55" s="196" t="s">
        <v>597</v>
      </c>
      <c r="D55" s="183"/>
      <c r="E55" s="184">
        <v>1.4400000000000002</v>
      </c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184</v>
      </c>
      <c r="AH55" s="152">
        <v>0</v>
      </c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59"/>
      <c r="B56" s="160"/>
      <c r="C56" s="197" t="s">
        <v>185</v>
      </c>
      <c r="D56" s="185"/>
      <c r="E56" s="186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184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5">
      <c r="A57" s="159"/>
      <c r="B57" s="160"/>
      <c r="C57" s="198" t="s">
        <v>598</v>
      </c>
      <c r="D57" s="185"/>
      <c r="E57" s="186">
        <v>1.4400000000000002</v>
      </c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184</v>
      </c>
      <c r="AH57" s="152">
        <v>2</v>
      </c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5">
      <c r="A58" s="159"/>
      <c r="B58" s="160"/>
      <c r="C58" s="197" t="s">
        <v>188</v>
      </c>
      <c r="D58" s="185"/>
      <c r="E58" s="186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184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x14ac:dyDescent="0.25">
      <c r="A59" s="5"/>
      <c r="B59" s="6"/>
      <c r="C59" s="180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AE59">
        <v>15</v>
      </c>
      <c r="AF59">
        <v>21</v>
      </c>
    </row>
    <row r="60" spans="1:60" x14ac:dyDescent="0.25">
      <c r="A60" s="155"/>
      <c r="B60" s="156" t="s">
        <v>29</v>
      </c>
      <c r="C60" s="181"/>
      <c r="D60" s="157"/>
      <c r="E60" s="158"/>
      <c r="F60" s="158"/>
      <c r="G60" s="177">
        <f>G8+G11+G24+G30+G33+G36+G43+G46+G51+G53</f>
        <v>0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AE60">
        <f>SUMIF(L7:L58,AE59,G7:G58)</f>
        <v>0</v>
      </c>
      <c r="AF60">
        <f>SUMIF(L7:L58,AF59,G7:G58)</f>
        <v>0</v>
      </c>
      <c r="AG60" t="s">
        <v>174</v>
      </c>
    </row>
    <row r="61" spans="1:60" x14ac:dyDescent="0.25">
      <c r="C61" s="182"/>
      <c r="D61" s="143"/>
      <c r="AG61" t="s">
        <v>176</v>
      </c>
    </row>
    <row r="62" spans="1:60" x14ac:dyDescent="0.25">
      <c r="D62" s="143"/>
    </row>
    <row r="63" spans="1:60" x14ac:dyDescent="0.25">
      <c r="D63" s="143"/>
    </row>
    <row r="64" spans="1:60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3">
    <mergeCell ref="C23:G23"/>
    <mergeCell ref="A1:G1"/>
    <mergeCell ref="C2:G2"/>
    <mergeCell ref="C3:G3"/>
    <mergeCell ref="C4:G4"/>
    <mergeCell ref="C10:G10"/>
    <mergeCell ref="C49:G49"/>
    <mergeCell ref="C32:G32"/>
    <mergeCell ref="C35:G35"/>
    <mergeCell ref="C38:G38"/>
    <mergeCell ref="C40:G40"/>
    <mergeCell ref="C42:G42"/>
    <mergeCell ref="C45:G4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60</v>
      </c>
      <c r="C3" s="255" t="s">
        <v>61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60</v>
      </c>
      <c r="C4" s="258" t="s">
        <v>61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74</v>
      </c>
      <c r="C8" s="178" t="s">
        <v>75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151</v>
      </c>
    </row>
    <row r="9" spans="1:60" outlineLevel="1" x14ac:dyDescent="0.25">
      <c r="A9" s="169">
        <v>1</v>
      </c>
      <c r="B9" s="170" t="s">
        <v>599</v>
      </c>
      <c r="C9" s="179" t="s">
        <v>600</v>
      </c>
      <c r="D9" s="171" t="s">
        <v>601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204</v>
      </c>
      <c r="T9" s="175" t="s">
        <v>155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308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5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5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174</v>
      </c>
    </row>
    <row r="12" spans="1:60" x14ac:dyDescent="0.25">
      <c r="C12" s="182"/>
      <c r="D12" s="143"/>
      <c r="AG12" t="s">
        <v>176</v>
      </c>
    </row>
    <row r="13" spans="1:60" x14ac:dyDescent="0.25">
      <c r="D13" s="143"/>
    </row>
    <row r="14" spans="1:60" x14ac:dyDescent="0.25">
      <c r="D14" s="143"/>
    </row>
    <row r="15" spans="1:60" x14ac:dyDescent="0.25">
      <c r="D15" s="143"/>
    </row>
    <row r="16" spans="1:60" x14ac:dyDescent="0.25">
      <c r="D16" s="143"/>
    </row>
    <row r="17" spans="4:4" x14ac:dyDescent="0.25">
      <c r="D17" s="143"/>
    </row>
    <row r="18" spans="4:4" x14ac:dyDescent="0.25">
      <c r="D18" s="143"/>
    </row>
    <row r="19" spans="4:4" x14ac:dyDescent="0.25">
      <c r="D19" s="143"/>
    </row>
    <row r="20" spans="4:4" x14ac:dyDescent="0.25">
      <c r="D20" s="143"/>
    </row>
    <row r="21" spans="4:4" x14ac:dyDescent="0.25">
      <c r="D21" s="143"/>
    </row>
    <row r="22" spans="4:4" x14ac:dyDescent="0.25">
      <c r="D22" s="143"/>
    </row>
    <row r="23" spans="4:4" x14ac:dyDescent="0.25">
      <c r="D23" s="143"/>
    </row>
    <row r="24" spans="4:4" x14ac:dyDescent="0.25">
      <c r="D24" s="143"/>
    </row>
    <row r="25" spans="4:4" x14ac:dyDescent="0.25">
      <c r="D25" s="143"/>
    </row>
    <row r="26" spans="4:4" x14ac:dyDescent="0.25">
      <c r="D26" s="143"/>
    </row>
    <row r="27" spans="4:4" x14ac:dyDescent="0.25">
      <c r="D27" s="143"/>
    </row>
    <row r="28" spans="4:4" x14ac:dyDescent="0.25">
      <c r="D28" s="143"/>
    </row>
    <row r="29" spans="4:4" x14ac:dyDescent="0.25">
      <c r="D29" s="143"/>
    </row>
    <row r="30" spans="4:4" x14ac:dyDescent="0.25">
      <c r="D30" s="143"/>
    </row>
    <row r="31" spans="4:4" x14ac:dyDescent="0.25">
      <c r="D31" s="143"/>
    </row>
    <row r="32" spans="4:4" x14ac:dyDescent="0.25">
      <c r="D32" s="143"/>
    </row>
    <row r="33" spans="4:4" x14ac:dyDescent="0.25">
      <c r="D33" s="143"/>
    </row>
    <row r="34" spans="4:4" x14ac:dyDescent="0.25">
      <c r="D34" s="143"/>
    </row>
    <row r="35" spans="4:4" x14ac:dyDescent="0.25">
      <c r="D35" s="143"/>
    </row>
    <row r="36" spans="4:4" x14ac:dyDescent="0.25">
      <c r="D36" s="143"/>
    </row>
    <row r="37" spans="4:4" x14ac:dyDescent="0.25">
      <c r="D37" s="143"/>
    </row>
    <row r="38" spans="4:4" x14ac:dyDescent="0.25">
      <c r="D38" s="143"/>
    </row>
    <row r="39" spans="4:4" x14ac:dyDescent="0.25">
      <c r="D39" s="143"/>
    </row>
    <row r="40" spans="4:4" x14ac:dyDescent="0.25">
      <c r="D40" s="143"/>
    </row>
    <row r="41" spans="4:4" x14ac:dyDescent="0.25">
      <c r="D41" s="143"/>
    </row>
    <row r="42" spans="4:4" x14ac:dyDescent="0.25">
      <c r="D42" s="143"/>
    </row>
    <row r="43" spans="4:4" x14ac:dyDescent="0.25">
      <c r="D43" s="143"/>
    </row>
    <row r="44" spans="4:4" x14ac:dyDescent="0.25">
      <c r="D44" s="143"/>
    </row>
    <row r="45" spans="4:4" x14ac:dyDescent="0.25">
      <c r="D45" s="143"/>
    </row>
    <row r="46" spans="4:4" x14ac:dyDescent="0.25">
      <c r="D46" s="143"/>
    </row>
    <row r="47" spans="4:4" x14ac:dyDescent="0.25">
      <c r="D47" s="143"/>
    </row>
    <row r="48" spans="4:4" x14ac:dyDescent="0.25">
      <c r="D48" s="143"/>
    </row>
    <row r="49" spans="4:4" x14ac:dyDescent="0.25">
      <c r="D49" s="143"/>
    </row>
    <row r="50" spans="4:4" x14ac:dyDescent="0.25">
      <c r="D50" s="143"/>
    </row>
    <row r="51" spans="4:4" x14ac:dyDescent="0.25">
      <c r="D51" s="143"/>
    </row>
    <row r="52" spans="4:4" x14ac:dyDescent="0.25">
      <c r="D52" s="143"/>
    </row>
    <row r="53" spans="4:4" x14ac:dyDescent="0.25">
      <c r="D53" s="143"/>
    </row>
    <row r="54" spans="4:4" x14ac:dyDescent="0.25">
      <c r="D54" s="143"/>
    </row>
    <row r="55" spans="4:4" x14ac:dyDescent="0.25">
      <c r="D55" s="143"/>
    </row>
    <row r="56" spans="4:4" x14ac:dyDescent="0.25">
      <c r="D56" s="143"/>
    </row>
    <row r="57" spans="4:4" x14ac:dyDescent="0.25">
      <c r="D57" s="143"/>
    </row>
    <row r="58" spans="4:4" x14ac:dyDescent="0.25">
      <c r="D58" s="143"/>
    </row>
    <row r="59" spans="4:4" x14ac:dyDescent="0.25">
      <c r="D59" s="143"/>
    </row>
    <row r="60" spans="4:4" x14ac:dyDescent="0.25">
      <c r="D60" s="143"/>
    </row>
    <row r="61" spans="4:4" x14ac:dyDescent="0.25">
      <c r="D61" s="143"/>
    </row>
    <row r="62" spans="4:4" x14ac:dyDescent="0.25">
      <c r="D62" s="143"/>
    </row>
    <row r="63" spans="4:4" x14ac:dyDescent="0.25">
      <c r="D63" s="143"/>
    </row>
    <row r="64" spans="4:4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62</v>
      </c>
      <c r="C3" s="255" t="s">
        <v>63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62</v>
      </c>
      <c r="C4" s="258" t="s">
        <v>64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SUMIF(AG9:AG51,"&lt;&gt;NOR",G9:G51)</f>
        <v>0</v>
      </c>
      <c r="H8" s="167"/>
      <c r="I8" s="167">
        <f>SUM(I9:I51)</f>
        <v>0</v>
      </c>
      <c r="J8" s="167"/>
      <c r="K8" s="167">
        <f>SUM(K9:K51)</f>
        <v>0</v>
      </c>
      <c r="L8" s="167"/>
      <c r="M8" s="167">
        <f>SUM(M9:M51)</f>
        <v>0</v>
      </c>
      <c r="N8" s="167"/>
      <c r="O8" s="167">
        <f>SUM(O9:O51)</f>
        <v>7.0000000000000007E-2</v>
      </c>
      <c r="P8" s="167"/>
      <c r="Q8" s="167">
        <f>SUM(Q9:Q51)</f>
        <v>0</v>
      </c>
      <c r="R8" s="167"/>
      <c r="S8" s="167"/>
      <c r="T8" s="168"/>
      <c r="U8" s="162"/>
      <c r="V8" s="162">
        <f>SUM(V9:V51)</f>
        <v>578.79999999999995</v>
      </c>
      <c r="W8" s="162"/>
      <c r="AG8" t="s">
        <v>151</v>
      </c>
    </row>
    <row r="9" spans="1:60" outlineLevel="1" x14ac:dyDescent="0.25">
      <c r="A9" s="169">
        <v>1</v>
      </c>
      <c r="B9" s="170" t="s">
        <v>602</v>
      </c>
      <c r="C9" s="179" t="s">
        <v>603</v>
      </c>
      <c r="D9" s="171" t="s">
        <v>179</v>
      </c>
      <c r="E9" s="172">
        <v>135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237</v>
      </c>
      <c r="T9" s="175" t="s">
        <v>155</v>
      </c>
      <c r="U9" s="161">
        <v>0.42200000000000004</v>
      </c>
      <c r="V9" s="161">
        <f>ROUND(E9*U9,2)</f>
        <v>56.97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604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5">
      <c r="A10" s="159"/>
      <c r="B10" s="160"/>
      <c r="C10" s="261" t="s">
        <v>181</v>
      </c>
      <c r="D10" s="262"/>
      <c r="E10" s="262"/>
      <c r="F10" s="262"/>
      <c r="G10" s="262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s přemístěním výkopku v příčných profilech na vzdálenost do 15 m nebo s naložením na dopravní prostředek.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59"/>
      <c r="B11" s="160"/>
      <c r="C11" s="196" t="s">
        <v>605</v>
      </c>
      <c r="D11" s="183"/>
      <c r="E11" s="184">
        <v>108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184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59"/>
      <c r="B12" s="160"/>
      <c r="C12" s="196" t="s">
        <v>606</v>
      </c>
      <c r="D12" s="183"/>
      <c r="E12" s="184">
        <v>27</v>
      </c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184</v>
      </c>
      <c r="AH12" s="152">
        <v>0</v>
      </c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69">
        <v>2</v>
      </c>
      <c r="B13" s="170" t="s">
        <v>189</v>
      </c>
      <c r="C13" s="179" t="s">
        <v>190</v>
      </c>
      <c r="D13" s="171" t="s">
        <v>179</v>
      </c>
      <c r="E13" s="172">
        <v>135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21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/>
      <c r="S13" s="174" t="s">
        <v>237</v>
      </c>
      <c r="T13" s="175" t="s">
        <v>155</v>
      </c>
      <c r="U13" s="161">
        <v>8.8000000000000009E-2</v>
      </c>
      <c r="V13" s="161">
        <f>ROUND(E13*U13,2)</f>
        <v>11.88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604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59"/>
      <c r="B14" s="160"/>
      <c r="C14" s="261" t="s">
        <v>181</v>
      </c>
      <c r="D14" s="262"/>
      <c r="E14" s="262"/>
      <c r="F14" s="262"/>
      <c r="G14" s="262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182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76" t="str">
        <f>C14</f>
        <v>s přemístěním výkopku v příčných profilech na vzdálenost do 15 m nebo s naložením na dopravní prostředek.</v>
      </c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59"/>
      <c r="B15" s="160"/>
      <c r="C15" s="196" t="s">
        <v>607</v>
      </c>
      <c r="D15" s="183"/>
      <c r="E15" s="184">
        <v>135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184</v>
      </c>
      <c r="AH15" s="152">
        <v>5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69">
        <v>3</v>
      </c>
      <c r="B16" s="170" t="s">
        <v>191</v>
      </c>
      <c r="C16" s="179" t="s">
        <v>192</v>
      </c>
      <c r="D16" s="171" t="s">
        <v>179</v>
      </c>
      <c r="E16" s="172">
        <v>135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21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237</v>
      </c>
      <c r="T16" s="175" t="s">
        <v>155</v>
      </c>
      <c r="U16" s="161">
        <v>1.1000000000000001E-2</v>
      </c>
      <c r="V16" s="161">
        <f>ROUND(E16*U16,2)</f>
        <v>1.49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604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59"/>
      <c r="B17" s="160"/>
      <c r="C17" s="261" t="s">
        <v>424</v>
      </c>
      <c r="D17" s="262"/>
      <c r="E17" s="262"/>
      <c r="F17" s="262"/>
      <c r="G17" s="262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182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6" t="str">
        <f>C17</f>
        <v>po suchu, bez ohledu na druh dopravního prostředku, bez naložení výkopku, avšak se složením bez rozhrnutí,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59"/>
      <c r="B18" s="160"/>
      <c r="C18" s="196" t="s">
        <v>607</v>
      </c>
      <c r="D18" s="183"/>
      <c r="E18" s="184">
        <v>135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184</v>
      </c>
      <c r="AH18" s="152">
        <v>5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0.399999999999999" outlineLevel="1" x14ac:dyDescent="0.25">
      <c r="A19" s="169">
        <v>4</v>
      </c>
      <c r="B19" s="170" t="s">
        <v>194</v>
      </c>
      <c r="C19" s="179" t="s">
        <v>195</v>
      </c>
      <c r="D19" s="171" t="s">
        <v>179</v>
      </c>
      <c r="E19" s="172">
        <v>135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21</v>
      </c>
      <c r="M19" s="174">
        <f>G19*(1+L19/100)</f>
        <v>0</v>
      </c>
      <c r="N19" s="174">
        <v>0</v>
      </c>
      <c r="O19" s="174">
        <f>ROUND(E19*N19,2)</f>
        <v>0</v>
      </c>
      <c r="P19" s="174">
        <v>0</v>
      </c>
      <c r="Q19" s="174">
        <f>ROUND(E19*P19,2)</f>
        <v>0</v>
      </c>
      <c r="R19" s="174"/>
      <c r="S19" s="174" t="s">
        <v>237</v>
      </c>
      <c r="T19" s="175" t="s">
        <v>155</v>
      </c>
      <c r="U19" s="161">
        <v>9.0000000000000011E-3</v>
      </c>
      <c r="V19" s="161">
        <f>ROUND(E19*U19,2)</f>
        <v>1.22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238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59"/>
      <c r="B20" s="160"/>
      <c r="C20" s="196" t="s">
        <v>607</v>
      </c>
      <c r="D20" s="183"/>
      <c r="E20" s="184">
        <v>135</v>
      </c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184</v>
      </c>
      <c r="AH20" s="152">
        <v>5</v>
      </c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69">
        <v>5</v>
      </c>
      <c r="B21" s="170" t="s">
        <v>196</v>
      </c>
      <c r="C21" s="179" t="s">
        <v>197</v>
      </c>
      <c r="D21" s="171" t="s">
        <v>198</v>
      </c>
      <c r="E21" s="172">
        <v>1000.8000000000001</v>
      </c>
      <c r="F21" s="173"/>
      <c r="G21" s="174">
        <f>ROUND(E21*F21,2)</f>
        <v>0</v>
      </c>
      <c r="H21" s="173"/>
      <c r="I21" s="174">
        <f>ROUND(E21*H21,2)</f>
        <v>0</v>
      </c>
      <c r="J21" s="173"/>
      <c r="K21" s="174">
        <f>ROUND(E21*J21,2)</f>
        <v>0</v>
      </c>
      <c r="L21" s="174">
        <v>21</v>
      </c>
      <c r="M21" s="174">
        <f>G21*(1+L21/100)</f>
        <v>0</v>
      </c>
      <c r="N21" s="174">
        <v>0</v>
      </c>
      <c r="O21" s="174">
        <f>ROUND(E21*N21,2)</f>
        <v>0</v>
      </c>
      <c r="P21" s="174">
        <v>0</v>
      </c>
      <c r="Q21" s="174">
        <f>ROUND(E21*P21,2)</f>
        <v>0</v>
      </c>
      <c r="R21" s="174"/>
      <c r="S21" s="174" t="s">
        <v>237</v>
      </c>
      <c r="T21" s="175" t="s">
        <v>155</v>
      </c>
      <c r="U21" s="161">
        <v>1.3000000000000001E-2</v>
      </c>
      <c r="V21" s="161">
        <f>ROUND(E21*U21,2)</f>
        <v>13.01</v>
      </c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604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59"/>
      <c r="B22" s="160"/>
      <c r="C22" s="261" t="s">
        <v>199</v>
      </c>
      <c r="D22" s="262"/>
      <c r="E22" s="262"/>
      <c r="F22" s="262"/>
      <c r="G22" s="262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182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59"/>
      <c r="B23" s="160"/>
      <c r="C23" s="196" t="s">
        <v>608</v>
      </c>
      <c r="D23" s="183"/>
      <c r="E23" s="184">
        <v>730.80000000000007</v>
      </c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184</v>
      </c>
      <c r="AH23" s="152">
        <v>0</v>
      </c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5">
      <c r="A24" s="159"/>
      <c r="B24" s="160"/>
      <c r="C24" s="196" t="s">
        <v>609</v>
      </c>
      <c r="D24" s="183"/>
      <c r="E24" s="184">
        <v>270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184</v>
      </c>
      <c r="AH24" s="152">
        <v>0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5">
      <c r="A25" s="169">
        <v>6</v>
      </c>
      <c r="B25" s="170" t="s">
        <v>202</v>
      </c>
      <c r="C25" s="179" t="s">
        <v>203</v>
      </c>
      <c r="D25" s="171" t="s">
        <v>179</v>
      </c>
      <c r="E25" s="172">
        <v>135</v>
      </c>
      <c r="F25" s="173"/>
      <c r="G25" s="174">
        <f>ROUND(E25*F25,2)</f>
        <v>0</v>
      </c>
      <c r="H25" s="173"/>
      <c r="I25" s="174">
        <f>ROUND(E25*H25,2)</f>
        <v>0</v>
      </c>
      <c r="J25" s="173"/>
      <c r="K25" s="174">
        <f>ROUND(E25*J25,2)</f>
        <v>0</v>
      </c>
      <c r="L25" s="174">
        <v>21</v>
      </c>
      <c r="M25" s="174">
        <f>G25*(1+L25/100)</f>
        <v>0</v>
      </c>
      <c r="N25" s="174">
        <v>0</v>
      </c>
      <c r="O25" s="174">
        <f>ROUND(E25*N25,2)</f>
        <v>0</v>
      </c>
      <c r="P25" s="174">
        <v>0</v>
      </c>
      <c r="Q25" s="174">
        <f>ROUND(E25*P25,2)</f>
        <v>0</v>
      </c>
      <c r="R25" s="174"/>
      <c r="S25" s="174" t="s">
        <v>204</v>
      </c>
      <c r="T25" s="175" t="s">
        <v>155</v>
      </c>
      <c r="U25" s="161">
        <v>0</v>
      </c>
      <c r="V25" s="161">
        <f>ROUND(E25*U25,2)</f>
        <v>0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604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159"/>
      <c r="B26" s="160"/>
      <c r="C26" s="196" t="s">
        <v>607</v>
      </c>
      <c r="D26" s="183"/>
      <c r="E26" s="184">
        <v>135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184</v>
      </c>
      <c r="AH26" s="152">
        <v>5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69">
        <v>7</v>
      </c>
      <c r="B27" s="170" t="s">
        <v>205</v>
      </c>
      <c r="C27" s="179" t="s">
        <v>206</v>
      </c>
      <c r="D27" s="171" t="s">
        <v>179</v>
      </c>
      <c r="E27" s="172">
        <v>135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21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204</v>
      </c>
      <c r="T27" s="175" t="s">
        <v>155</v>
      </c>
      <c r="U27" s="161">
        <v>0</v>
      </c>
      <c r="V27" s="161">
        <f>ROUND(E27*U27,2)</f>
        <v>0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604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59"/>
      <c r="B28" s="160"/>
      <c r="C28" s="196" t="s">
        <v>607</v>
      </c>
      <c r="D28" s="183"/>
      <c r="E28" s="184">
        <v>135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184</v>
      </c>
      <c r="AH28" s="152">
        <v>5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69">
        <v>8</v>
      </c>
      <c r="B29" s="170" t="s">
        <v>210</v>
      </c>
      <c r="C29" s="179" t="s">
        <v>211</v>
      </c>
      <c r="D29" s="171" t="s">
        <v>212</v>
      </c>
      <c r="E29" s="172">
        <v>189</v>
      </c>
      <c r="F29" s="173"/>
      <c r="G29" s="174">
        <f>ROUND(E29*F29,2)</f>
        <v>0</v>
      </c>
      <c r="H29" s="173"/>
      <c r="I29" s="174">
        <f>ROUND(E29*H29,2)</f>
        <v>0</v>
      </c>
      <c r="J29" s="173"/>
      <c r="K29" s="174">
        <f>ROUND(E29*J29,2)</f>
        <v>0</v>
      </c>
      <c r="L29" s="174">
        <v>21</v>
      </c>
      <c r="M29" s="174">
        <f>G29*(1+L29/100)</f>
        <v>0</v>
      </c>
      <c r="N29" s="174">
        <v>0</v>
      </c>
      <c r="O29" s="174">
        <f>ROUND(E29*N29,2)</f>
        <v>0</v>
      </c>
      <c r="P29" s="174">
        <v>0</v>
      </c>
      <c r="Q29" s="174">
        <f>ROUND(E29*P29,2)</f>
        <v>0</v>
      </c>
      <c r="R29" s="174"/>
      <c r="S29" s="174" t="s">
        <v>204</v>
      </c>
      <c r="T29" s="175" t="s">
        <v>155</v>
      </c>
      <c r="U29" s="161">
        <v>0</v>
      </c>
      <c r="V29" s="161">
        <f>ROUND(E29*U29,2)</f>
        <v>0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604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5">
      <c r="A30" s="159"/>
      <c r="B30" s="160"/>
      <c r="C30" s="252" t="s">
        <v>213</v>
      </c>
      <c r="D30" s="253"/>
      <c r="E30" s="253"/>
      <c r="F30" s="253"/>
      <c r="G30" s="253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158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5">
      <c r="A31" s="189">
        <v>9</v>
      </c>
      <c r="B31" s="190" t="s">
        <v>219</v>
      </c>
      <c r="C31" s="199" t="s">
        <v>610</v>
      </c>
      <c r="D31" s="191" t="s">
        <v>198</v>
      </c>
      <c r="E31" s="192">
        <v>60</v>
      </c>
      <c r="F31" s="193"/>
      <c r="G31" s="194">
        <f>ROUND(E31*F31,2)</f>
        <v>0</v>
      </c>
      <c r="H31" s="193"/>
      <c r="I31" s="194">
        <f>ROUND(E31*H31,2)</f>
        <v>0</v>
      </c>
      <c r="J31" s="193"/>
      <c r="K31" s="194">
        <f>ROUND(E31*J31,2)</f>
        <v>0</v>
      </c>
      <c r="L31" s="194">
        <v>21</v>
      </c>
      <c r="M31" s="194">
        <f>G31*(1+L31/100)</f>
        <v>0</v>
      </c>
      <c r="N31" s="194">
        <v>0</v>
      </c>
      <c r="O31" s="194">
        <f>ROUND(E31*N31,2)</f>
        <v>0</v>
      </c>
      <c r="P31" s="194">
        <v>0</v>
      </c>
      <c r="Q31" s="194">
        <f>ROUND(E31*P31,2)</f>
        <v>0</v>
      </c>
      <c r="R31" s="194"/>
      <c r="S31" s="194" t="s">
        <v>237</v>
      </c>
      <c r="T31" s="195" t="s">
        <v>155</v>
      </c>
      <c r="U31" s="161">
        <v>2.9130000000000003</v>
      </c>
      <c r="V31" s="161">
        <f>ROUND(E31*U31,2)</f>
        <v>174.78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238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5">
      <c r="A32" s="169">
        <v>10</v>
      </c>
      <c r="B32" s="170" t="s">
        <v>356</v>
      </c>
      <c r="C32" s="179" t="s">
        <v>357</v>
      </c>
      <c r="D32" s="171" t="s">
        <v>179</v>
      </c>
      <c r="E32" s="172">
        <v>18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21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237</v>
      </c>
      <c r="T32" s="175" t="s">
        <v>155</v>
      </c>
      <c r="U32" s="161">
        <v>3.5330000000000004</v>
      </c>
      <c r="V32" s="161">
        <f>ROUND(E32*U32,2)</f>
        <v>63.59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604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5">
      <c r="A33" s="159"/>
      <c r="B33" s="160"/>
      <c r="C33" s="261" t="s">
        <v>358</v>
      </c>
      <c r="D33" s="262"/>
      <c r="E33" s="262"/>
      <c r="F33" s="262"/>
      <c r="G33" s="262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182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ht="30.6" outlineLevel="1" x14ac:dyDescent="0.25">
      <c r="A34" s="189">
        <v>11</v>
      </c>
      <c r="B34" s="190" t="s">
        <v>359</v>
      </c>
      <c r="C34" s="199" t="s">
        <v>360</v>
      </c>
      <c r="D34" s="191" t="s">
        <v>179</v>
      </c>
      <c r="E34" s="192">
        <v>18</v>
      </c>
      <c r="F34" s="193"/>
      <c r="G34" s="194">
        <f>ROUND(E34*F34,2)</f>
        <v>0</v>
      </c>
      <c r="H34" s="193"/>
      <c r="I34" s="194">
        <f>ROUND(E34*H34,2)</f>
        <v>0</v>
      </c>
      <c r="J34" s="193"/>
      <c r="K34" s="194">
        <f>ROUND(E34*J34,2)</f>
        <v>0</v>
      </c>
      <c r="L34" s="194">
        <v>21</v>
      </c>
      <c r="M34" s="194">
        <f>G34*(1+L34/100)</f>
        <v>0</v>
      </c>
      <c r="N34" s="194">
        <v>0</v>
      </c>
      <c r="O34" s="194">
        <f>ROUND(E34*N34,2)</f>
        <v>0</v>
      </c>
      <c r="P34" s="194">
        <v>0</v>
      </c>
      <c r="Q34" s="194">
        <f>ROUND(E34*P34,2)</f>
        <v>0</v>
      </c>
      <c r="R34" s="194"/>
      <c r="S34" s="194" t="s">
        <v>237</v>
      </c>
      <c r="T34" s="195" t="s">
        <v>155</v>
      </c>
      <c r="U34" s="161">
        <v>1.9380000000000002</v>
      </c>
      <c r="V34" s="161">
        <f>ROUND(E34*U34,2)</f>
        <v>34.880000000000003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238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ht="20.399999999999999" outlineLevel="1" x14ac:dyDescent="0.25">
      <c r="A35" s="189">
        <v>12</v>
      </c>
      <c r="B35" s="190" t="s">
        <v>194</v>
      </c>
      <c r="C35" s="199" t="s">
        <v>195</v>
      </c>
      <c r="D35" s="191" t="s">
        <v>179</v>
      </c>
      <c r="E35" s="192">
        <v>18</v>
      </c>
      <c r="F35" s="193"/>
      <c r="G35" s="194">
        <f>ROUND(E35*F35,2)</f>
        <v>0</v>
      </c>
      <c r="H35" s="193"/>
      <c r="I35" s="194">
        <f>ROUND(E35*H35,2)</f>
        <v>0</v>
      </c>
      <c r="J35" s="193"/>
      <c r="K35" s="194">
        <f>ROUND(E35*J35,2)</f>
        <v>0</v>
      </c>
      <c r="L35" s="194">
        <v>21</v>
      </c>
      <c r="M35" s="194">
        <f>G35*(1+L35/100)</f>
        <v>0</v>
      </c>
      <c r="N35" s="194">
        <v>0</v>
      </c>
      <c r="O35" s="194">
        <f>ROUND(E35*N35,2)</f>
        <v>0</v>
      </c>
      <c r="P35" s="194">
        <v>0</v>
      </c>
      <c r="Q35" s="194">
        <f>ROUND(E35*P35,2)</f>
        <v>0</v>
      </c>
      <c r="R35" s="194"/>
      <c r="S35" s="194" t="s">
        <v>237</v>
      </c>
      <c r="T35" s="195" t="s">
        <v>155</v>
      </c>
      <c r="U35" s="161">
        <v>0</v>
      </c>
      <c r="V35" s="161">
        <f>ROUND(E35*U35,2)</f>
        <v>0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611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ht="20.399999999999999" outlineLevel="1" x14ac:dyDescent="0.25">
      <c r="A36" s="169">
        <v>13</v>
      </c>
      <c r="B36" s="170" t="s">
        <v>361</v>
      </c>
      <c r="C36" s="179" t="s">
        <v>362</v>
      </c>
      <c r="D36" s="171" t="s">
        <v>198</v>
      </c>
      <c r="E36" s="172">
        <v>150</v>
      </c>
      <c r="F36" s="173"/>
      <c r="G36" s="174">
        <f>ROUND(E36*F36,2)</f>
        <v>0</v>
      </c>
      <c r="H36" s="173"/>
      <c r="I36" s="174">
        <f>ROUND(E36*H36,2)</f>
        <v>0</v>
      </c>
      <c r="J36" s="173"/>
      <c r="K36" s="174">
        <f>ROUND(E36*J36,2)</f>
        <v>0</v>
      </c>
      <c r="L36" s="174">
        <v>21</v>
      </c>
      <c r="M36" s="174">
        <f>G36*(1+L36/100)</f>
        <v>0</v>
      </c>
      <c r="N36" s="174">
        <v>0</v>
      </c>
      <c r="O36" s="174">
        <f>ROUND(E36*N36,2)</f>
        <v>0</v>
      </c>
      <c r="P36" s="174">
        <v>0</v>
      </c>
      <c r="Q36" s="174">
        <f>ROUND(E36*P36,2)</f>
        <v>0</v>
      </c>
      <c r="R36" s="174"/>
      <c r="S36" s="174" t="s">
        <v>237</v>
      </c>
      <c r="T36" s="175" t="s">
        <v>155</v>
      </c>
      <c r="U36" s="161">
        <v>0</v>
      </c>
      <c r="V36" s="161">
        <f>ROUND(E36*U36,2)</f>
        <v>0</v>
      </c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604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5">
      <c r="A37" s="159"/>
      <c r="B37" s="160"/>
      <c r="C37" s="261" t="s">
        <v>363</v>
      </c>
      <c r="D37" s="262"/>
      <c r="E37" s="262"/>
      <c r="F37" s="262"/>
      <c r="G37" s="262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182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76" t="str">
        <f>C37</f>
        <v>s případným nutným přemístěním hromad nebo dočasných skládek na místo potřeby ze vzdálenosti do 30 m, ve svahu sklonu přes 1 : 5,</v>
      </c>
      <c r="BB37" s="152"/>
      <c r="BC37" s="152"/>
      <c r="BD37" s="152"/>
      <c r="BE37" s="152"/>
      <c r="BF37" s="152"/>
      <c r="BG37" s="152"/>
      <c r="BH37" s="152"/>
    </row>
    <row r="38" spans="1:60" outlineLevel="1" x14ac:dyDescent="0.25">
      <c r="A38" s="169">
        <v>14</v>
      </c>
      <c r="B38" s="170" t="s">
        <v>364</v>
      </c>
      <c r="C38" s="179" t="s">
        <v>365</v>
      </c>
      <c r="D38" s="171" t="s">
        <v>179</v>
      </c>
      <c r="E38" s="172">
        <v>18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21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237</v>
      </c>
      <c r="T38" s="175" t="s">
        <v>155</v>
      </c>
      <c r="U38" s="161">
        <v>3.81</v>
      </c>
      <c r="V38" s="161">
        <f>ROUND(E38*U38,2)</f>
        <v>68.58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238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5">
      <c r="A39" s="159"/>
      <c r="B39" s="160"/>
      <c r="C39" s="261" t="s">
        <v>366</v>
      </c>
      <c r="D39" s="262"/>
      <c r="E39" s="262"/>
      <c r="F39" s="262"/>
      <c r="G39" s="262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182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76" t="str">
        <f>C39</f>
        <v xml:space="preserve"> bez naložení, avšak s vyprázdněním nádoby na hromady nebo do dopravního prostředku, na každých třeba i započatých 3 m výšky,</v>
      </c>
      <c r="BB39" s="152"/>
      <c r="BC39" s="152"/>
      <c r="BD39" s="152"/>
      <c r="BE39" s="152"/>
      <c r="BF39" s="152"/>
      <c r="BG39" s="152"/>
      <c r="BH39" s="152"/>
    </row>
    <row r="40" spans="1:60" outlineLevel="1" x14ac:dyDescent="0.25">
      <c r="A40" s="169">
        <v>15</v>
      </c>
      <c r="B40" s="170" t="s">
        <v>367</v>
      </c>
      <c r="C40" s="179" t="s">
        <v>368</v>
      </c>
      <c r="D40" s="171" t="s">
        <v>179</v>
      </c>
      <c r="E40" s="172">
        <v>18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21</v>
      </c>
      <c r="M40" s="174">
        <f>G40*(1+L40/100)</f>
        <v>0</v>
      </c>
      <c r="N40" s="174">
        <v>0</v>
      </c>
      <c r="O40" s="174">
        <f>ROUND(E40*N40,2)</f>
        <v>0</v>
      </c>
      <c r="P40" s="174">
        <v>0</v>
      </c>
      <c r="Q40" s="174">
        <f>ROUND(E40*P40,2)</f>
        <v>0</v>
      </c>
      <c r="R40" s="174"/>
      <c r="S40" s="174" t="s">
        <v>237</v>
      </c>
      <c r="T40" s="175" t="s">
        <v>155</v>
      </c>
      <c r="U40" s="161">
        <v>0.66800000000000004</v>
      </c>
      <c r="V40" s="161">
        <f>ROUND(E40*U40,2)</f>
        <v>12.02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238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59"/>
      <c r="B41" s="160"/>
      <c r="C41" s="261" t="s">
        <v>369</v>
      </c>
      <c r="D41" s="262"/>
      <c r="E41" s="262"/>
      <c r="F41" s="262"/>
      <c r="G41" s="262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182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89">
        <v>16</v>
      </c>
      <c r="B42" s="190" t="s">
        <v>612</v>
      </c>
      <c r="C42" s="199" t="s">
        <v>613</v>
      </c>
      <c r="D42" s="191" t="s">
        <v>266</v>
      </c>
      <c r="E42" s="192">
        <v>1</v>
      </c>
      <c r="F42" s="193"/>
      <c r="G42" s="194">
        <f>ROUND(E42*F42,2)</f>
        <v>0</v>
      </c>
      <c r="H42" s="193"/>
      <c r="I42" s="194">
        <f>ROUND(E42*H42,2)</f>
        <v>0</v>
      </c>
      <c r="J42" s="193"/>
      <c r="K42" s="194">
        <f>ROUND(E42*J42,2)</f>
        <v>0</v>
      </c>
      <c r="L42" s="194">
        <v>21</v>
      </c>
      <c r="M42" s="194">
        <f>G42*(1+L42/100)</f>
        <v>0</v>
      </c>
      <c r="N42" s="194">
        <v>6.5100000000000005E-2</v>
      </c>
      <c r="O42" s="194">
        <f>ROUND(E42*N42,2)</f>
        <v>7.0000000000000007E-2</v>
      </c>
      <c r="P42" s="194">
        <v>0</v>
      </c>
      <c r="Q42" s="194">
        <f>ROUND(E42*P42,2)</f>
        <v>0</v>
      </c>
      <c r="R42" s="194"/>
      <c r="S42" s="194" t="s">
        <v>204</v>
      </c>
      <c r="T42" s="195" t="s">
        <v>155</v>
      </c>
      <c r="U42" s="161">
        <v>0</v>
      </c>
      <c r="V42" s="161">
        <f>ROUND(E42*U42,2)</f>
        <v>0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259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ht="20.399999999999999" outlineLevel="1" x14ac:dyDescent="0.25">
      <c r="A43" s="169">
        <v>17</v>
      </c>
      <c r="B43" s="170" t="s">
        <v>370</v>
      </c>
      <c r="C43" s="179" t="s">
        <v>371</v>
      </c>
      <c r="D43" s="171" t="s">
        <v>179</v>
      </c>
      <c r="E43" s="172">
        <v>18</v>
      </c>
      <c r="F43" s="173"/>
      <c r="G43" s="174">
        <f>ROUND(E43*F43,2)</f>
        <v>0</v>
      </c>
      <c r="H43" s="173"/>
      <c r="I43" s="174">
        <f>ROUND(E43*H43,2)</f>
        <v>0</v>
      </c>
      <c r="J43" s="173"/>
      <c r="K43" s="174">
        <f>ROUND(E43*J43,2)</f>
        <v>0</v>
      </c>
      <c r="L43" s="174">
        <v>21</v>
      </c>
      <c r="M43" s="174">
        <f>G43*(1+L43/100)</f>
        <v>0</v>
      </c>
      <c r="N43" s="174">
        <v>0</v>
      </c>
      <c r="O43" s="174">
        <f>ROUND(E43*N43,2)</f>
        <v>0</v>
      </c>
      <c r="P43" s="174">
        <v>0</v>
      </c>
      <c r="Q43" s="174">
        <f>ROUND(E43*P43,2)</f>
        <v>0</v>
      </c>
      <c r="R43" s="174"/>
      <c r="S43" s="174" t="s">
        <v>237</v>
      </c>
      <c r="T43" s="175" t="s">
        <v>155</v>
      </c>
      <c r="U43" s="161">
        <v>0.59100000000000008</v>
      </c>
      <c r="V43" s="161">
        <f>ROUND(E43*U43,2)</f>
        <v>10.64</v>
      </c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238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5">
      <c r="A44" s="159"/>
      <c r="B44" s="160"/>
      <c r="C44" s="261" t="s">
        <v>369</v>
      </c>
      <c r="D44" s="262"/>
      <c r="E44" s="262"/>
      <c r="F44" s="262"/>
      <c r="G44" s="262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182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5">
      <c r="A45" s="169">
        <v>18</v>
      </c>
      <c r="B45" s="170" t="s">
        <v>372</v>
      </c>
      <c r="C45" s="179" t="s">
        <v>373</v>
      </c>
      <c r="D45" s="171" t="s">
        <v>179</v>
      </c>
      <c r="E45" s="172">
        <v>18</v>
      </c>
      <c r="F45" s="173"/>
      <c r="G45" s="174">
        <f>ROUND(E45*F45,2)</f>
        <v>0</v>
      </c>
      <c r="H45" s="173"/>
      <c r="I45" s="174">
        <f>ROUND(E45*H45,2)</f>
        <v>0</v>
      </c>
      <c r="J45" s="173"/>
      <c r="K45" s="174">
        <f>ROUND(E45*J45,2)</f>
        <v>0</v>
      </c>
      <c r="L45" s="174">
        <v>21</v>
      </c>
      <c r="M45" s="174">
        <f>G45*(1+L45/100)</f>
        <v>0</v>
      </c>
      <c r="N45" s="174">
        <v>0</v>
      </c>
      <c r="O45" s="174">
        <f>ROUND(E45*N45,2)</f>
        <v>0</v>
      </c>
      <c r="P45" s="174">
        <v>0</v>
      </c>
      <c r="Q45" s="174">
        <f>ROUND(E45*P45,2)</f>
        <v>0</v>
      </c>
      <c r="R45" s="174"/>
      <c r="S45" s="174" t="s">
        <v>237</v>
      </c>
      <c r="T45" s="175" t="s">
        <v>155</v>
      </c>
      <c r="U45" s="161">
        <v>7.400000000000001E-2</v>
      </c>
      <c r="V45" s="161">
        <f>ROUND(E45*U45,2)</f>
        <v>1.33</v>
      </c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238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5">
      <c r="A46" s="159"/>
      <c r="B46" s="160"/>
      <c r="C46" s="261" t="s">
        <v>424</v>
      </c>
      <c r="D46" s="262"/>
      <c r="E46" s="262"/>
      <c r="F46" s="262"/>
      <c r="G46" s="262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182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76" t="str">
        <f>C46</f>
        <v>po suchu, bez ohledu na druh dopravního prostředku, bez naložení výkopku, avšak se složením bez rozhrnutí,</v>
      </c>
      <c r="BB46" s="152"/>
      <c r="BC46" s="152"/>
      <c r="BD46" s="152"/>
      <c r="BE46" s="152"/>
      <c r="BF46" s="152"/>
      <c r="BG46" s="152"/>
      <c r="BH46" s="152"/>
    </row>
    <row r="47" spans="1:60" ht="20.399999999999999" outlineLevel="1" x14ac:dyDescent="0.25">
      <c r="A47" s="169">
        <v>19</v>
      </c>
      <c r="B47" s="170" t="s">
        <v>614</v>
      </c>
      <c r="C47" s="179" t="s">
        <v>615</v>
      </c>
      <c r="D47" s="171" t="s">
        <v>179</v>
      </c>
      <c r="E47" s="172">
        <v>59.400000000000006</v>
      </c>
      <c r="F47" s="173"/>
      <c r="G47" s="174">
        <f>ROUND(E47*F47,2)</f>
        <v>0</v>
      </c>
      <c r="H47" s="173"/>
      <c r="I47" s="174">
        <f>ROUND(E47*H47,2)</f>
        <v>0</v>
      </c>
      <c r="J47" s="173"/>
      <c r="K47" s="174">
        <f>ROUND(E47*J47,2)</f>
        <v>0</v>
      </c>
      <c r="L47" s="174">
        <v>21</v>
      </c>
      <c r="M47" s="174">
        <f>G47*(1+L47/100)</f>
        <v>0</v>
      </c>
      <c r="N47" s="174">
        <v>0</v>
      </c>
      <c r="O47" s="174">
        <f>ROUND(E47*N47,2)</f>
        <v>0</v>
      </c>
      <c r="P47" s="174">
        <v>0</v>
      </c>
      <c r="Q47" s="174">
        <f>ROUND(E47*P47,2)</f>
        <v>0</v>
      </c>
      <c r="R47" s="174"/>
      <c r="S47" s="174" t="s">
        <v>237</v>
      </c>
      <c r="T47" s="175" t="s">
        <v>155</v>
      </c>
      <c r="U47" s="161">
        <v>1.2390000000000001</v>
      </c>
      <c r="V47" s="161">
        <f>ROUND(E47*U47,2)</f>
        <v>73.599999999999994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238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5">
      <c r="A48" s="159"/>
      <c r="B48" s="160"/>
      <c r="C48" s="261" t="s">
        <v>429</v>
      </c>
      <c r="D48" s="262"/>
      <c r="E48" s="262"/>
      <c r="F48" s="262"/>
      <c r="G48" s="262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182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ht="20.399999999999999" outlineLevel="1" x14ac:dyDescent="0.25">
      <c r="A49" s="169">
        <v>20</v>
      </c>
      <c r="B49" s="170" t="s">
        <v>616</v>
      </c>
      <c r="C49" s="179" t="s">
        <v>617</v>
      </c>
      <c r="D49" s="171" t="s">
        <v>179</v>
      </c>
      <c r="E49" s="172">
        <v>2.97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21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237</v>
      </c>
      <c r="T49" s="175" t="s">
        <v>155</v>
      </c>
      <c r="U49" s="161">
        <v>18.456120000000002</v>
      </c>
      <c r="V49" s="161">
        <f>ROUND(E49*U49,2)</f>
        <v>54.81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576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59"/>
      <c r="B50" s="160"/>
      <c r="C50" s="261" t="s">
        <v>618</v>
      </c>
      <c r="D50" s="262"/>
      <c r="E50" s="262"/>
      <c r="F50" s="262"/>
      <c r="G50" s="262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182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76" t="str">
        <f>C50</f>
        <v>se svislým přemístěním, s naložením na dopravní prostředek, s odvozem a uložením na skládku, bez poplatku za skládku.</v>
      </c>
      <c r="BB50" s="152"/>
      <c r="BC50" s="152"/>
      <c r="BD50" s="152"/>
      <c r="BE50" s="152"/>
      <c r="BF50" s="152"/>
      <c r="BG50" s="152"/>
      <c r="BH50" s="152"/>
    </row>
    <row r="51" spans="1:60" outlineLevel="1" x14ac:dyDescent="0.25">
      <c r="A51" s="159"/>
      <c r="B51" s="160"/>
      <c r="C51" s="196" t="s">
        <v>619</v>
      </c>
      <c r="D51" s="183"/>
      <c r="E51" s="184">
        <v>2.97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184</v>
      </c>
      <c r="AH51" s="152">
        <v>0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x14ac:dyDescent="0.25">
      <c r="A52" s="163" t="s">
        <v>150</v>
      </c>
      <c r="B52" s="164" t="s">
        <v>77</v>
      </c>
      <c r="C52" s="178" t="s">
        <v>78</v>
      </c>
      <c r="D52" s="165"/>
      <c r="E52" s="166"/>
      <c r="F52" s="167"/>
      <c r="G52" s="167">
        <f>SUMIF(AG53:AG80,"&lt;&gt;NOR",G53:G80)</f>
        <v>0</v>
      </c>
      <c r="H52" s="167"/>
      <c r="I52" s="167">
        <f>SUM(I53:I80)</f>
        <v>0</v>
      </c>
      <c r="J52" s="167"/>
      <c r="K52" s="167">
        <f>SUM(K53:K80)</f>
        <v>0</v>
      </c>
      <c r="L52" s="167"/>
      <c r="M52" s="167">
        <f>SUM(M53:M80)</f>
        <v>0</v>
      </c>
      <c r="N52" s="167"/>
      <c r="O52" s="167">
        <f>SUM(O53:O80)</f>
        <v>26.339999999999996</v>
      </c>
      <c r="P52" s="167"/>
      <c r="Q52" s="167">
        <f>SUM(Q53:Q80)</f>
        <v>0</v>
      </c>
      <c r="R52" s="167"/>
      <c r="S52" s="167"/>
      <c r="T52" s="168"/>
      <c r="U52" s="162"/>
      <c r="V52" s="162">
        <f>SUM(V53:V80)</f>
        <v>443.22</v>
      </c>
      <c r="W52" s="162"/>
      <c r="AG52" t="s">
        <v>151</v>
      </c>
    </row>
    <row r="53" spans="1:60" outlineLevel="1" x14ac:dyDescent="0.25">
      <c r="A53" s="169">
        <v>21</v>
      </c>
      <c r="B53" s="170" t="s">
        <v>468</v>
      </c>
      <c r="C53" s="179" t="s">
        <v>469</v>
      </c>
      <c r="D53" s="171" t="s">
        <v>179</v>
      </c>
      <c r="E53" s="172">
        <v>4.1500000000000004</v>
      </c>
      <c r="F53" s="173"/>
      <c r="G53" s="174">
        <f>ROUND(E53*F53,2)</f>
        <v>0</v>
      </c>
      <c r="H53" s="173"/>
      <c r="I53" s="174">
        <f>ROUND(E53*H53,2)</f>
        <v>0</v>
      </c>
      <c r="J53" s="173"/>
      <c r="K53" s="174">
        <f>ROUND(E53*J53,2)</f>
        <v>0</v>
      </c>
      <c r="L53" s="174">
        <v>21</v>
      </c>
      <c r="M53" s="174">
        <f>G53*(1+L53/100)</f>
        <v>0</v>
      </c>
      <c r="N53" s="174">
        <v>2.5250000000000004</v>
      </c>
      <c r="O53" s="174">
        <f>ROUND(E53*N53,2)</f>
        <v>10.48</v>
      </c>
      <c r="P53" s="174">
        <v>0</v>
      </c>
      <c r="Q53" s="174">
        <f>ROUND(E53*P53,2)</f>
        <v>0</v>
      </c>
      <c r="R53" s="174"/>
      <c r="S53" s="174" t="s">
        <v>237</v>
      </c>
      <c r="T53" s="175" t="s">
        <v>155</v>
      </c>
      <c r="U53" s="161">
        <v>0.48000000000000004</v>
      </c>
      <c r="V53" s="161">
        <f>ROUND(E53*U53,2)</f>
        <v>1.99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238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5">
      <c r="A54" s="159"/>
      <c r="B54" s="160"/>
      <c r="C54" s="261" t="s">
        <v>470</v>
      </c>
      <c r="D54" s="262"/>
      <c r="E54" s="262"/>
      <c r="F54" s="262"/>
      <c r="G54" s="262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182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5">
      <c r="A55" s="159"/>
      <c r="B55" s="160"/>
      <c r="C55" s="196" t="s">
        <v>620</v>
      </c>
      <c r="D55" s="183"/>
      <c r="E55" s="184">
        <v>3.52</v>
      </c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184</v>
      </c>
      <c r="AH55" s="152">
        <v>0</v>
      </c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59"/>
      <c r="B56" s="160"/>
      <c r="C56" s="196" t="s">
        <v>621</v>
      </c>
      <c r="D56" s="183"/>
      <c r="E56" s="184">
        <v>0.63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184</v>
      </c>
      <c r="AH56" s="152">
        <v>0</v>
      </c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5">
      <c r="A57" s="169">
        <v>22</v>
      </c>
      <c r="B57" s="170" t="s">
        <v>379</v>
      </c>
      <c r="C57" s="179" t="s">
        <v>380</v>
      </c>
      <c r="D57" s="171" t="s">
        <v>198</v>
      </c>
      <c r="E57" s="172">
        <v>14.08</v>
      </c>
      <c r="F57" s="173"/>
      <c r="G57" s="174">
        <f>ROUND(E57*F57,2)</f>
        <v>0</v>
      </c>
      <c r="H57" s="173"/>
      <c r="I57" s="174">
        <f>ROUND(E57*H57,2)</f>
        <v>0</v>
      </c>
      <c r="J57" s="173"/>
      <c r="K57" s="174">
        <f>ROUND(E57*J57,2)</f>
        <v>0</v>
      </c>
      <c r="L57" s="174">
        <v>21</v>
      </c>
      <c r="M57" s="174">
        <f>G57*(1+L57/100)</f>
        <v>0</v>
      </c>
      <c r="N57" s="174">
        <v>3.9200000000000006E-2</v>
      </c>
      <c r="O57" s="174">
        <f>ROUND(E57*N57,2)</f>
        <v>0.55000000000000004</v>
      </c>
      <c r="P57" s="174">
        <v>0</v>
      </c>
      <c r="Q57" s="174">
        <f>ROUND(E57*P57,2)</f>
        <v>0</v>
      </c>
      <c r="R57" s="174"/>
      <c r="S57" s="174" t="s">
        <v>237</v>
      </c>
      <c r="T57" s="175" t="s">
        <v>155</v>
      </c>
      <c r="U57" s="161">
        <v>1.05</v>
      </c>
      <c r="V57" s="161">
        <f>ROUND(E57*U57,2)</f>
        <v>14.78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238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ht="21" outlineLevel="1" x14ac:dyDescent="0.25">
      <c r="A58" s="159"/>
      <c r="B58" s="160"/>
      <c r="C58" s="261" t="s">
        <v>381</v>
      </c>
      <c r="D58" s="262"/>
      <c r="E58" s="262"/>
      <c r="F58" s="262"/>
      <c r="G58" s="262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182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76" t="str">
        <f>C58</f>
        <v>bednění svislé nebo šikmé (odkloněné), půdorysně přímé nebo zalomené, stěn základových patek ve volných nebo zapažených jámách, rýhách, šachtách, včetně případných vzpěr,</v>
      </c>
      <c r="BB58" s="152"/>
      <c r="BC58" s="152"/>
      <c r="BD58" s="152"/>
      <c r="BE58" s="152"/>
      <c r="BF58" s="152"/>
      <c r="BG58" s="152"/>
      <c r="BH58" s="152"/>
    </row>
    <row r="59" spans="1:60" outlineLevel="1" x14ac:dyDescent="0.25">
      <c r="A59" s="159"/>
      <c r="B59" s="160"/>
      <c r="C59" s="196" t="s">
        <v>622</v>
      </c>
      <c r="D59" s="183"/>
      <c r="E59" s="184">
        <v>14.08</v>
      </c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184</v>
      </c>
      <c r="AH59" s="152">
        <v>0</v>
      </c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5">
      <c r="A60" s="169">
        <v>23</v>
      </c>
      <c r="B60" s="170" t="s">
        <v>382</v>
      </c>
      <c r="C60" s="179" t="s">
        <v>383</v>
      </c>
      <c r="D60" s="171" t="s">
        <v>198</v>
      </c>
      <c r="E60" s="172">
        <v>14.08</v>
      </c>
      <c r="F60" s="173"/>
      <c r="G60" s="174">
        <f>ROUND(E60*F60,2)</f>
        <v>0</v>
      </c>
      <c r="H60" s="173"/>
      <c r="I60" s="174">
        <f>ROUND(E60*H60,2)</f>
        <v>0</v>
      </c>
      <c r="J60" s="173"/>
      <c r="K60" s="174">
        <f>ROUND(E60*J60,2)</f>
        <v>0</v>
      </c>
      <c r="L60" s="174">
        <v>21</v>
      </c>
      <c r="M60" s="174">
        <f>G60*(1+L60/100)</f>
        <v>0</v>
      </c>
      <c r="N60" s="174">
        <v>0</v>
      </c>
      <c r="O60" s="174">
        <f>ROUND(E60*N60,2)</f>
        <v>0</v>
      </c>
      <c r="P60" s="174">
        <v>0</v>
      </c>
      <c r="Q60" s="174">
        <f>ROUND(E60*P60,2)</f>
        <v>0</v>
      </c>
      <c r="R60" s="174"/>
      <c r="S60" s="174" t="s">
        <v>237</v>
      </c>
      <c r="T60" s="175" t="s">
        <v>155</v>
      </c>
      <c r="U60" s="161">
        <v>0.32</v>
      </c>
      <c r="V60" s="161">
        <f>ROUND(E60*U60,2)</f>
        <v>4.51</v>
      </c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238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ht="21" outlineLevel="1" x14ac:dyDescent="0.25">
      <c r="A61" s="159"/>
      <c r="B61" s="160"/>
      <c r="C61" s="261" t="s">
        <v>381</v>
      </c>
      <c r="D61" s="262"/>
      <c r="E61" s="262"/>
      <c r="F61" s="262"/>
      <c r="G61" s="262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182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76" t="str">
        <f>C61</f>
        <v>bednění svislé nebo šikmé (odkloněné), půdorysně přímé nebo zalomené, stěn základových patek ve volných nebo zapažených jámách, rýhách, šachtách, včetně případných vzpěr,</v>
      </c>
      <c r="BB61" s="152"/>
      <c r="BC61" s="152"/>
      <c r="BD61" s="152"/>
      <c r="BE61" s="152"/>
      <c r="BF61" s="152"/>
      <c r="BG61" s="152"/>
      <c r="BH61" s="152"/>
    </row>
    <row r="62" spans="1:60" outlineLevel="1" x14ac:dyDescent="0.25">
      <c r="A62" s="159"/>
      <c r="B62" s="160"/>
      <c r="C62" s="196" t="s">
        <v>623</v>
      </c>
      <c r="D62" s="183"/>
      <c r="E62" s="184">
        <v>14.08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184</v>
      </c>
      <c r="AH62" s="152">
        <v>5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5">
      <c r="A63" s="189">
        <v>24</v>
      </c>
      <c r="B63" s="190" t="s">
        <v>388</v>
      </c>
      <c r="C63" s="199" t="s">
        <v>389</v>
      </c>
      <c r="D63" s="191" t="s">
        <v>212</v>
      </c>
      <c r="E63" s="192">
        <v>0.36000000000000004</v>
      </c>
      <c r="F63" s="193"/>
      <c r="G63" s="194">
        <f>ROUND(E63*F63,2)</f>
        <v>0</v>
      </c>
      <c r="H63" s="193"/>
      <c r="I63" s="194">
        <f>ROUND(E63*H63,2)</f>
        <v>0</v>
      </c>
      <c r="J63" s="193"/>
      <c r="K63" s="194">
        <f>ROUND(E63*J63,2)</f>
        <v>0</v>
      </c>
      <c r="L63" s="194">
        <v>21</v>
      </c>
      <c r="M63" s="194">
        <f>G63*(1+L63/100)</f>
        <v>0</v>
      </c>
      <c r="N63" s="194">
        <v>1.0211600000000001</v>
      </c>
      <c r="O63" s="194">
        <f>ROUND(E63*N63,2)</f>
        <v>0.37</v>
      </c>
      <c r="P63" s="194">
        <v>0</v>
      </c>
      <c r="Q63" s="194">
        <f>ROUND(E63*P63,2)</f>
        <v>0</v>
      </c>
      <c r="R63" s="194"/>
      <c r="S63" s="194" t="s">
        <v>237</v>
      </c>
      <c r="T63" s="195" t="s">
        <v>155</v>
      </c>
      <c r="U63" s="161">
        <v>23.531000000000002</v>
      </c>
      <c r="V63" s="161">
        <f>ROUND(E63*U63,2)</f>
        <v>8.4700000000000006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238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5">
      <c r="A64" s="169">
        <v>25</v>
      </c>
      <c r="B64" s="170" t="s">
        <v>471</v>
      </c>
      <c r="C64" s="179" t="s">
        <v>472</v>
      </c>
      <c r="D64" s="171" t="s">
        <v>223</v>
      </c>
      <c r="E64" s="172">
        <v>10</v>
      </c>
      <c r="F64" s="173"/>
      <c r="G64" s="174">
        <f>ROUND(E64*F64,2)</f>
        <v>0</v>
      </c>
      <c r="H64" s="173"/>
      <c r="I64" s="174">
        <f>ROUND(E64*H64,2)</f>
        <v>0</v>
      </c>
      <c r="J64" s="173"/>
      <c r="K64" s="174">
        <f>ROUND(E64*J64,2)</f>
        <v>0</v>
      </c>
      <c r="L64" s="174">
        <v>21</v>
      </c>
      <c r="M64" s="174">
        <f>G64*(1+L64/100)</f>
        <v>0</v>
      </c>
      <c r="N64" s="174">
        <v>0.42953000000000002</v>
      </c>
      <c r="O64" s="174">
        <f>ROUND(E64*N64,2)</f>
        <v>4.3</v>
      </c>
      <c r="P64" s="174">
        <v>0</v>
      </c>
      <c r="Q64" s="174">
        <f>ROUND(E64*P64,2)</f>
        <v>0</v>
      </c>
      <c r="R64" s="174"/>
      <c r="S64" s="174" t="s">
        <v>237</v>
      </c>
      <c r="T64" s="175" t="s">
        <v>155</v>
      </c>
      <c r="U64" s="161">
        <v>2.8150600000000003</v>
      </c>
      <c r="V64" s="161">
        <f>ROUND(E64*U64,2)</f>
        <v>28.15</v>
      </c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576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5">
      <c r="A65" s="159"/>
      <c r="B65" s="160"/>
      <c r="C65" s="261" t="s">
        <v>473</v>
      </c>
      <c r="D65" s="262"/>
      <c r="E65" s="262"/>
      <c r="F65" s="262"/>
      <c r="G65" s="262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182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5">
      <c r="A66" s="169">
        <v>26</v>
      </c>
      <c r="B66" s="170" t="s">
        <v>474</v>
      </c>
      <c r="C66" s="179" t="s">
        <v>475</v>
      </c>
      <c r="D66" s="171" t="s">
        <v>179</v>
      </c>
      <c r="E66" s="172">
        <v>0.60000000000000009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21</v>
      </c>
      <c r="M66" s="174">
        <f>G66*(1+L66/100)</f>
        <v>0</v>
      </c>
      <c r="N66" s="174">
        <v>1.93971</v>
      </c>
      <c r="O66" s="174">
        <f>ROUND(E66*N66,2)</f>
        <v>1.1599999999999999</v>
      </c>
      <c r="P66" s="174">
        <v>0</v>
      </c>
      <c r="Q66" s="174">
        <f>ROUND(E66*P66,2)</f>
        <v>0</v>
      </c>
      <c r="R66" s="174"/>
      <c r="S66" s="174" t="s">
        <v>237</v>
      </c>
      <c r="T66" s="175" t="s">
        <v>155</v>
      </c>
      <c r="U66" s="161">
        <v>0</v>
      </c>
      <c r="V66" s="161">
        <f>ROUND(E66*U66,2)</f>
        <v>0</v>
      </c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611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5">
      <c r="A67" s="159"/>
      <c r="B67" s="160"/>
      <c r="C67" s="261" t="s">
        <v>476</v>
      </c>
      <c r="D67" s="262"/>
      <c r="E67" s="262"/>
      <c r="F67" s="262"/>
      <c r="G67" s="262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182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5">
      <c r="A68" s="159"/>
      <c r="B68" s="160"/>
      <c r="C68" s="250" t="s">
        <v>477</v>
      </c>
      <c r="D68" s="251"/>
      <c r="E68" s="251"/>
      <c r="F68" s="251"/>
      <c r="G68" s="25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158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5">
      <c r="A69" s="189">
        <v>27</v>
      </c>
      <c r="B69" s="190" t="s">
        <v>624</v>
      </c>
      <c r="C69" s="199" t="s">
        <v>625</v>
      </c>
      <c r="D69" s="191" t="s">
        <v>601</v>
      </c>
      <c r="E69" s="192">
        <v>1</v>
      </c>
      <c r="F69" s="193"/>
      <c r="G69" s="194">
        <f>ROUND(E69*F69,2)</f>
        <v>0</v>
      </c>
      <c r="H69" s="193"/>
      <c r="I69" s="194">
        <f>ROUND(E69*H69,2)</f>
        <v>0</v>
      </c>
      <c r="J69" s="193"/>
      <c r="K69" s="194">
        <f>ROUND(E69*J69,2)</f>
        <v>0</v>
      </c>
      <c r="L69" s="194">
        <v>21</v>
      </c>
      <c r="M69" s="194">
        <f>G69*(1+L69/100)</f>
        <v>0</v>
      </c>
      <c r="N69" s="194">
        <v>6.8304600000000004</v>
      </c>
      <c r="O69" s="194">
        <f>ROUND(E69*N69,2)</f>
        <v>6.83</v>
      </c>
      <c r="P69" s="194">
        <v>0</v>
      </c>
      <c r="Q69" s="194">
        <f>ROUND(E69*P69,2)</f>
        <v>0</v>
      </c>
      <c r="R69" s="194"/>
      <c r="S69" s="194" t="s">
        <v>204</v>
      </c>
      <c r="T69" s="195" t="s">
        <v>155</v>
      </c>
      <c r="U69" s="161">
        <v>45.258950000000006</v>
      </c>
      <c r="V69" s="161">
        <f>ROUND(E69*U69,2)</f>
        <v>45.26</v>
      </c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238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5">
      <c r="A70" s="169">
        <v>28</v>
      </c>
      <c r="B70" s="170" t="s">
        <v>626</v>
      </c>
      <c r="C70" s="179" t="s">
        <v>627</v>
      </c>
      <c r="D70" s="171" t="s">
        <v>223</v>
      </c>
      <c r="E70" s="172">
        <v>311.70000000000005</v>
      </c>
      <c r="F70" s="173"/>
      <c r="G70" s="174">
        <f>ROUND(E70*F70,2)</f>
        <v>0</v>
      </c>
      <c r="H70" s="173"/>
      <c r="I70" s="174">
        <f>ROUND(E70*H70,2)</f>
        <v>0</v>
      </c>
      <c r="J70" s="173"/>
      <c r="K70" s="174">
        <f>ROUND(E70*J70,2)</f>
        <v>0</v>
      </c>
      <c r="L70" s="174">
        <v>21</v>
      </c>
      <c r="M70" s="174">
        <f>G70*(1+L70/100)</f>
        <v>0</v>
      </c>
      <c r="N70" s="174">
        <v>0</v>
      </c>
      <c r="O70" s="174">
        <f>ROUND(E70*N70,2)</f>
        <v>0</v>
      </c>
      <c r="P70" s="174">
        <v>0</v>
      </c>
      <c r="Q70" s="174">
        <f>ROUND(E70*P70,2)</f>
        <v>0</v>
      </c>
      <c r="R70" s="174"/>
      <c r="S70" s="174" t="s">
        <v>237</v>
      </c>
      <c r="T70" s="175" t="s">
        <v>155</v>
      </c>
      <c r="U70" s="161">
        <v>1.0910000000000002</v>
      </c>
      <c r="V70" s="161">
        <f>ROUND(E70*U70,2)</f>
        <v>340.06</v>
      </c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238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5">
      <c r="A71" s="159"/>
      <c r="B71" s="160"/>
      <c r="C71" s="196" t="s">
        <v>628</v>
      </c>
      <c r="D71" s="183"/>
      <c r="E71" s="184">
        <v>60</v>
      </c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184</v>
      </c>
      <c r="AH71" s="152">
        <v>0</v>
      </c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5">
      <c r="A72" s="159"/>
      <c r="B72" s="160"/>
      <c r="C72" s="196" t="s">
        <v>629</v>
      </c>
      <c r="D72" s="183"/>
      <c r="E72" s="184">
        <v>37.5</v>
      </c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184</v>
      </c>
      <c r="AH72" s="152">
        <v>0</v>
      </c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5">
      <c r="A73" s="159"/>
      <c r="B73" s="160"/>
      <c r="C73" s="196" t="s">
        <v>630</v>
      </c>
      <c r="D73" s="183"/>
      <c r="E73" s="184">
        <v>122.2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184</v>
      </c>
      <c r="AH73" s="152">
        <v>0</v>
      </c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5">
      <c r="A74" s="159"/>
      <c r="B74" s="160"/>
      <c r="C74" s="196" t="s">
        <v>631</v>
      </c>
      <c r="D74" s="183"/>
      <c r="E74" s="184">
        <v>92</v>
      </c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184</v>
      </c>
      <c r="AH74" s="152">
        <v>0</v>
      </c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5">
      <c r="A75" s="169">
        <v>29</v>
      </c>
      <c r="B75" s="170" t="s">
        <v>228</v>
      </c>
      <c r="C75" s="179" t="s">
        <v>229</v>
      </c>
      <c r="D75" s="171" t="s">
        <v>198</v>
      </c>
      <c r="E75" s="172">
        <v>1000.8000000000001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21</v>
      </c>
      <c r="M75" s="174">
        <f>G75*(1+L75/100)</f>
        <v>0</v>
      </c>
      <c r="N75" s="174">
        <v>5.0000000000000001E-4</v>
      </c>
      <c r="O75" s="174">
        <f>ROUND(E75*N75,2)</f>
        <v>0.5</v>
      </c>
      <c r="P75" s="174">
        <v>0</v>
      </c>
      <c r="Q75" s="174">
        <f>ROUND(E75*P75,2)</f>
        <v>0</v>
      </c>
      <c r="R75" s="174"/>
      <c r="S75" s="174" t="s">
        <v>237</v>
      </c>
      <c r="T75" s="175" t="s">
        <v>155</v>
      </c>
      <c r="U75" s="161">
        <v>0</v>
      </c>
      <c r="V75" s="161">
        <f>ROUND(E75*U75,2)</f>
        <v>0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604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5">
      <c r="A76" s="159"/>
      <c r="B76" s="160"/>
      <c r="C76" s="196" t="s">
        <v>632</v>
      </c>
      <c r="D76" s="183"/>
      <c r="E76" s="184">
        <v>1000.8000000000001</v>
      </c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184</v>
      </c>
      <c r="AH76" s="152">
        <v>5</v>
      </c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ht="20.399999999999999" outlineLevel="1" x14ac:dyDescent="0.25">
      <c r="A77" s="169">
        <v>30</v>
      </c>
      <c r="B77" s="170" t="s">
        <v>633</v>
      </c>
      <c r="C77" s="179" t="s">
        <v>634</v>
      </c>
      <c r="D77" s="171" t="s">
        <v>198</v>
      </c>
      <c r="E77" s="172">
        <v>1000.8000000000001</v>
      </c>
      <c r="F77" s="173"/>
      <c r="G77" s="174">
        <f>ROUND(E77*F77,2)</f>
        <v>0</v>
      </c>
      <c r="H77" s="173"/>
      <c r="I77" s="174">
        <f>ROUND(E77*H77,2)</f>
        <v>0</v>
      </c>
      <c r="J77" s="173"/>
      <c r="K77" s="174">
        <f>ROUND(E77*J77,2)</f>
        <v>0</v>
      </c>
      <c r="L77" s="174">
        <v>21</v>
      </c>
      <c r="M77" s="174">
        <f>G77*(1+L77/100)</f>
        <v>0</v>
      </c>
      <c r="N77" s="174">
        <v>0</v>
      </c>
      <c r="O77" s="174">
        <f>ROUND(E77*N77,2)</f>
        <v>0</v>
      </c>
      <c r="P77" s="174">
        <v>0</v>
      </c>
      <c r="Q77" s="174">
        <f>ROUND(E77*P77,2)</f>
        <v>0</v>
      </c>
      <c r="R77" s="174"/>
      <c r="S77" s="174" t="s">
        <v>237</v>
      </c>
      <c r="T77" s="175" t="s">
        <v>155</v>
      </c>
      <c r="U77" s="161">
        <v>0</v>
      </c>
      <c r="V77" s="161">
        <f>ROUND(E77*U77,2)</f>
        <v>0</v>
      </c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604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5">
      <c r="A78" s="159"/>
      <c r="B78" s="160"/>
      <c r="C78" s="261" t="s">
        <v>635</v>
      </c>
      <c r="D78" s="262"/>
      <c r="E78" s="262"/>
      <c r="F78" s="262"/>
      <c r="G78" s="262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182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76" t="str">
        <f>C78</f>
        <v>z rostlé horniny tř.1 - 4 pod násypy z hornin soudržných do 92% PS a hornin nesoudržných sypkých relativní ulehlosti I(d) do 0,8</v>
      </c>
      <c r="BB78" s="152"/>
      <c r="BC78" s="152"/>
      <c r="BD78" s="152"/>
      <c r="BE78" s="152"/>
      <c r="BF78" s="152"/>
      <c r="BG78" s="152"/>
      <c r="BH78" s="152"/>
    </row>
    <row r="79" spans="1:60" outlineLevel="1" x14ac:dyDescent="0.25">
      <c r="A79" s="159"/>
      <c r="B79" s="160"/>
      <c r="C79" s="196" t="s">
        <v>632</v>
      </c>
      <c r="D79" s="183"/>
      <c r="E79" s="184">
        <v>1000.8000000000001</v>
      </c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184</v>
      </c>
      <c r="AH79" s="152">
        <v>5</v>
      </c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5">
      <c r="A80" s="189">
        <v>31</v>
      </c>
      <c r="B80" s="190" t="s">
        <v>636</v>
      </c>
      <c r="C80" s="199" t="s">
        <v>637</v>
      </c>
      <c r="D80" s="191" t="s">
        <v>266</v>
      </c>
      <c r="E80" s="192">
        <v>33</v>
      </c>
      <c r="F80" s="193"/>
      <c r="G80" s="194">
        <f>ROUND(E80*F80,2)</f>
        <v>0</v>
      </c>
      <c r="H80" s="193"/>
      <c r="I80" s="194">
        <f>ROUND(E80*H80,2)</f>
        <v>0</v>
      </c>
      <c r="J80" s="193"/>
      <c r="K80" s="194">
        <f>ROUND(E80*J80,2)</f>
        <v>0</v>
      </c>
      <c r="L80" s="194">
        <v>21</v>
      </c>
      <c r="M80" s="194">
        <f>G80*(1+L80/100)</f>
        <v>0</v>
      </c>
      <c r="N80" s="194">
        <v>6.5100000000000005E-2</v>
      </c>
      <c r="O80" s="194">
        <f>ROUND(E80*N80,2)</f>
        <v>2.15</v>
      </c>
      <c r="P80" s="194">
        <v>0</v>
      </c>
      <c r="Q80" s="194">
        <f>ROUND(E80*P80,2)</f>
        <v>0</v>
      </c>
      <c r="R80" s="194"/>
      <c r="S80" s="194" t="s">
        <v>237</v>
      </c>
      <c r="T80" s="195" t="s">
        <v>155</v>
      </c>
      <c r="U80" s="161">
        <v>0</v>
      </c>
      <c r="V80" s="161">
        <f>ROUND(E80*U80,2)</f>
        <v>0</v>
      </c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259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x14ac:dyDescent="0.25">
      <c r="A81" s="163" t="s">
        <v>150</v>
      </c>
      <c r="B81" s="164" t="s">
        <v>79</v>
      </c>
      <c r="C81" s="178" t="s">
        <v>80</v>
      </c>
      <c r="D81" s="165"/>
      <c r="E81" s="166"/>
      <c r="F81" s="167"/>
      <c r="G81" s="167">
        <f>SUMIF(AG82:AG93,"&lt;&gt;NOR",G82:G93)</f>
        <v>0</v>
      </c>
      <c r="H81" s="167"/>
      <c r="I81" s="167">
        <f>SUM(I82:I93)</f>
        <v>0</v>
      </c>
      <c r="J81" s="167"/>
      <c r="K81" s="167">
        <f>SUM(K82:K93)</f>
        <v>0</v>
      </c>
      <c r="L81" s="167"/>
      <c r="M81" s="167">
        <f>SUM(M82:M93)</f>
        <v>0</v>
      </c>
      <c r="N81" s="167"/>
      <c r="O81" s="167">
        <f>SUM(O82:O93)</f>
        <v>199.9</v>
      </c>
      <c r="P81" s="167"/>
      <c r="Q81" s="167">
        <f>SUM(Q82:Q93)</f>
        <v>0</v>
      </c>
      <c r="R81" s="167"/>
      <c r="S81" s="167"/>
      <c r="T81" s="168"/>
      <c r="U81" s="162"/>
      <c r="V81" s="162">
        <f>SUM(V82:V93)</f>
        <v>2118.9699999999998</v>
      </c>
      <c r="W81" s="162"/>
      <c r="AG81" t="s">
        <v>151</v>
      </c>
    </row>
    <row r="82" spans="1:60" outlineLevel="1" x14ac:dyDescent="0.25">
      <c r="A82" s="169">
        <v>32</v>
      </c>
      <c r="B82" s="170" t="s">
        <v>478</v>
      </c>
      <c r="C82" s="179" t="s">
        <v>479</v>
      </c>
      <c r="D82" s="171" t="s">
        <v>179</v>
      </c>
      <c r="E82" s="172">
        <v>3.9975000000000001</v>
      </c>
      <c r="F82" s="173"/>
      <c r="G82" s="174">
        <f>ROUND(E82*F82,2)</f>
        <v>0</v>
      </c>
      <c r="H82" s="173"/>
      <c r="I82" s="174">
        <f>ROUND(E82*H82,2)</f>
        <v>0</v>
      </c>
      <c r="J82" s="173"/>
      <c r="K82" s="174">
        <f>ROUND(E82*J82,2)</f>
        <v>0</v>
      </c>
      <c r="L82" s="174">
        <v>21</v>
      </c>
      <c r="M82" s="174">
        <f>G82*(1+L82/100)</f>
        <v>0</v>
      </c>
      <c r="N82" s="174">
        <v>2.6835500000000003</v>
      </c>
      <c r="O82" s="174">
        <f>ROUND(E82*N82,2)</f>
        <v>10.73</v>
      </c>
      <c r="P82" s="174">
        <v>0</v>
      </c>
      <c r="Q82" s="174">
        <f>ROUND(E82*P82,2)</f>
        <v>0</v>
      </c>
      <c r="R82" s="174"/>
      <c r="S82" s="174" t="s">
        <v>237</v>
      </c>
      <c r="T82" s="175" t="s">
        <v>155</v>
      </c>
      <c r="U82" s="161">
        <v>11.73</v>
      </c>
      <c r="V82" s="161">
        <f>ROUND(E82*U82,2)</f>
        <v>46.89</v>
      </c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238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5">
      <c r="A83" s="159"/>
      <c r="B83" s="160"/>
      <c r="C83" s="261" t="s">
        <v>480</v>
      </c>
      <c r="D83" s="262"/>
      <c r="E83" s="262"/>
      <c r="F83" s="262"/>
      <c r="G83" s="262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182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5">
      <c r="A84" s="159"/>
      <c r="B84" s="160"/>
      <c r="C84" s="196" t="s">
        <v>638</v>
      </c>
      <c r="D84" s="183"/>
      <c r="E84" s="184">
        <v>3.6300000000000003</v>
      </c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184</v>
      </c>
      <c r="AH84" s="152">
        <v>0</v>
      </c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5">
      <c r="A85" s="159"/>
      <c r="B85" s="160"/>
      <c r="C85" s="196" t="s">
        <v>639</v>
      </c>
      <c r="D85" s="183"/>
      <c r="E85" s="184">
        <v>0.36750000000000005</v>
      </c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184</v>
      </c>
      <c r="AH85" s="152">
        <v>0</v>
      </c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5">
      <c r="A86" s="169">
        <v>33</v>
      </c>
      <c r="B86" s="170" t="s">
        <v>481</v>
      </c>
      <c r="C86" s="179" t="s">
        <v>482</v>
      </c>
      <c r="D86" s="171" t="s">
        <v>179</v>
      </c>
      <c r="E86" s="172">
        <v>3.9975000000000001</v>
      </c>
      <c r="F86" s="173"/>
      <c r="G86" s="174">
        <f>ROUND(E86*F86,2)</f>
        <v>0</v>
      </c>
      <c r="H86" s="173"/>
      <c r="I86" s="174">
        <f>ROUND(E86*H86,2)</f>
        <v>0</v>
      </c>
      <c r="J86" s="173"/>
      <c r="K86" s="174">
        <f>ROUND(E86*J86,2)</f>
        <v>0</v>
      </c>
      <c r="L86" s="174">
        <v>21</v>
      </c>
      <c r="M86" s="174">
        <f>G86*(1+L86/100)</f>
        <v>0</v>
      </c>
      <c r="N86" s="174">
        <v>0</v>
      </c>
      <c r="O86" s="174">
        <f>ROUND(E86*N86,2)</f>
        <v>0</v>
      </c>
      <c r="P86" s="174">
        <v>0</v>
      </c>
      <c r="Q86" s="174">
        <f>ROUND(E86*P86,2)</f>
        <v>0</v>
      </c>
      <c r="R86" s="174"/>
      <c r="S86" s="174" t="s">
        <v>237</v>
      </c>
      <c r="T86" s="175" t="s">
        <v>155</v>
      </c>
      <c r="U86" s="161">
        <v>4.5950000000000006</v>
      </c>
      <c r="V86" s="161">
        <f>ROUND(E86*U86,2)</f>
        <v>18.37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238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5">
      <c r="A87" s="159"/>
      <c r="B87" s="160"/>
      <c r="C87" s="261" t="s">
        <v>480</v>
      </c>
      <c r="D87" s="262"/>
      <c r="E87" s="262"/>
      <c r="F87" s="262"/>
      <c r="G87" s="262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182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5">
      <c r="A88" s="159"/>
      <c r="B88" s="160"/>
      <c r="C88" s="196" t="s">
        <v>640</v>
      </c>
      <c r="D88" s="183"/>
      <c r="E88" s="184">
        <v>3.9975000000000001</v>
      </c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184</v>
      </c>
      <c r="AH88" s="152">
        <v>5</v>
      </c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ht="20.399999999999999" outlineLevel="1" x14ac:dyDescent="0.25">
      <c r="A89" s="169">
        <v>34</v>
      </c>
      <c r="B89" s="170" t="s">
        <v>483</v>
      </c>
      <c r="C89" s="179" t="s">
        <v>484</v>
      </c>
      <c r="D89" s="171" t="s">
        <v>198</v>
      </c>
      <c r="E89" s="172">
        <v>3.9975000000000001</v>
      </c>
      <c r="F89" s="173"/>
      <c r="G89" s="174">
        <f>ROUND(E89*F89,2)</f>
        <v>0</v>
      </c>
      <c r="H89" s="173"/>
      <c r="I89" s="174">
        <f>ROUND(E89*H89,2)</f>
        <v>0</v>
      </c>
      <c r="J89" s="173"/>
      <c r="K89" s="174">
        <f>ROUND(E89*J89,2)</f>
        <v>0</v>
      </c>
      <c r="L89" s="174">
        <v>21</v>
      </c>
      <c r="M89" s="174">
        <f>G89*(1+L89/100)</f>
        <v>0</v>
      </c>
      <c r="N89" s="174">
        <v>2.2140000000000003E-2</v>
      </c>
      <c r="O89" s="174">
        <f>ROUND(E89*N89,2)</f>
        <v>0.09</v>
      </c>
      <c r="P89" s="174">
        <v>0</v>
      </c>
      <c r="Q89" s="174">
        <f>ROUND(E89*P89,2)</f>
        <v>0</v>
      </c>
      <c r="R89" s="174"/>
      <c r="S89" s="174" t="s">
        <v>237</v>
      </c>
      <c r="T89" s="175" t="s">
        <v>155</v>
      </c>
      <c r="U89" s="161">
        <v>2.524</v>
      </c>
      <c r="V89" s="161">
        <f>ROUND(E89*U89,2)</f>
        <v>10.09</v>
      </c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238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5">
      <c r="A90" s="159"/>
      <c r="B90" s="160"/>
      <c r="C90" s="261" t="s">
        <v>485</v>
      </c>
      <c r="D90" s="262"/>
      <c r="E90" s="262"/>
      <c r="F90" s="262"/>
      <c r="G90" s="262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182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5">
      <c r="A91" s="159"/>
      <c r="B91" s="160"/>
      <c r="C91" s="196" t="s">
        <v>640</v>
      </c>
      <c r="D91" s="183"/>
      <c r="E91" s="184">
        <v>3.9975000000000001</v>
      </c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184</v>
      </c>
      <c r="AH91" s="152">
        <v>5</v>
      </c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5">
      <c r="A92" s="169">
        <v>35</v>
      </c>
      <c r="B92" s="170" t="s">
        <v>641</v>
      </c>
      <c r="C92" s="179" t="s">
        <v>642</v>
      </c>
      <c r="D92" s="171" t="s">
        <v>643</v>
      </c>
      <c r="E92" s="172">
        <v>264</v>
      </c>
      <c r="F92" s="173"/>
      <c r="G92" s="174">
        <f>ROUND(E92*F92,2)</f>
        <v>0</v>
      </c>
      <c r="H92" s="173"/>
      <c r="I92" s="174">
        <f>ROUND(E92*H92,2)</f>
        <v>0</v>
      </c>
      <c r="J92" s="173"/>
      <c r="K92" s="174">
        <f>ROUND(E92*J92,2)</f>
        <v>0</v>
      </c>
      <c r="L92" s="174">
        <v>21</v>
      </c>
      <c r="M92" s="174">
        <f>G92*(1+L92/100)</f>
        <v>0</v>
      </c>
      <c r="N92" s="174">
        <v>0.71623000000000003</v>
      </c>
      <c r="O92" s="174">
        <f>ROUND(E92*N92,2)</f>
        <v>189.08</v>
      </c>
      <c r="P92" s="174">
        <v>0</v>
      </c>
      <c r="Q92" s="174">
        <f>ROUND(E92*P92,2)</f>
        <v>0</v>
      </c>
      <c r="R92" s="174"/>
      <c r="S92" s="174" t="s">
        <v>237</v>
      </c>
      <c r="T92" s="175" t="s">
        <v>155</v>
      </c>
      <c r="U92" s="161">
        <v>7.7410000000000005</v>
      </c>
      <c r="V92" s="161">
        <f>ROUND(E92*U92,2)</f>
        <v>2043.62</v>
      </c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238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5">
      <c r="A93" s="159"/>
      <c r="B93" s="160"/>
      <c r="C93" s="196" t="s">
        <v>644</v>
      </c>
      <c r="D93" s="183"/>
      <c r="E93" s="184">
        <v>264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184</v>
      </c>
      <c r="AH93" s="152">
        <v>0</v>
      </c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x14ac:dyDescent="0.25">
      <c r="A94" s="163" t="s">
        <v>150</v>
      </c>
      <c r="B94" s="164" t="s">
        <v>85</v>
      </c>
      <c r="C94" s="178" t="s">
        <v>86</v>
      </c>
      <c r="D94" s="165"/>
      <c r="E94" s="166"/>
      <c r="F94" s="167"/>
      <c r="G94" s="167">
        <f>SUMIF(AG95:AG111,"&lt;&gt;NOR",G95:G111)</f>
        <v>0</v>
      </c>
      <c r="H94" s="167"/>
      <c r="I94" s="167">
        <f>SUM(I95:I111)</f>
        <v>0</v>
      </c>
      <c r="J94" s="167"/>
      <c r="K94" s="167">
        <f>SUM(K95:K111)</f>
        <v>0</v>
      </c>
      <c r="L94" s="167"/>
      <c r="M94" s="167">
        <f>SUM(M95:M111)</f>
        <v>0</v>
      </c>
      <c r="N94" s="167"/>
      <c r="O94" s="167">
        <f>SUM(O95:O111)</f>
        <v>459.73999999999995</v>
      </c>
      <c r="P94" s="167"/>
      <c r="Q94" s="167">
        <f>SUM(Q95:Q111)</f>
        <v>0</v>
      </c>
      <c r="R94" s="167"/>
      <c r="S94" s="167"/>
      <c r="T94" s="168"/>
      <c r="U94" s="162"/>
      <c r="V94" s="162">
        <f>SUM(V95:V111)</f>
        <v>35.81</v>
      </c>
      <c r="W94" s="162"/>
      <c r="AG94" t="s">
        <v>151</v>
      </c>
    </row>
    <row r="95" spans="1:60" outlineLevel="1" x14ac:dyDescent="0.25">
      <c r="A95" s="169">
        <v>36</v>
      </c>
      <c r="B95" s="170" t="s">
        <v>645</v>
      </c>
      <c r="C95" s="179" t="s">
        <v>646</v>
      </c>
      <c r="D95" s="171" t="s">
        <v>647</v>
      </c>
      <c r="E95" s="172">
        <v>405</v>
      </c>
      <c r="F95" s="173"/>
      <c r="G95" s="174">
        <f>ROUND(E95*F95,2)</f>
        <v>0</v>
      </c>
      <c r="H95" s="173"/>
      <c r="I95" s="174">
        <f>ROUND(E95*H95,2)</f>
        <v>0</v>
      </c>
      <c r="J95" s="173"/>
      <c r="K95" s="174">
        <f>ROUND(E95*J95,2)</f>
        <v>0</v>
      </c>
      <c r="L95" s="174">
        <v>21</v>
      </c>
      <c r="M95" s="174">
        <f>G95*(1+L95/100)</f>
        <v>0</v>
      </c>
      <c r="N95" s="174">
        <v>0</v>
      </c>
      <c r="O95" s="174">
        <f>ROUND(E95*N95,2)</f>
        <v>0</v>
      </c>
      <c r="P95" s="174">
        <v>0</v>
      </c>
      <c r="Q95" s="174">
        <f>ROUND(E95*P95,2)</f>
        <v>0</v>
      </c>
      <c r="R95" s="174"/>
      <c r="S95" s="174" t="s">
        <v>204</v>
      </c>
      <c r="T95" s="175" t="s">
        <v>155</v>
      </c>
      <c r="U95" s="161">
        <v>0</v>
      </c>
      <c r="V95" s="161">
        <f>ROUND(E95*U95,2)</f>
        <v>0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604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5">
      <c r="A96" s="159"/>
      <c r="B96" s="160"/>
      <c r="C96" s="196" t="s">
        <v>648</v>
      </c>
      <c r="D96" s="183"/>
      <c r="E96" s="184">
        <v>60</v>
      </c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184</v>
      </c>
      <c r="AH96" s="152">
        <v>0</v>
      </c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5">
      <c r="A97" s="159"/>
      <c r="B97" s="160"/>
      <c r="C97" s="196" t="s">
        <v>649</v>
      </c>
      <c r="D97" s="183"/>
      <c r="E97" s="184">
        <v>123</v>
      </c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184</v>
      </c>
      <c r="AH97" s="152">
        <v>0</v>
      </c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5">
      <c r="A98" s="159"/>
      <c r="B98" s="160"/>
      <c r="C98" s="196" t="s">
        <v>81</v>
      </c>
      <c r="D98" s="183"/>
      <c r="E98" s="184">
        <v>38</v>
      </c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184</v>
      </c>
      <c r="AH98" s="152">
        <v>0</v>
      </c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5">
      <c r="A99" s="159"/>
      <c r="B99" s="160"/>
      <c r="C99" s="196" t="s">
        <v>650</v>
      </c>
      <c r="D99" s="183"/>
      <c r="E99" s="184">
        <v>72</v>
      </c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184</v>
      </c>
      <c r="AH99" s="152">
        <v>0</v>
      </c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5">
      <c r="A100" s="159"/>
      <c r="B100" s="160"/>
      <c r="C100" s="196" t="s">
        <v>651</v>
      </c>
      <c r="D100" s="183"/>
      <c r="E100" s="184">
        <v>112</v>
      </c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184</v>
      </c>
      <c r="AH100" s="152">
        <v>0</v>
      </c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5">
      <c r="A101" s="189">
        <v>37</v>
      </c>
      <c r="B101" s="190" t="s">
        <v>652</v>
      </c>
      <c r="C101" s="199" t="s">
        <v>653</v>
      </c>
      <c r="D101" s="191" t="s">
        <v>198</v>
      </c>
      <c r="E101" s="192">
        <v>270</v>
      </c>
      <c r="F101" s="193"/>
      <c r="G101" s="194">
        <f>ROUND(E101*F101,2)</f>
        <v>0</v>
      </c>
      <c r="H101" s="193"/>
      <c r="I101" s="194">
        <f>ROUND(E101*H101,2)</f>
        <v>0</v>
      </c>
      <c r="J101" s="193"/>
      <c r="K101" s="194">
        <f>ROUND(E101*J101,2)</f>
        <v>0</v>
      </c>
      <c r="L101" s="194">
        <v>21</v>
      </c>
      <c r="M101" s="194">
        <f>G101*(1+L101/100)</f>
        <v>0</v>
      </c>
      <c r="N101" s="194">
        <v>0</v>
      </c>
      <c r="O101" s="194">
        <f>ROUND(E101*N101,2)</f>
        <v>0</v>
      </c>
      <c r="P101" s="194">
        <v>0</v>
      </c>
      <c r="Q101" s="194">
        <f>ROUND(E101*P101,2)</f>
        <v>0</v>
      </c>
      <c r="R101" s="194"/>
      <c r="S101" s="194" t="s">
        <v>204</v>
      </c>
      <c r="T101" s="195" t="s">
        <v>155</v>
      </c>
      <c r="U101" s="161">
        <v>0</v>
      </c>
      <c r="V101" s="161">
        <f>ROUND(E101*U101,2)</f>
        <v>0</v>
      </c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604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5">
      <c r="A102" s="189">
        <v>38</v>
      </c>
      <c r="B102" s="190" t="s">
        <v>654</v>
      </c>
      <c r="C102" s="199" t="s">
        <v>655</v>
      </c>
      <c r="D102" s="191" t="s">
        <v>601</v>
      </c>
      <c r="E102" s="192">
        <v>33</v>
      </c>
      <c r="F102" s="193"/>
      <c r="G102" s="194">
        <f>ROUND(E102*F102,2)</f>
        <v>0</v>
      </c>
      <c r="H102" s="193"/>
      <c r="I102" s="194">
        <f>ROUND(E102*H102,2)</f>
        <v>0</v>
      </c>
      <c r="J102" s="193"/>
      <c r="K102" s="194">
        <f>ROUND(E102*J102,2)</f>
        <v>0</v>
      </c>
      <c r="L102" s="194">
        <v>21</v>
      </c>
      <c r="M102" s="194">
        <f>G102*(1+L102/100)</f>
        <v>0</v>
      </c>
      <c r="N102" s="194">
        <v>0</v>
      </c>
      <c r="O102" s="194">
        <f>ROUND(E102*N102,2)</f>
        <v>0</v>
      </c>
      <c r="P102" s="194">
        <v>0</v>
      </c>
      <c r="Q102" s="194">
        <f>ROUND(E102*P102,2)</f>
        <v>0</v>
      </c>
      <c r="R102" s="194"/>
      <c r="S102" s="194" t="s">
        <v>204</v>
      </c>
      <c r="T102" s="195" t="s">
        <v>155</v>
      </c>
      <c r="U102" s="161">
        <v>0</v>
      </c>
      <c r="V102" s="161">
        <f>ROUND(E102*U102,2)</f>
        <v>0</v>
      </c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238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outlineLevel="1" x14ac:dyDescent="0.25">
      <c r="A103" s="189">
        <v>39</v>
      </c>
      <c r="B103" s="190" t="s">
        <v>656</v>
      </c>
      <c r="C103" s="199" t="s">
        <v>657</v>
      </c>
      <c r="D103" s="191" t="s">
        <v>601</v>
      </c>
      <c r="E103" s="192">
        <v>30</v>
      </c>
      <c r="F103" s="193"/>
      <c r="G103" s="194">
        <f>ROUND(E103*F103,2)</f>
        <v>0</v>
      </c>
      <c r="H103" s="193"/>
      <c r="I103" s="194">
        <f>ROUND(E103*H103,2)</f>
        <v>0</v>
      </c>
      <c r="J103" s="193"/>
      <c r="K103" s="194">
        <f>ROUND(E103*J103,2)</f>
        <v>0</v>
      </c>
      <c r="L103" s="194">
        <v>21</v>
      </c>
      <c r="M103" s="194">
        <f>G103*(1+L103/100)</f>
        <v>0</v>
      </c>
      <c r="N103" s="194">
        <v>0</v>
      </c>
      <c r="O103" s="194">
        <f>ROUND(E103*N103,2)</f>
        <v>0</v>
      </c>
      <c r="P103" s="194">
        <v>0</v>
      </c>
      <c r="Q103" s="194">
        <f>ROUND(E103*P103,2)</f>
        <v>0</v>
      </c>
      <c r="R103" s="194"/>
      <c r="S103" s="194" t="s">
        <v>204</v>
      </c>
      <c r="T103" s="195" t="s">
        <v>155</v>
      </c>
      <c r="U103" s="161">
        <v>0</v>
      </c>
      <c r="V103" s="161">
        <f>ROUND(E103*U103,2)</f>
        <v>0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238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5">
      <c r="A104" s="189">
        <v>40</v>
      </c>
      <c r="B104" s="190" t="s">
        <v>658</v>
      </c>
      <c r="C104" s="199" t="s">
        <v>659</v>
      </c>
      <c r="D104" s="191" t="s">
        <v>601</v>
      </c>
      <c r="E104" s="192">
        <v>25</v>
      </c>
      <c r="F104" s="193"/>
      <c r="G104" s="194">
        <f>ROUND(E104*F104,2)</f>
        <v>0</v>
      </c>
      <c r="H104" s="193"/>
      <c r="I104" s="194">
        <f>ROUND(E104*H104,2)</f>
        <v>0</v>
      </c>
      <c r="J104" s="193"/>
      <c r="K104" s="194">
        <f>ROUND(E104*J104,2)</f>
        <v>0</v>
      </c>
      <c r="L104" s="194">
        <v>21</v>
      </c>
      <c r="M104" s="194">
        <f>G104*(1+L104/100)</f>
        <v>0</v>
      </c>
      <c r="N104" s="194">
        <v>0</v>
      </c>
      <c r="O104" s="194">
        <f>ROUND(E104*N104,2)</f>
        <v>0</v>
      </c>
      <c r="P104" s="194">
        <v>0</v>
      </c>
      <c r="Q104" s="194">
        <f>ROUND(E104*P104,2)</f>
        <v>0</v>
      </c>
      <c r="R104" s="194"/>
      <c r="S104" s="194" t="s">
        <v>204</v>
      </c>
      <c r="T104" s="195" t="s">
        <v>155</v>
      </c>
      <c r="U104" s="161">
        <v>0</v>
      </c>
      <c r="V104" s="161">
        <f>ROUND(E104*U104,2)</f>
        <v>0</v>
      </c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238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5">
      <c r="A105" s="169">
        <v>41</v>
      </c>
      <c r="B105" s="170" t="s">
        <v>660</v>
      </c>
      <c r="C105" s="179" t="s">
        <v>661</v>
      </c>
      <c r="D105" s="171" t="s">
        <v>198</v>
      </c>
      <c r="E105" s="172">
        <v>730.80000000000007</v>
      </c>
      <c r="F105" s="173"/>
      <c r="G105" s="174">
        <f>ROUND(E105*F105,2)</f>
        <v>0</v>
      </c>
      <c r="H105" s="173"/>
      <c r="I105" s="174">
        <f>ROUND(E105*H105,2)</f>
        <v>0</v>
      </c>
      <c r="J105" s="173"/>
      <c r="K105" s="174">
        <f>ROUND(E105*J105,2)</f>
        <v>0</v>
      </c>
      <c r="L105" s="174">
        <v>21</v>
      </c>
      <c r="M105" s="174">
        <f>G105*(1+L105/100)</f>
        <v>0</v>
      </c>
      <c r="N105" s="174">
        <v>0.15765000000000001</v>
      </c>
      <c r="O105" s="174">
        <f>ROUND(E105*N105,2)</f>
        <v>115.21</v>
      </c>
      <c r="P105" s="174">
        <v>0</v>
      </c>
      <c r="Q105" s="174">
        <f>ROUND(E105*P105,2)</f>
        <v>0</v>
      </c>
      <c r="R105" s="174"/>
      <c r="S105" s="174" t="s">
        <v>237</v>
      </c>
      <c r="T105" s="175" t="s">
        <v>155</v>
      </c>
      <c r="U105" s="161">
        <v>2.6000000000000002E-2</v>
      </c>
      <c r="V105" s="161">
        <f>ROUND(E105*U105,2)</f>
        <v>19</v>
      </c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604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5">
      <c r="A106" s="159"/>
      <c r="B106" s="160"/>
      <c r="C106" s="261" t="s">
        <v>285</v>
      </c>
      <c r="D106" s="262"/>
      <c r="E106" s="262"/>
      <c r="F106" s="262"/>
      <c r="G106" s="262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182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5">
      <c r="A107" s="169">
        <v>42</v>
      </c>
      <c r="B107" s="170" t="s">
        <v>662</v>
      </c>
      <c r="C107" s="179" t="s">
        <v>663</v>
      </c>
      <c r="D107" s="171" t="s">
        <v>198</v>
      </c>
      <c r="E107" s="172">
        <v>730.80000000000007</v>
      </c>
      <c r="F107" s="173"/>
      <c r="G107" s="174">
        <f>ROUND(E107*F107,2)</f>
        <v>0</v>
      </c>
      <c r="H107" s="173"/>
      <c r="I107" s="174">
        <f>ROUND(E107*H107,2)</f>
        <v>0</v>
      </c>
      <c r="J107" s="173"/>
      <c r="K107" s="174">
        <f>ROUND(E107*J107,2)</f>
        <v>0</v>
      </c>
      <c r="L107" s="174">
        <v>21</v>
      </c>
      <c r="M107" s="174">
        <f>G107*(1+L107/100)</f>
        <v>0</v>
      </c>
      <c r="N107" s="174">
        <v>0.2205</v>
      </c>
      <c r="O107" s="174">
        <f>ROUND(E107*N107,2)</f>
        <v>161.13999999999999</v>
      </c>
      <c r="P107" s="174">
        <v>0</v>
      </c>
      <c r="Q107" s="174">
        <f>ROUND(E107*P107,2)</f>
        <v>0</v>
      </c>
      <c r="R107" s="174"/>
      <c r="S107" s="174" t="s">
        <v>237</v>
      </c>
      <c r="T107" s="175" t="s">
        <v>155</v>
      </c>
      <c r="U107" s="161">
        <v>2.3000000000000003E-2</v>
      </c>
      <c r="V107" s="161">
        <f>ROUND(E107*U107,2)</f>
        <v>16.809999999999999</v>
      </c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238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5">
      <c r="A108" s="159"/>
      <c r="B108" s="160"/>
      <c r="C108" s="196" t="s">
        <v>664</v>
      </c>
      <c r="D108" s="183"/>
      <c r="E108" s="184">
        <v>730.80000000000007</v>
      </c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184</v>
      </c>
      <c r="AH108" s="152">
        <v>0</v>
      </c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outlineLevel="1" x14ac:dyDescent="0.25">
      <c r="A109" s="169">
        <v>43</v>
      </c>
      <c r="B109" s="170" t="s">
        <v>665</v>
      </c>
      <c r="C109" s="179" t="s">
        <v>666</v>
      </c>
      <c r="D109" s="171" t="s">
        <v>198</v>
      </c>
      <c r="E109" s="172">
        <v>730.80000000000007</v>
      </c>
      <c r="F109" s="173"/>
      <c r="G109" s="174">
        <f>ROUND(E109*F109,2)</f>
        <v>0</v>
      </c>
      <c r="H109" s="173"/>
      <c r="I109" s="174">
        <f>ROUND(E109*H109,2)</f>
        <v>0</v>
      </c>
      <c r="J109" s="173"/>
      <c r="K109" s="174">
        <f>ROUND(E109*J109,2)</f>
        <v>0</v>
      </c>
      <c r="L109" s="174">
        <v>21</v>
      </c>
      <c r="M109" s="174">
        <f>G109*(1+L109/100)</f>
        <v>0</v>
      </c>
      <c r="N109" s="174">
        <v>0.25094000000000005</v>
      </c>
      <c r="O109" s="174">
        <f>ROUND(E109*N109,2)</f>
        <v>183.39</v>
      </c>
      <c r="P109" s="174">
        <v>0</v>
      </c>
      <c r="Q109" s="174">
        <f>ROUND(E109*P109,2)</f>
        <v>0</v>
      </c>
      <c r="R109" s="174"/>
      <c r="S109" s="174" t="s">
        <v>237</v>
      </c>
      <c r="T109" s="175" t="s">
        <v>155</v>
      </c>
      <c r="U109" s="161">
        <v>0</v>
      </c>
      <c r="V109" s="161">
        <f>ROUND(E109*U109,2)</f>
        <v>0</v>
      </c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604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5">
      <c r="A110" s="159"/>
      <c r="B110" s="160"/>
      <c r="C110" s="261" t="s">
        <v>667</v>
      </c>
      <c r="D110" s="262"/>
      <c r="E110" s="262"/>
      <c r="F110" s="262"/>
      <c r="G110" s="262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182</v>
      </c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ht="20.399999999999999" outlineLevel="1" x14ac:dyDescent="0.25">
      <c r="A111" s="189">
        <v>44</v>
      </c>
      <c r="B111" s="190" t="s">
        <v>668</v>
      </c>
      <c r="C111" s="199" t="s">
        <v>669</v>
      </c>
      <c r="D111" s="191" t="s">
        <v>601</v>
      </c>
      <c r="E111" s="192">
        <v>58</v>
      </c>
      <c r="F111" s="193"/>
      <c r="G111" s="194">
        <f>ROUND(E111*F111,2)</f>
        <v>0</v>
      </c>
      <c r="H111" s="193"/>
      <c r="I111" s="194">
        <f>ROUND(E111*H111,2)</f>
        <v>0</v>
      </c>
      <c r="J111" s="193"/>
      <c r="K111" s="194">
        <f>ROUND(E111*J111,2)</f>
        <v>0</v>
      </c>
      <c r="L111" s="194">
        <v>21</v>
      </c>
      <c r="M111" s="194">
        <f>G111*(1+L111/100)</f>
        <v>0</v>
      </c>
      <c r="N111" s="194">
        <v>0</v>
      </c>
      <c r="O111" s="194">
        <f>ROUND(E111*N111,2)</f>
        <v>0</v>
      </c>
      <c r="P111" s="194">
        <v>0</v>
      </c>
      <c r="Q111" s="194">
        <f>ROUND(E111*P111,2)</f>
        <v>0</v>
      </c>
      <c r="R111" s="194"/>
      <c r="S111" s="194" t="s">
        <v>204</v>
      </c>
      <c r="T111" s="195" t="s">
        <v>155</v>
      </c>
      <c r="U111" s="161">
        <v>0</v>
      </c>
      <c r="V111" s="161">
        <f>ROUND(E111*U111,2)</f>
        <v>0</v>
      </c>
      <c r="W111" s="161"/>
      <c r="X111" s="152"/>
      <c r="Y111" s="152"/>
      <c r="Z111" s="152"/>
      <c r="AA111" s="152"/>
      <c r="AB111" s="152"/>
      <c r="AC111" s="152"/>
      <c r="AD111" s="152"/>
      <c r="AE111" s="152"/>
      <c r="AF111" s="152"/>
      <c r="AG111" s="152" t="s">
        <v>604</v>
      </c>
      <c r="AH111" s="152"/>
      <c r="AI111" s="152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152"/>
      <c r="AT111" s="152"/>
      <c r="AU111" s="152"/>
      <c r="AV111" s="152"/>
      <c r="AW111" s="152"/>
      <c r="AX111" s="152"/>
      <c r="AY111" s="152"/>
      <c r="AZ111" s="152"/>
      <c r="BA111" s="152"/>
      <c r="BB111" s="152"/>
      <c r="BC111" s="152"/>
      <c r="BD111" s="152"/>
      <c r="BE111" s="152"/>
      <c r="BF111" s="152"/>
      <c r="BG111" s="152"/>
      <c r="BH111" s="152"/>
    </row>
    <row r="112" spans="1:60" x14ac:dyDescent="0.25">
      <c r="A112" s="163" t="s">
        <v>150</v>
      </c>
      <c r="B112" s="164" t="s">
        <v>93</v>
      </c>
      <c r="C112" s="178" t="s">
        <v>94</v>
      </c>
      <c r="D112" s="165"/>
      <c r="E112" s="166"/>
      <c r="F112" s="167"/>
      <c r="G112" s="167">
        <f>SUMIF(AG113:AG114,"&lt;&gt;NOR",G113:G114)</f>
        <v>0</v>
      </c>
      <c r="H112" s="167"/>
      <c r="I112" s="167">
        <f>SUM(I113:I114)</f>
        <v>0</v>
      </c>
      <c r="J112" s="167"/>
      <c r="K112" s="167">
        <f>SUM(K113:K114)</f>
        <v>0</v>
      </c>
      <c r="L112" s="167"/>
      <c r="M112" s="167">
        <f>SUM(M113:M114)</f>
        <v>0</v>
      </c>
      <c r="N112" s="167"/>
      <c r="O112" s="167">
        <f>SUM(O113:O114)</f>
        <v>143.56</v>
      </c>
      <c r="P112" s="167"/>
      <c r="Q112" s="167">
        <f>SUM(Q113:Q114)</f>
        <v>0</v>
      </c>
      <c r="R112" s="167"/>
      <c r="S112" s="167"/>
      <c r="T112" s="168"/>
      <c r="U112" s="162"/>
      <c r="V112" s="162">
        <f>SUM(V113:V114)</f>
        <v>0</v>
      </c>
      <c r="W112" s="162"/>
      <c r="AG112" t="s">
        <v>151</v>
      </c>
    </row>
    <row r="113" spans="1:60" outlineLevel="1" x14ac:dyDescent="0.25">
      <c r="A113" s="189">
        <v>45</v>
      </c>
      <c r="B113" s="190" t="s">
        <v>304</v>
      </c>
      <c r="C113" s="199" t="s">
        <v>305</v>
      </c>
      <c r="D113" s="191" t="s">
        <v>223</v>
      </c>
      <c r="E113" s="192">
        <v>698</v>
      </c>
      <c r="F113" s="193"/>
      <c r="G113" s="194">
        <f>ROUND(E113*F113,2)</f>
        <v>0</v>
      </c>
      <c r="H113" s="193"/>
      <c r="I113" s="194">
        <f>ROUND(E113*H113,2)</f>
        <v>0</v>
      </c>
      <c r="J113" s="193"/>
      <c r="K113" s="194">
        <f>ROUND(E113*J113,2)</f>
        <v>0</v>
      </c>
      <c r="L113" s="194">
        <v>21</v>
      </c>
      <c r="M113" s="194">
        <f>G113*(1+L113/100)</f>
        <v>0</v>
      </c>
      <c r="N113" s="194">
        <v>0.14067000000000002</v>
      </c>
      <c r="O113" s="194">
        <f>ROUND(E113*N113,2)</f>
        <v>98.19</v>
      </c>
      <c r="P113" s="194">
        <v>0</v>
      </c>
      <c r="Q113" s="194">
        <f>ROUND(E113*P113,2)</f>
        <v>0</v>
      </c>
      <c r="R113" s="194"/>
      <c r="S113" s="194" t="s">
        <v>204</v>
      </c>
      <c r="T113" s="195" t="s">
        <v>155</v>
      </c>
      <c r="U113" s="161">
        <v>0</v>
      </c>
      <c r="V113" s="161">
        <f>ROUND(E113*U113,2)</f>
        <v>0</v>
      </c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604</v>
      </c>
      <c r="AH113" s="152"/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5">
      <c r="A114" s="189">
        <v>46</v>
      </c>
      <c r="B114" s="190" t="s">
        <v>306</v>
      </c>
      <c r="C114" s="199" t="s">
        <v>307</v>
      </c>
      <c r="D114" s="191" t="s">
        <v>223</v>
      </c>
      <c r="E114" s="192">
        <v>698</v>
      </c>
      <c r="F114" s="193"/>
      <c r="G114" s="194">
        <f>ROUND(E114*F114,2)</f>
        <v>0</v>
      </c>
      <c r="H114" s="193"/>
      <c r="I114" s="194">
        <f>ROUND(E114*H114,2)</f>
        <v>0</v>
      </c>
      <c r="J114" s="193"/>
      <c r="K114" s="194">
        <f>ROUND(E114*J114,2)</f>
        <v>0</v>
      </c>
      <c r="L114" s="194">
        <v>21</v>
      </c>
      <c r="M114" s="194">
        <f>G114*(1+L114/100)</f>
        <v>0</v>
      </c>
      <c r="N114" s="194">
        <v>6.5000000000000002E-2</v>
      </c>
      <c r="O114" s="194">
        <f>ROUND(E114*N114,2)</f>
        <v>45.37</v>
      </c>
      <c r="P114" s="194">
        <v>0</v>
      </c>
      <c r="Q114" s="194">
        <f>ROUND(E114*P114,2)</f>
        <v>0</v>
      </c>
      <c r="R114" s="194"/>
      <c r="S114" s="194" t="s">
        <v>204</v>
      </c>
      <c r="T114" s="195" t="s">
        <v>155</v>
      </c>
      <c r="U114" s="161">
        <v>0</v>
      </c>
      <c r="V114" s="161">
        <f>ROUND(E114*U114,2)</f>
        <v>0</v>
      </c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670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x14ac:dyDescent="0.25">
      <c r="A115" s="163" t="s">
        <v>150</v>
      </c>
      <c r="B115" s="164" t="s">
        <v>95</v>
      </c>
      <c r="C115" s="178" t="s">
        <v>96</v>
      </c>
      <c r="D115" s="165"/>
      <c r="E115" s="166"/>
      <c r="F115" s="167"/>
      <c r="G115" s="167">
        <f>SUMIF(AG116:AG116,"&lt;&gt;NOR",G116:G116)</f>
        <v>0</v>
      </c>
      <c r="H115" s="167"/>
      <c r="I115" s="167">
        <f>SUM(I116:I116)</f>
        <v>0</v>
      </c>
      <c r="J115" s="167"/>
      <c r="K115" s="167">
        <f>SUM(K116:K116)</f>
        <v>0</v>
      </c>
      <c r="L115" s="167"/>
      <c r="M115" s="167">
        <f>SUM(M116:M116)</f>
        <v>0</v>
      </c>
      <c r="N115" s="167"/>
      <c r="O115" s="167">
        <f>SUM(O116:O116)</f>
        <v>94.22</v>
      </c>
      <c r="P115" s="167"/>
      <c r="Q115" s="167">
        <f>SUM(Q116:Q116)</f>
        <v>0</v>
      </c>
      <c r="R115" s="167"/>
      <c r="S115" s="167"/>
      <c r="T115" s="168"/>
      <c r="U115" s="162"/>
      <c r="V115" s="162">
        <f>SUM(V116:V116)</f>
        <v>91.12</v>
      </c>
      <c r="W115" s="162"/>
      <c r="AG115" t="s">
        <v>151</v>
      </c>
    </row>
    <row r="116" spans="1:60" outlineLevel="1" x14ac:dyDescent="0.25">
      <c r="A116" s="189">
        <v>47</v>
      </c>
      <c r="B116" s="190" t="s">
        <v>671</v>
      </c>
      <c r="C116" s="199" t="s">
        <v>672</v>
      </c>
      <c r="D116" s="191" t="s">
        <v>223</v>
      </c>
      <c r="E116" s="192">
        <v>335</v>
      </c>
      <c r="F116" s="193"/>
      <c r="G116" s="194">
        <f>ROUND(E116*F116,2)</f>
        <v>0</v>
      </c>
      <c r="H116" s="193"/>
      <c r="I116" s="194">
        <f>ROUND(E116*H116,2)</f>
        <v>0</v>
      </c>
      <c r="J116" s="193"/>
      <c r="K116" s="194">
        <f>ROUND(E116*J116,2)</f>
        <v>0</v>
      </c>
      <c r="L116" s="194">
        <v>21</v>
      </c>
      <c r="M116" s="194">
        <f>G116*(1+L116/100)</f>
        <v>0</v>
      </c>
      <c r="N116" s="194">
        <v>0.28124000000000005</v>
      </c>
      <c r="O116" s="194">
        <f>ROUND(E116*N116,2)</f>
        <v>94.22</v>
      </c>
      <c r="P116" s="194">
        <v>0</v>
      </c>
      <c r="Q116" s="194">
        <f>ROUND(E116*P116,2)</f>
        <v>0</v>
      </c>
      <c r="R116" s="194"/>
      <c r="S116" s="194" t="s">
        <v>204</v>
      </c>
      <c r="T116" s="195" t="s">
        <v>673</v>
      </c>
      <c r="U116" s="161">
        <v>0.27200000000000002</v>
      </c>
      <c r="V116" s="161">
        <f>ROUND(E116*U116,2)</f>
        <v>91.12</v>
      </c>
      <c r="W116" s="161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 t="s">
        <v>238</v>
      </c>
      <c r="AH116" s="152"/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x14ac:dyDescent="0.25">
      <c r="A117" s="163" t="s">
        <v>150</v>
      </c>
      <c r="B117" s="164" t="s">
        <v>93</v>
      </c>
      <c r="C117" s="178" t="s">
        <v>94</v>
      </c>
      <c r="D117" s="165"/>
      <c r="E117" s="166"/>
      <c r="F117" s="167"/>
      <c r="G117" s="167">
        <f>SUMIF(AG118:AG119,"&lt;&gt;NOR",G118:G119)</f>
        <v>0</v>
      </c>
      <c r="H117" s="167"/>
      <c r="I117" s="167">
        <f>SUM(I118:I119)</f>
        <v>0</v>
      </c>
      <c r="J117" s="167"/>
      <c r="K117" s="167">
        <f>SUM(K118:K119)</f>
        <v>0</v>
      </c>
      <c r="L117" s="167"/>
      <c r="M117" s="167">
        <f>SUM(M118:M119)</f>
        <v>0</v>
      </c>
      <c r="N117" s="167"/>
      <c r="O117" s="167">
        <f>SUM(O118:O119)</f>
        <v>0.69</v>
      </c>
      <c r="P117" s="167"/>
      <c r="Q117" s="167">
        <f>SUM(Q118:Q119)</f>
        <v>0</v>
      </c>
      <c r="R117" s="167"/>
      <c r="S117" s="167"/>
      <c r="T117" s="168"/>
      <c r="U117" s="162"/>
      <c r="V117" s="162">
        <f>SUM(V118:V119)</f>
        <v>0</v>
      </c>
      <c r="W117" s="162"/>
      <c r="AG117" t="s">
        <v>151</v>
      </c>
    </row>
    <row r="118" spans="1:60" outlineLevel="1" x14ac:dyDescent="0.25">
      <c r="A118" s="169">
        <v>48</v>
      </c>
      <c r="B118" s="170" t="s">
        <v>309</v>
      </c>
      <c r="C118" s="179" t="s">
        <v>310</v>
      </c>
      <c r="D118" s="171" t="s">
        <v>198</v>
      </c>
      <c r="E118" s="172">
        <v>1000.8000000000001</v>
      </c>
      <c r="F118" s="173"/>
      <c r="G118" s="174">
        <f>ROUND(E118*F118,2)</f>
        <v>0</v>
      </c>
      <c r="H118" s="173"/>
      <c r="I118" s="174">
        <f>ROUND(E118*H118,2)</f>
        <v>0</v>
      </c>
      <c r="J118" s="173"/>
      <c r="K118" s="174">
        <f>ROUND(E118*J118,2)</f>
        <v>0</v>
      </c>
      <c r="L118" s="174">
        <v>21</v>
      </c>
      <c r="M118" s="174">
        <f>G118*(1+L118/100)</f>
        <v>0</v>
      </c>
      <c r="N118" s="174">
        <v>6.9000000000000008E-4</v>
      </c>
      <c r="O118" s="174">
        <f>ROUND(E118*N118,2)</f>
        <v>0.69</v>
      </c>
      <c r="P118" s="174">
        <v>0</v>
      </c>
      <c r="Q118" s="174">
        <f>ROUND(E118*P118,2)</f>
        <v>0</v>
      </c>
      <c r="R118" s="174"/>
      <c r="S118" s="174" t="s">
        <v>204</v>
      </c>
      <c r="T118" s="175" t="s">
        <v>155</v>
      </c>
      <c r="U118" s="161">
        <v>0</v>
      </c>
      <c r="V118" s="161">
        <f>ROUND(E118*U118,2)</f>
        <v>0</v>
      </c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604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5">
      <c r="A119" s="159"/>
      <c r="B119" s="160"/>
      <c r="C119" s="196" t="s">
        <v>674</v>
      </c>
      <c r="D119" s="183"/>
      <c r="E119" s="184">
        <v>1000.8000000000001</v>
      </c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184</v>
      </c>
      <c r="AH119" s="152">
        <v>5</v>
      </c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x14ac:dyDescent="0.25">
      <c r="A120" s="163" t="s">
        <v>150</v>
      </c>
      <c r="B120" s="164" t="s">
        <v>95</v>
      </c>
      <c r="C120" s="178" t="s">
        <v>96</v>
      </c>
      <c r="D120" s="165"/>
      <c r="E120" s="166"/>
      <c r="F120" s="167"/>
      <c r="G120" s="167">
        <f>SUMIF(AG121:AG125,"&lt;&gt;NOR",G121:G125)</f>
        <v>0</v>
      </c>
      <c r="H120" s="167"/>
      <c r="I120" s="167">
        <f>SUM(I121:I125)</f>
        <v>0</v>
      </c>
      <c r="J120" s="167"/>
      <c r="K120" s="167">
        <f>SUM(K121:K125)</f>
        <v>0</v>
      </c>
      <c r="L120" s="167"/>
      <c r="M120" s="167">
        <f>SUM(M121:M125)</f>
        <v>0</v>
      </c>
      <c r="N120" s="167"/>
      <c r="O120" s="167">
        <f>SUM(O121:O125)</f>
        <v>60.26</v>
      </c>
      <c r="P120" s="167"/>
      <c r="Q120" s="167">
        <f>SUM(Q121:Q125)</f>
        <v>0</v>
      </c>
      <c r="R120" s="167"/>
      <c r="S120" s="167"/>
      <c r="T120" s="168"/>
      <c r="U120" s="162"/>
      <c r="V120" s="162">
        <f>SUM(V121:V125)</f>
        <v>88.7</v>
      </c>
      <c r="W120" s="162"/>
      <c r="AG120" t="s">
        <v>151</v>
      </c>
    </row>
    <row r="121" spans="1:60" outlineLevel="1" x14ac:dyDescent="0.25">
      <c r="A121" s="189">
        <v>49</v>
      </c>
      <c r="B121" s="190" t="s">
        <v>675</v>
      </c>
      <c r="C121" s="199" t="s">
        <v>676</v>
      </c>
      <c r="D121" s="191" t="s">
        <v>266</v>
      </c>
      <c r="E121" s="192">
        <v>10</v>
      </c>
      <c r="F121" s="193"/>
      <c r="G121" s="194">
        <f>ROUND(E121*F121,2)</f>
        <v>0</v>
      </c>
      <c r="H121" s="193"/>
      <c r="I121" s="194">
        <f>ROUND(E121*H121,2)</f>
        <v>0</v>
      </c>
      <c r="J121" s="193"/>
      <c r="K121" s="194">
        <f>ROUND(E121*J121,2)</f>
        <v>0</v>
      </c>
      <c r="L121" s="194">
        <v>21</v>
      </c>
      <c r="M121" s="194">
        <f>G121*(1+L121/100)</f>
        <v>0</v>
      </c>
      <c r="N121" s="194">
        <v>0</v>
      </c>
      <c r="O121" s="194">
        <f>ROUND(E121*N121,2)</f>
        <v>0</v>
      </c>
      <c r="P121" s="194">
        <v>0</v>
      </c>
      <c r="Q121" s="194">
        <f>ROUND(E121*P121,2)</f>
        <v>0</v>
      </c>
      <c r="R121" s="194"/>
      <c r="S121" s="194" t="s">
        <v>237</v>
      </c>
      <c r="T121" s="195" t="s">
        <v>155</v>
      </c>
      <c r="U121" s="161">
        <v>0</v>
      </c>
      <c r="V121" s="161">
        <f>ROUND(E121*U121,2)</f>
        <v>0</v>
      </c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576</v>
      </c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ht="20.399999999999999" outlineLevel="1" x14ac:dyDescent="0.25">
      <c r="A122" s="169">
        <v>50</v>
      </c>
      <c r="B122" s="170" t="s">
        <v>677</v>
      </c>
      <c r="C122" s="179" t="s">
        <v>678</v>
      </c>
      <c r="D122" s="171" t="s">
        <v>223</v>
      </c>
      <c r="E122" s="172">
        <v>105</v>
      </c>
      <c r="F122" s="173"/>
      <c r="G122" s="174">
        <f>ROUND(E122*F122,2)</f>
        <v>0</v>
      </c>
      <c r="H122" s="173"/>
      <c r="I122" s="174">
        <f>ROUND(E122*H122,2)</f>
        <v>0</v>
      </c>
      <c r="J122" s="173"/>
      <c r="K122" s="174">
        <f>ROUND(E122*J122,2)</f>
        <v>0</v>
      </c>
      <c r="L122" s="174">
        <v>21</v>
      </c>
      <c r="M122" s="174">
        <f>G122*(1+L122/100)</f>
        <v>0</v>
      </c>
      <c r="N122" s="174">
        <v>0.10250000000000001</v>
      </c>
      <c r="O122" s="174">
        <f>ROUND(E122*N122,2)</f>
        <v>10.76</v>
      </c>
      <c r="P122" s="174">
        <v>0</v>
      </c>
      <c r="Q122" s="174">
        <f>ROUND(E122*P122,2)</f>
        <v>0</v>
      </c>
      <c r="R122" s="174"/>
      <c r="S122" s="174" t="s">
        <v>237</v>
      </c>
      <c r="T122" s="175" t="s">
        <v>155</v>
      </c>
      <c r="U122" s="161">
        <v>0</v>
      </c>
      <c r="V122" s="161">
        <f>ROUND(E122*U122,2)</f>
        <v>0</v>
      </c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604</v>
      </c>
      <c r="AH122" s="152"/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5">
      <c r="A123" s="159"/>
      <c r="B123" s="160"/>
      <c r="C123" s="261" t="s">
        <v>679</v>
      </c>
      <c r="D123" s="262"/>
      <c r="E123" s="262"/>
      <c r="F123" s="262"/>
      <c r="G123" s="262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 t="s">
        <v>182</v>
      </c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ht="20.399999999999999" outlineLevel="1" x14ac:dyDescent="0.25">
      <c r="A124" s="189">
        <v>51</v>
      </c>
      <c r="B124" s="190" t="s">
        <v>680</v>
      </c>
      <c r="C124" s="199" t="s">
        <v>681</v>
      </c>
      <c r="D124" s="191" t="s">
        <v>647</v>
      </c>
      <c r="E124" s="192">
        <v>672</v>
      </c>
      <c r="F124" s="193"/>
      <c r="G124" s="194">
        <f>ROUND(E124*F124,2)</f>
        <v>0</v>
      </c>
      <c r="H124" s="193"/>
      <c r="I124" s="194">
        <f>ROUND(E124*H124,2)</f>
        <v>0</v>
      </c>
      <c r="J124" s="193"/>
      <c r="K124" s="194">
        <f>ROUND(E124*J124,2)</f>
        <v>0</v>
      </c>
      <c r="L124" s="194">
        <v>21</v>
      </c>
      <c r="M124" s="194">
        <f>G124*(1+L124/100)</f>
        <v>0</v>
      </c>
      <c r="N124" s="194">
        <v>5.2000000000000006E-3</v>
      </c>
      <c r="O124" s="194">
        <f>ROUND(E124*N124,2)</f>
        <v>3.49</v>
      </c>
      <c r="P124" s="194">
        <v>0</v>
      </c>
      <c r="Q124" s="194">
        <f>ROUND(E124*P124,2)</f>
        <v>0</v>
      </c>
      <c r="R124" s="194"/>
      <c r="S124" s="194" t="s">
        <v>237</v>
      </c>
      <c r="T124" s="195" t="s">
        <v>155</v>
      </c>
      <c r="U124" s="161">
        <v>0</v>
      </c>
      <c r="V124" s="161">
        <f>ROUND(E124*U124,2)</f>
        <v>0</v>
      </c>
      <c r="W124" s="161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 t="s">
        <v>259</v>
      </c>
      <c r="AH124" s="152"/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outlineLevel="1" x14ac:dyDescent="0.25">
      <c r="A125" s="189">
        <v>52</v>
      </c>
      <c r="B125" s="190" t="s">
        <v>682</v>
      </c>
      <c r="C125" s="199" t="s">
        <v>683</v>
      </c>
      <c r="D125" s="191" t="s">
        <v>223</v>
      </c>
      <c r="E125" s="192">
        <v>672</v>
      </c>
      <c r="F125" s="193"/>
      <c r="G125" s="194">
        <f>ROUND(E125*F125,2)</f>
        <v>0</v>
      </c>
      <c r="H125" s="193"/>
      <c r="I125" s="194">
        <f>ROUND(E125*H125,2)</f>
        <v>0</v>
      </c>
      <c r="J125" s="193"/>
      <c r="K125" s="194">
        <f>ROUND(E125*J125,2)</f>
        <v>0</v>
      </c>
      <c r="L125" s="194">
        <v>21</v>
      </c>
      <c r="M125" s="194">
        <f>G125*(1+L125/100)</f>
        <v>0</v>
      </c>
      <c r="N125" s="194">
        <v>6.8470000000000003E-2</v>
      </c>
      <c r="O125" s="194">
        <f>ROUND(E125*N125,2)</f>
        <v>46.01</v>
      </c>
      <c r="P125" s="194">
        <v>0</v>
      </c>
      <c r="Q125" s="194">
        <f>ROUND(E125*P125,2)</f>
        <v>0</v>
      </c>
      <c r="R125" s="194"/>
      <c r="S125" s="194" t="s">
        <v>237</v>
      </c>
      <c r="T125" s="195" t="s">
        <v>155</v>
      </c>
      <c r="U125" s="161">
        <v>0.13200000000000001</v>
      </c>
      <c r="V125" s="161">
        <f>ROUND(E125*U125,2)</f>
        <v>88.7</v>
      </c>
      <c r="W125" s="161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 t="s">
        <v>238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x14ac:dyDescent="0.25">
      <c r="A126" s="163" t="s">
        <v>150</v>
      </c>
      <c r="B126" s="164" t="s">
        <v>101</v>
      </c>
      <c r="C126" s="178" t="s">
        <v>102</v>
      </c>
      <c r="D126" s="165"/>
      <c r="E126" s="166"/>
      <c r="F126" s="167"/>
      <c r="G126" s="167">
        <f>SUMIF(AG127:AG129,"&lt;&gt;NOR",G127:G129)</f>
        <v>0</v>
      </c>
      <c r="H126" s="167"/>
      <c r="I126" s="167">
        <f>SUM(I127:I129)</f>
        <v>0</v>
      </c>
      <c r="J126" s="167"/>
      <c r="K126" s="167">
        <f>SUM(K127:K129)</f>
        <v>0</v>
      </c>
      <c r="L126" s="167"/>
      <c r="M126" s="167">
        <f>SUM(M127:M129)</f>
        <v>0</v>
      </c>
      <c r="N126" s="167"/>
      <c r="O126" s="167">
        <f>SUM(O127:O129)</f>
        <v>0</v>
      </c>
      <c r="P126" s="167"/>
      <c r="Q126" s="167">
        <f>SUM(Q127:Q129)</f>
        <v>5.62</v>
      </c>
      <c r="R126" s="167"/>
      <c r="S126" s="167"/>
      <c r="T126" s="168"/>
      <c r="U126" s="162"/>
      <c r="V126" s="162">
        <f>SUM(V127:V129)</f>
        <v>20.54</v>
      </c>
      <c r="W126" s="162"/>
      <c r="AG126" t="s">
        <v>151</v>
      </c>
    </row>
    <row r="127" spans="1:60" outlineLevel="1" x14ac:dyDescent="0.25">
      <c r="A127" s="169">
        <v>53</v>
      </c>
      <c r="B127" s="170" t="s">
        <v>684</v>
      </c>
      <c r="C127" s="179" t="s">
        <v>685</v>
      </c>
      <c r="D127" s="171" t="s">
        <v>179</v>
      </c>
      <c r="E127" s="172">
        <v>2.8800000000000003</v>
      </c>
      <c r="F127" s="173"/>
      <c r="G127" s="174">
        <f>ROUND(E127*F127,2)</f>
        <v>0</v>
      </c>
      <c r="H127" s="173"/>
      <c r="I127" s="174">
        <f>ROUND(E127*H127,2)</f>
        <v>0</v>
      </c>
      <c r="J127" s="173"/>
      <c r="K127" s="174">
        <f>ROUND(E127*J127,2)</f>
        <v>0</v>
      </c>
      <c r="L127" s="174">
        <v>21</v>
      </c>
      <c r="M127" s="174">
        <f>G127*(1+L127/100)</f>
        <v>0</v>
      </c>
      <c r="N127" s="174">
        <v>1.2800000000000001E-3</v>
      </c>
      <c r="O127" s="174">
        <f>ROUND(E127*N127,2)</f>
        <v>0</v>
      </c>
      <c r="P127" s="174">
        <v>1.9500000000000002</v>
      </c>
      <c r="Q127" s="174">
        <f>ROUND(E127*P127,2)</f>
        <v>5.62</v>
      </c>
      <c r="R127" s="174"/>
      <c r="S127" s="174" t="s">
        <v>237</v>
      </c>
      <c r="T127" s="175" t="s">
        <v>155</v>
      </c>
      <c r="U127" s="161">
        <v>7.1317500000000003</v>
      </c>
      <c r="V127" s="161">
        <f>ROUND(E127*U127,2)</f>
        <v>20.54</v>
      </c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576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outlineLevel="1" x14ac:dyDescent="0.25">
      <c r="A128" s="159"/>
      <c r="B128" s="160"/>
      <c r="C128" s="261" t="s">
        <v>686</v>
      </c>
      <c r="D128" s="262"/>
      <c r="E128" s="262"/>
      <c r="F128" s="262"/>
      <c r="G128" s="262"/>
      <c r="H128" s="161"/>
      <c r="I128" s="161"/>
      <c r="J128" s="161"/>
      <c r="K128" s="161"/>
      <c r="L128" s="161"/>
      <c r="M128" s="161"/>
      <c r="N128" s="161"/>
      <c r="O128" s="161"/>
      <c r="P128" s="161"/>
      <c r="Q128" s="161"/>
      <c r="R128" s="161"/>
      <c r="S128" s="161"/>
      <c r="T128" s="161"/>
      <c r="U128" s="161"/>
      <c r="V128" s="161"/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182</v>
      </c>
      <c r="AH128" s="152"/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76" t="str">
        <f>C128</f>
        <v>nebo vybourání otvorů průřezové plochy přes 4 m2 v základech. Svislá a vodorovná doprava suti, odvoz do 10 km.</v>
      </c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5">
      <c r="A129" s="159"/>
      <c r="B129" s="160"/>
      <c r="C129" s="196" t="s">
        <v>687</v>
      </c>
      <c r="D129" s="183"/>
      <c r="E129" s="184">
        <v>2.8800000000000003</v>
      </c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184</v>
      </c>
      <c r="AH129" s="152">
        <v>0</v>
      </c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x14ac:dyDescent="0.25">
      <c r="A130" s="163" t="s">
        <v>150</v>
      </c>
      <c r="B130" s="164" t="s">
        <v>103</v>
      </c>
      <c r="C130" s="178" t="s">
        <v>104</v>
      </c>
      <c r="D130" s="165"/>
      <c r="E130" s="166"/>
      <c r="F130" s="167"/>
      <c r="G130" s="167">
        <f>SUMIF(AG131:AG132,"&lt;&gt;NOR",G131:G132)</f>
        <v>0</v>
      </c>
      <c r="H130" s="167"/>
      <c r="I130" s="167">
        <f>SUM(I131:I132)</f>
        <v>0</v>
      </c>
      <c r="J130" s="167"/>
      <c r="K130" s="167">
        <f>SUM(K131:K132)</f>
        <v>0</v>
      </c>
      <c r="L130" s="167"/>
      <c r="M130" s="167">
        <f>SUM(M131:M132)</f>
        <v>0</v>
      </c>
      <c r="N130" s="167"/>
      <c r="O130" s="167">
        <f>SUM(O131:O132)</f>
        <v>0</v>
      </c>
      <c r="P130" s="167"/>
      <c r="Q130" s="167">
        <f>SUM(Q131:Q132)</f>
        <v>0</v>
      </c>
      <c r="R130" s="167"/>
      <c r="S130" s="167"/>
      <c r="T130" s="168"/>
      <c r="U130" s="162"/>
      <c r="V130" s="162">
        <f>SUM(V131:V132)</f>
        <v>382.39</v>
      </c>
      <c r="W130" s="162"/>
      <c r="AG130" t="s">
        <v>151</v>
      </c>
    </row>
    <row r="131" spans="1:60" outlineLevel="1" x14ac:dyDescent="0.25">
      <c r="A131" s="169">
        <v>54</v>
      </c>
      <c r="B131" s="170" t="s">
        <v>322</v>
      </c>
      <c r="C131" s="179" t="s">
        <v>323</v>
      </c>
      <c r="D131" s="171" t="s">
        <v>212</v>
      </c>
      <c r="E131" s="172">
        <v>980.47843</v>
      </c>
      <c r="F131" s="173"/>
      <c r="G131" s="174">
        <f>ROUND(E131*F131,2)</f>
        <v>0</v>
      </c>
      <c r="H131" s="173"/>
      <c r="I131" s="174">
        <f>ROUND(E131*H131,2)</f>
        <v>0</v>
      </c>
      <c r="J131" s="173"/>
      <c r="K131" s="174">
        <f>ROUND(E131*J131,2)</f>
        <v>0</v>
      </c>
      <c r="L131" s="174">
        <v>21</v>
      </c>
      <c r="M131" s="174">
        <f>G131*(1+L131/100)</f>
        <v>0</v>
      </c>
      <c r="N131" s="174">
        <v>0</v>
      </c>
      <c r="O131" s="174">
        <f>ROUND(E131*N131,2)</f>
        <v>0</v>
      </c>
      <c r="P131" s="174">
        <v>0</v>
      </c>
      <c r="Q131" s="174">
        <f>ROUND(E131*P131,2)</f>
        <v>0</v>
      </c>
      <c r="R131" s="174"/>
      <c r="S131" s="174" t="s">
        <v>237</v>
      </c>
      <c r="T131" s="175" t="s">
        <v>155</v>
      </c>
      <c r="U131" s="161">
        <v>0.39</v>
      </c>
      <c r="V131" s="161">
        <f>ROUND(E131*U131,2)</f>
        <v>382.39</v>
      </c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688</v>
      </c>
      <c r="AH131" s="152"/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5">
      <c r="A132" s="159"/>
      <c r="B132" s="160"/>
      <c r="C132" s="261" t="s">
        <v>324</v>
      </c>
      <c r="D132" s="262"/>
      <c r="E132" s="262"/>
      <c r="F132" s="262"/>
      <c r="G132" s="262"/>
      <c r="H132" s="161"/>
      <c r="I132" s="161"/>
      <c r="J132" s="161"/>
      <c r="K132" s="161"/>
      <c r="L132" s="161"/>
      <c r="M132" s="161"/>
      <c r="N132" s="161"/>
      <c r="O132" s="161"/>
      <c r="P132" s="161"/>
      <c r="Q132" s="161"/>
      <c r="R132" s="161"/>
      <c r="S132" s="161"/>
      <c r="T132" s="161"/>
      <c r="U132" s="161"/>
      <c r="V132" s="161"/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182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x14ac:dyDescent="0.25">
      <c r="A133" s="5"/>
      <c r="B133" s="6"/>
      <c r="C133" s="180"/>
      <c r="D133" s="8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AE133">
        <v>15</v>
      </c>
      <c r="AF133">
        <v>21</v>
      </c>
    </row>
    <row r="134" spans="1:60" x14ac:dyDescent="0.25">
      <c r="A134" s="155"/>
      <c r="B134" s="156" t="s">
        <v>29</v>
      </c>
      <c r="C134" s="181"/>
      <c r="D134" s="157"/>
      <c r="E134" s="158"/>
      <c r="F134" s="158"/>
      <c r="G134" s="177">
        <f>G8+G52+G81+G94+G112+G115+G117+G120+G126+G130</f>
        <v>0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AE134">
        <f>SUMIF(L7:L132,AE133,G7:G132)</f>
        <v>0</v>
      </c>
      <c r="AF134">
        <f>SUMIF(L7:L132,AF133,G7:G132)</f>
        <v>0</v>
      </c>
      <c r="AG134" t="s">
        <v>174</v>
      </c>
    </row>
    <row r="135" spans="1:60" x14ac:dyDescent="0.25">
      <c r="C135" s="182"/>
      <c r="D135" s="143"/>
      <c r="AG135" t="s">
        <v>176</v>
      </c>
    </row>
    <row r="136" spans="1:60" x14ac:dyDescent="0.25">
      <c r="D136" s="143"/>
    </row>
    <row r="137" spans="1:60" x14ac:dyDescent="0.25">
      <c r="D137" s="143"/>
    </row>
    <row r="138" spans="1:60" x14ac:dyDescent="0.25">
      <c r="D138" s="143"/>
    </row>
    <row r="139" spans="1:60" x14ac:dyDescent="0.25">
      <c r="D139" s="143"/>
    </row>
    <row r="140" spans="1:60" x14ac:dyDescent="0.25">
      <c r="D140" s="143"/>
    </row>
    <row r="141" spans="1:60" x14ac:dyDescent="0.25">
      <c r="D141" s="143"/>
    </row>
    <row r="142" spans="1:60" x14ac:dyDescent="0.25">
      <c r="D142" s="143"/>
    </row>
    <row r="143" spans="1:60" x14ac:dyDescent="0.25">
      <c r="D143" s="143"/>
    </row>
    <row r="144" spans="1:60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32">
    <mergeCell ref="C39:G39"/>
    <mergeCell ref="A1:G1"/>
    <mergeCell ref="C2:G2"/>
    <mergeCell ref="C3:G3"/>
    <mergeCell ref="C4:G4"/>
    <mergeCell ref="C10:G10"/>
    <mergeCell ref="C14:G14"/>
    <mergeCell ref="C17:G17"/>
    <mergeCell ref="C22:G22"/>
    <mergeCell ref="C30:G30"/>
    <mergeCell ref="C33:G33"/>
    <mergeCell ref="C37:G37"/>
    <mergeCell ref="C78:G78"/>
    <mergeCell ref="C41:G41"/>
    <mergeCell ref="C44:G44"/>
    <mergeCell ref="C46:G46"/>
    <mergeCell ref="C48:G48"/>
    <mergeCell ref="C50:G50"/>
    <mergeCell ref="C54:G54"/>
    <mergeCell ref="C58:G58"/>
    <mergeCell ref="C61:G61"/>
    <mergeCell ref="C65:G65"/>
    <mergeCell ref="C67:G67"/>
    <mergeCell ref="C68:G68"/>
    <mergeCell ref="C128:G128"/>
    <mergeCell ref="C132:G132"/>
    <mergeCell ref="C83:G83"/>
    <mergeCell ref="C87:G87"/>
    <mergeCell ref="C90:G90"/>
    <mergeCell ref="C106:G106"/>
    <mergeCell ref="C110:G110"/>
    <mergeCell ref="C123:G12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54" t="s">
        <v>125</v>
      </c>
      <c r="B1" s="254"/>
      <c r="C1" s="254"/>
      <c r="D1" s="254"/>
      <c r="E1" s="254"/>
      <c r="F1" s="254"/>
      <c r="G1" s="254"/>
      <c r="AG1" t="s">
        <v>126</v>
      </c>
    </row>
    <row r="2" spans="1:60" ht="25.05" customHeight="1" x14ac:dyDescent="0.25">
      <c r="A2" s="144" t="s">
        <v>7</v>
      </c>
      <c r="B2" s="75" t="s">
        <v>43</v>
      </c>
      <c r="C2" s="255" t="s">
        <v>44</v>
      </c>
      <c r="D2" s="256"/>
      <c r="E2" s="256"/>
      <c r="F2" s="256"/>
      <c r="G2" s="257"/>
      <c r="AG2" t="s">
        <v>127</v>
      </c>
    </row>
    <row r="3" spans="1:60" ht="25.05" customHeight="1" x14ac:dyDescent="0.25">
      <c r="A3" s="144" t="s">
        <v>8</v>
      </c>
      <c r="B3" s="75" t="s">
        <v>65</v>
      </c>
      <c r="C3" s="255" t="s">
        <v>66</v>
      </c>
      <c r="D3" s="256"/>
      <c r="E3" s="256"/>
      <c r="F3" s="256"/>
      <c r="G3" s="257"/>
      <c r="AC3" s="87" t="s">
        <v>127</v>
      </c>
      <c r="AG3" t="s">
        <v>128</v>
      </c>
    </row>
    <row r="4" spans="1:60" ht="25.05" customHeight="1" x14ac:dyDescent="0.25">
      <c r="A4" s="145" t="s">
        <v>9</v>
      </c>
      <c r="B4" s="146" t="s">
        <v>65</v>
      </c>
      <c r="C4" s="258" t="s">
        <v>66</v>
      </c>
      <c r="D4" s="259"/>
      <c r="E4" s="259"/>
      <c r="F4" s="259"/>
      <c r="G4" s="260"/>
      <c r="AG4" t="s">
        <v>129</v>
      </c>
    </row>
    <row r="5" spans="1:60" x14ac:dyDescent="0.25">
      <c r="D5" s="143"/>
    </row>
    <row r="6" spans="1:60" ht="39.6" x14ac:dyDescent="0.25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150</v>
      </c>
      <c r="B8" s="164" t="s">
        <v>81</v>
      </c>
      <c r="C8" s="178" t="s">
        <v>82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151</v>
      </c>
    </row>
    <row r="9" spans="1:60" outlineLevel="1" x14ac:dyDescent="0.25">
      <c r="A9" s="169">
        <v>1</v>
      </c>
      <c r="B9" s="170" t="s">
        <v>689</v>
      </c>
      <c r="C9" s="179" t="s">
        <v>690</v>
      </c>
      <c r="D9" s="171" t="s">
        <v>601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204</v>
      </c>
      <c r="T9" s="175" t="s">
        <v>155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308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5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5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174</v>
      </c>
    </row>
    <row r="12" spans="1:60" x14ac:dyDescent="0.25">
      <c r="C12" s="182"/>
      <c r="D12" s="143"/>
      <c r="AG12" t="s">
        <v>176</v>
      </c>
    </row>
    <row r="13" spans="1:60" x14ac:dyDescent="0.25">
      <c r="D13" s="143"/>
    </row>
    <row r="14" spans="1:60" x14ac:dyDescent="0.25">
      <c r="D14" s="143"/>
    </row>
    <row r="15" spans="1:60" x14ac:dyDescent="0.25">
      <c r="D15" s="143"/>
    </row>
    <row r="16" spans="1:60" x14ac:dyDescent="0.25">
      <c r="D16" s="143"/>
    </row>
    <row r="17" spans="4:4" x14ac:dyDescent="0.25">
      <c r="D17" s="143"/>
    </row>
    <row r="18" spans="4:4" x14ac:dyDescent="0.25">
      <c r="D18" s="143"/>
    </row>
    <row r="19" spans="4:4" x14ac:dyDescent="0.25">
      <c r="D19" s="143"/>
    </row>
    <row r="20" spans="4:4" x14ac:dyDescent="0.25">
      <c r="D20" s="143"/>
    </row>
    <row r="21" spans="4:4" x14ac:dyDescent="0.25">
      <c r="D21" s="143"/>
    </row>
    <row r="22" spans="4:4" x14ac:dyDescent="0.25">
      <c r="D22" s="143"/>
    </row>
    <row r="23" spans="4:4" x14ac:dyDescent="0.25">
      <c r="D23" s="143"/>
    </row>
    <row r="24" spans="4:4" x14ac:dyDescent="0.25">
      <c r="D24" s="143"/>
    </row>
    <row r="25" spans="4:4" x14ac:dyDescent="0.25">
      <c r="D25" s="143"/>
    </row>
    <row r="26" spans="4:4" x14ac:dyDescent="0.25">
      <c r="D26" s="143"/>
    </row>
    <row r="27" spans="4:4" x14ac:dyDescent="0.25">
      <c r="D27" s="143"/>
    </row>
    <row r="28" spans="4:4" x14ac:dyDescent="0.25">
      <c r="D28" s="143"/>
    </row>
    <row r="29" spans="4:4" x14ac:dyDescent="0.25">
      <c r="D29" s="143"/>
    </row>
    <row r="30" spans="4:4" x14ac:dyDescent="0.25">
      <c r="D30" s="143"/>
    </row>
    <row r="31" spans="4:4" x14ac:dyDescent="0.25">
      <c r="D31" s="143"/>
    </row>
    <row r="32" spans="4:4" x14ac:dyDescent="0.25">
      <c r="D32" s="143"/>
    </row>
    <row r="33" spans="4:4" x14ac:dyDescent="0.25">
      <c r="D33" s="143"/>
    </row>
    <row r="34" spans="4:4" x14ac:dyDescent="0.25">
      <c r="D34" s="143"/>
    </row>
    <row r="35" spans="4:4" x14ac:dyDescent="0.25">
      <c r="D35" s="143"/>
    </row>
    <row r="36" spans="4:4" x14ac:dyDescent="0.25">
      <c r="D36" s="143"/>
    </row>
    <row r="37" spans="4:4" x14ac:dyDescent="0.25">
      <c r="D37" s="143"/>
    </row>
    <row r="38" spans="4:4" x14ac:dyDescent="0.25">
      <c r="D38" s="143"/>
    </row>
    <row r="39" spans="4:4" x14ac:dyDescent="0.25">
      <c r="D39" s="143"/>
    </row>
    <row r="40" spans="4:4" x14ac:dyDescent="0.25">
      <c r="D40" s="143"/>
    </row>
    <row r="41" spans="4:4" x14ac:dyDescent="0.25">
      <c r="D41" s="143"/>
    </row>
    <row r="42" spans="4:4" x14ac:dyDescent="0.25">
      <c r="D42" s="143"/>
    </row>
    <row r="43" spans="4:4" x14ac:dyDescent="0.25">
      <c r="D43" s="143"/>
    </row>
    <row r="44" spans="4:4" x14ac:dyDescent="0.25">
      <c r="D44" s="143"/>
    </row>
    <row r="45" spans="4:4" x14ac:dyDescent="0.25">
      <c r="D45" s="143"/>
    </row>
    <row r="46" spans="4:4" x14ac:dyDescent="0.25">
      <c r="D46" s="143"/>
    </row>
    <row r="47" spans="4:4" x14ac:dyDescent="0.25">
      <c r="D47" s="143"/>
    </row>
    <row r="48" spans="4:4" x14ac:dyDescent="0.25">
      <c r="D48" s="143"/>
    </row>
    <row r="49" spans="4:4" x14ac:dyDescent="0.25">
      <c r="D49" s="143"/>
    </row>
    <row r="50" spans="4:4" x14ac:dyDescent="0.25">
      <c r="D50" s="143"/>
    </row>
    <row r="51" spans="4:4" x14ac:dyDescent="0.25">
      <c r="D51" s="143"/>
    </row>
    <row r="52" spans="4:4" x14ac:dyDescent="0.25">
      <c r="D52" s="143"/>
    </row>
    <row r="53" spans="4:4" x14ac:dyDescent="0.25">
      <c r="D53" s="143"/>
    </row>
    <row r="54" spans="4:4" x14ac:dyDescent="0.25">
      <c r="D54" s="143"/>
    </row>
    <row r="55" spans="4:4" x14ac:dyDescent="0.25">
      <c r="D55" s="143"/>
    </row>
    <row r="56" spans="4:4" x14ac:dyDescent="0.25">
      <c r="D56" s="143"/>
    </row>
    <row r="57" spans="4:4" x14ac:dyDescent="0.25">
      <c r="D57" s="143"/>
    </row>
    <row r="58" spans="4:4" x14ac:dyDescent="0.25">
      <c r="D58" s="143"/>
    </row>
    <row r="59" spans="4:4" x14ac:dyDescent="0.25">
      <c r="D59" s="143"/>
    </row>
    <row r="60" spans="4:4" x14ac:dyDescent="0.25">
      <c r="D60" s="143"/>
    </row>
    <row r="61" spans="4:4" x14ac:dyDescent="0.25">
      <c r="D61" s="143"/>
    </row>
    <row r="62" spans="4:4" x14ac:dyDescent="0.25">
      <c r="D62" s="143"/>
    </row>
    <row r="63" spans="4:4" x14ac:dyDescent="0.25">
      <c r="D63" s="143"/>
    </row>
    <row r="64" spans="4:4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64</vt:i4>
      </vt:variant>
    </vt:vector>
  </HeadingPairs>
  <TitlesOfParts>
    <vt:vector size="76" baseType="lpstr">
      <vt:lpstr>Pokyny pro vyplnění</vt:lpstr>
      <vt:lpstr>Stavba</vt:lpstr>
      <vt:lpstr>VzorPolozky</vt:lpstr>
      <vt:lpstr>1 1 Pol</vt:lpstr>
      <vt:lpstr>SO 01 SO 01 Pol</vt:lpstr>
      <vt:lpstr>SO 02 SO 02 Pol</vt:lpstr>
      <vt:lpstr>SO 03 SO 03 Pol</vt:lpstr>
      <vt:lpstr>SO 04 SO 04 Pol</vt:lpstr>
      <vt:lpstr>SO 05 SO 05 Pol</vt:lpstr>
      <vt:lpstr>SO 06 SO 06 Pol</vt:lpstr>
      <vt:lpstr>SO 07 SO 07 Pol</vt:lpstr>
      <vt:lpstr>SO 08 SO 08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'SO 01 SO 01 Pol'!Názvy_tisku</vt:lpstr>
      <vt:lpstr>'SO 02 SO 02 Pol'!Názvy_tisku</vt:lpstr>
      <vt:lpstr>'SO 03 SO 03 Pol'!Názvy_tisku</vt:lpstr>
      <vt:lpstr>'SO 04 SO 04 Pol'!Názvy_tisku</vt:lpstr>
      <vt:lpstr>'SO 05 SO 05 Pol'!Názvy_tisku</vt:lpstr>
      <vt:lpstr>'SO 06 SO 06 Pol'!Názvy_tisku</vt:lpstr>
      <vt:lpstr>'SO 07 SO 07 Pol'!Názvy_tisku</vt:lpstr>
      <vt:lpstr>'SO 08 SO 08 Pol'!Názvy_tisku</vt:lpstr>
      <vt:lpstr>oadresa</vt:lpstr>
      <vt:lpstr>Stavba!Objednatel</vt:lpstr>
      <vt:lpstr>Stavba!Objekt</vt:lpstr>
      <vt:lpstr>'1 1 Pol'!Oblast_tisku</vt:lpstr>
      <vt:lpstr>'SO 01 SO 01 Pol'!Oblast_tisku</vt:lpstr>
      <vt:lpstr>'SO 02 SO 02 Pol'!Oblast_tisku</vt:lpstr>
      <vt:lpstr>'SO 03 SO 03 Pol'!Oblast_tisku</vt:lpstr>
      <vt:lpstr>'SO 04 SO 04 Pol'!Oblast_tisku</vt:lpstr>
      <vt:lpstr>'SO 05 SO 05 Pol'!Oblast_tisku</vt:lpstr>
      <vt:lpstr>'SO 06 SO 06 Pol'!Oblast_tisku</vt:lpstr>
      <vt:lpstr>'SO 07 SO 07 Pol'!Oblast_tisku</vt:lpstr>
      <vt:lpstr>'SO 08 SO 08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Aleš Galář</dc:creator>
  <cp:lastModifiedBy>Aleš Galář</cp:lastModifiedBy>
  <cp:lastPrinted>2014-02-28T09:52:57Z</cp:lastPrinted>
  <dcterms:created xsi:type="dcterms:W3CDTF">2009-04-08T07:15:50Z</dcterms:created>
  <dcterms:modified xsi:type="dcterms:W3CDTF">2018-08-08T10:31:26Z</dcterms:modified>
</cp:coreProperties>
</file>