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SO.01 - příjezdová komuni..." sheetId="2" r:id="rId2"/>
    <sheet name="3 - vedlejší rozpočtové n..." sheetId="3" r:id="rId3"/>
  </sheets>
  <definedNames>
    <definedName name="_xlnm.Print_Area" localSheetId="0">'Rekapitulace stavby'!$D$4:$AO$76,'Rekapitulace stavby'!$C$82:$AQ$97</definedName>
    <definedName name="_xlnm.Print_Titles" localSheetId="0">'Rekapitulace stavby'!$92:$92</definedName>
    <definedName name="_xlnm._FilterDatabase" localSheetId="1" hidden="1">'SO.01 - příjezdová komuni...'!$C$122:$K$253</definedName>
    <definedName name="_xlnm.Print_Area" localSheetId="1">'SO.01 - příjezdová komuni...'!$C$4:$J$76,'SO.01 - příjezdová komuni...'!$C$82:$J$104,'SO.01 - příjezdová komuni...'!$C$110:$K$253</definedName>
    <definedName name="_xlnm.Print_Titles" localSheetId="1">'SO.01 - příjezdová komuni...'!$122:$122</definedName>
    <definedName name="_xlnm._FilterDatabase" localSheetId="2" hidden="1">'3 - vedlejší rozpočtové n...'!$C$120:$K$142</definedName>
    <definedName name="_xlnm.Print_Area" localSheetId="2">'3 - vedlejší rozpočtové n...'!$C$4:$J$76,'3 - vedlejší rozpočtové n...'!$C$82:$J$102,'3 - vedlejší rozpočtové n...'!$C$108:$K$142</definedName>
    <definedName name="_xlnm.Print_Titles" localSheetId="2">'3 - vedlejší rozpočtové n...'!$120:$120</definedName>
  </definedNames>
  <calcPr/>
</workbook>
</file>

<file path=xl/calcChain.xml><?xml version="1.0" encoding="utf-8"?>
<calcChain xmlns="http://schemas.openxmlformats.org/spreadsheetml/2006/main">
  <c i="3" r="J37"/>
  <c r="J36"/>
  <c i="1" r="AY96"/>
  <c i="3" r="J35"/>
  <c i="1" r="AX96"/>
  <c i="3" r="BI141"/>
  <c r="BH141"/>
  <c r="BG141"/>
  <c r="BF141"/>
  <c r="T141"/>
  <c r="T140"/>
  <c r="R141"/>
  <c r="R140"/>
  <c r="P141"/>
  <c r="P140"/>
  <c r="BK141"/>
  <c r="BK140"/>
  <c r="J140"/>
  <c r="J141"/>
  <c r="BE141"/>
  <c r="J101"/>
  <c r="BI138"/>
  <c r="BH138"/>
  <c r="BG138"/>
  <c r="BF138"/>
  <c r="T138"/>
  <c r="R138"/>
  <c r="P138"/>
  <c r="BK138"/>
  <c r="J138"/>
  <c r="BE138"/>
  <c r="BI136"/>
  <c r="BH136"/>
  <c r="BG136"/>
  <c r="BF136"/>
  <c r="T136"/>
  <c r="R136"/>
  <c r="P136"/>
  <c r="BK136"/>
  <c r="J136"/>
  <c r="BE136"/>
  <c r="BI134"/>
  <c r="BH134"/>
  <c r="BG134"/>
  <c r="BF134"/>
  <c r="T134"/>
  <c r="R134"/>
  <c r="P134"/>
  <c r="BK134"/>
  <c r="J134"/>
  <c r="BE134"/>
  <c r="BI132"/>
  <c r="BH132"/>
  <c r="BG132"/>
  <c r="BF132"/>
  <c r="T132"/>
  <c r="T131"/>
  <c r="R132"/>
  <c r="R131"/>
  <c r="P132"/>
  <c r="P131"/>
  <c r="BK132"/>
  <c r="BK131"/>
  <c r="J131"/>
  <c r="J132"/>
  <c r="BE132"/>
  <c r="J100"/>
  <c r="BI129"/>
  <c r="BH129"/>
  <c r="BG129"/>
  <c r="BF129"/>
  <c r="T129"/>
  <c r="T128"/>
  <c r="R129"/>
  <c r="R128"/>
  <c r="P129"/>
  <c r="P128"/>
  <c r="BK129"/>
  <c r="BK128"/>
  <c r="J128"/>
  <c r="J129"/>
  <c r="BE129"/>
  <c r="J99"/>
  <c r="BI126"/>
  <c r="BH126"/>
  <c r="BG126"/>
  <c r="BF126"/>
  <c r="T126"/>
  <c r="R126"/>
  <c r="P126"/>
  <c r="BK126"/>
  <c r="J126"/>
  <c r="BE126"/>
  <c r="BI124"/>
  <c r="F37"/>
  <c i="1" r="BD96"/>
  <c i="3" r="BH124"/>
  <c r="F36"/>
  <c i="1" r="BC96"/>
  <c i="3" r="BG124"/>
  <c r="F35"/>
  <c i="1" r="BB96"/>
  <c i="3" r="BF124"/>
  <c r="J34"/>
  <c i="1" r="AW96"/>
  <c i="3" r="F34"/>
  <c i="1" r="BA96"/>
  <c i="3" r="T124"/>
  <c r="T123"/>
  <c r="T122"/>
  <c r="T121"/>
  <c r="R124"/>
  <c r="R123"/>
  <c r="R122"/>
  <c r="R121"/>
  <c r="P124"/>
  <c r="P123"/>
  <c r="P122"/>
  <c r="P121"/>
  <c i="1" r="AU96"/>
  <c i="3" r="BK124"/>
  <c r="BK123"/>
  <c r="J123"/>
  <c r="BK122"/>
  <c r="J122"/>
  <c r="BK121"/>
  <c r="J121"/>
  <c r="J96"/>
  <c r="J30"/>
  <c i="1" r="AG96"/>
  <c i="3" r="J124"/>
  <c r="BE124"/>
  <c r="J33"/>
  <c i="1" r="AV96"/>
  <c i="3" r="F33"/>
  <c i="1" r="AZ96"/>
  <c i="3" r="J98"/>
  <c r="J97"/>
  <c r="J118"/>
  <c r="F117"/>
  <c r="F115"/>
  <c r="E113"/>
  <c r="J92"/>
  <c r="F91"/>
  <c r="F89"/>
  <c r="E87"/>
  <c r="J39"/>
  <c r="J21"/>
  <c r="E21"/>
  <c r="J117"/>
  <c r="J91"/>
  <c r="J20"/>
  <c r="J18"/>
  <c r="E18"/>
  <c r="F118"/>
  <c r="F92"/>
  <c r="J17"/>
  <c r="J12"/>
  <c r="J115"/>
  <c r="J89"/>
  <c r="E7"/>
  <c r="E111"/>
  <c r="E85"/>
  <c i="2" r="J37"/>
  <c r="J36"/>
  <c i="1" r="AY95"/>
  <c i="2" r="J35"/>
  <c i="1" r="AX95"/>
  <c i="2" r="BI252"/>
  <c r="BH252"/>
  <c r="BG252"/>
  <c r="BF252"/>
  <c r="T252"/>
  <c r="T251"/>
  <c r="R252"/>
  <c r="R251"/>
  <c r="P252"/>
  <c r="P251"/>
  <c r="BK252"/>
  <c r="BK251"/>
  <c r="J251"/>
  <c r="J252"/>
  <c r="BE252"/>
  <c r="J103"/>
  <c r="BI249"/>
  <c r="BH249"/>
  <c r="BG249"/>
  <c r="BF249"/>
  <c r="T249"/>
  <c r="R249"/>
  <c r="P249"/>
  <c r="BK249"/>
  <c r="J249"/>
  <c r="BE249"/>
  <c r="BI246"/>
  <c r="BH246"/>
  <c r="BG246"/>
  <c r="BF246"/>
  <c r="T246"/>
  <c r="R246"/>
  <c r="P246"/>
  <c r="BK246"/>
  <c r="J246"/>
  <c r="BE246"/>
  <c r="BI244"/>
  <c r="BH244"/>
  <c r="BG244"/>
  <c r="BF244"/>
  <c r="T244"/>
  <c r="T243"/>
  <c r="R244"/>
  <c r="R243"/>
  <c r="P244"/>
  <c r="P243"/>
  <c r="BK244"/>
  <c r="BK243"/>
  <c r="J243"/>
  <c r="J244"/>
  <c r="BE244"/>
  <c r="J102"/>
  <c r="BI241"/>
  <c r="BH241"/>
  <c r="BG241"/>
  <c r="BF241"/>
  <c r="T241"/>
  <c r="R241"/>
  <c r="P241"/>
  <c r="BK241"/>
  <c r="J241"/>
  <c r="BE241"/>
  <c r="BI239"/>
  <c r="BH239"/>
  <c r="BG239"/>
  <c r="BF239"/>
  <c r="T239"/>
  <c r="R239"/>
  <c r="P239"/>
  <c r="BK239"/>
  <c r="J239"/>
  <c r="BE239"/>
  <c r="BI236"/>
  <c r="BH236"/>
  <c r="BG236"/>
  <c r="BF236"/>
  <c r="T236"/>
  <c r="R236"/>
  <c r="P236"/>
  <c r="BK236"/>
  <c r="J236"/>
  <c r="BE236"/>
  <c r="BI233"/>
  <c r="BH233"/>
  <c r="BG233"/>
  <c r="BF233"/>
  <c r="T233"/>
  <c r="R233"/>
  <c r="P233"/>
  <c r="BK233"/>
  <c r="J233"/>
  <c r="BE233"/>
  <c r="BI231"/>
  <c r="BH231"/>
  <c r="BG231"/>
  <c r="BF231"/>
  <c r="T231"/>
  <c r="R231"/>
  <c r="P231"/>
  <c r="BK231"/>
  <c r="J231"/>
  <c r="BE231"/>
  <c r="BI229"/>
  <c r="BH229"/>
  <c r="BG229"/>
  <c r="BF229"/>
  <c r="T229"/>
  <c r="T228"/>
  <c r="R229"/>
  <c r="R228"/>
  <c r="P229"/>
  <c r="P228"/>
  <c r="BK229"/>
  <c r="BK228"/>
  <c r="J228"/>
  <c r="J229"/>
  <c r="BE229"/>
  <c r="J101"/>
  <c r="BI225"/>
  <c r="BH225"/>
  <c r="BG225"/>
  <c r="BF225"/>
  <c r="T225"/>
  <c r="R225"/>
  <c r="P225"/>
  <c r="BK225"/>
  <c r="J225"/>
  <c r="BE225"/>
  <c r="BI220"/>
  <c r="BH220"/>
  <c r="BG220"/>
  <c r="BF220"/>
  <c r="T220"/>
  <c r="R220"/>
  <c r="P220"/>
  <c r="BK220"/>
  <c r="J220"/>
  <c r="BE220"/>
  <c r="BI218"/>
  <c r="BH218"/>
  <c r="BG218"/>
  <c r="BF218"/>
  <c r="T218"/>
  <c r="R218"/>
  <c r="P218"/>
  <c r="BK218"/>
  <c r="J218"/>
  <c r="BE218"/>
  <c r="BI216"/>
  <c r="BH216"/>
  <c r="BG216"/>
  <c r="BF216"/>
  <c r="T216"/>
  <c r="R216"/>
  <c r="P216"/>
  <c r="BK216"/>
  <c r="J216"/>
  <c r="BE216"/>
  <c r="BI214"/>
  <c r="BH214"/>
  <c r="BG214"/>
  <c r="BF214"/>
  <c r="T214"/>
  <c r="R214"/>
  <c r="P214"/>
  <c r="BK214"/>
  <c r="J214"/>
  <c r="BE214"/>
  <c r="BI212"/>
  <c r="BH212"/>
  <c r="BG212"/>
  <c r="BF212"/>
  <c r="T212"/>
  <c r="R212"/>
  <c r="P212"/>
  <c r="BK212"/>
  <c r="J212"/>
  <c r="BE212"/>
  <c r="BI210"/>
  <c r="BH210"/>
  <c r="BG210"/>
  <c r="BF210"/>
  <c r="T210"/>
  <c r="R210"/>
  <c r="P210"/>
  <c r="BK210"/>
  <c r="J210"/>
  <c r="BE210"/>
  <c r="BI207"/>
  <c r="BH207"/>
  <c r="BG207"/>
  <c r="BF207"/>
  <c r="T207"/>
  <c r="R207"/>
  <c r="P207"/>
  <c r="BK207"/>
  <c r="J207"/>
  <c r="BE207"/>
  <c r="BI202"/>
  <c r="BH202"/>
  <c r="BG202"/>
  <c r="BF202"/>
  <c r="T202"/>
  <c r="R202"/>
  <c r="P202"/>
  <c r="BK202"/>
  <c r="J202"/>
  <c r="BE202"/>
  <c r="BI197"/>
  <c r="BH197"/>
  <c r="BG197"/>
  <c r="BF197"/>
  <c r="T197"/>
  <c r="R197"/>
  <c r="P197"/>
  <c r="BK197"/>
  <c r="J197"/>
  <c r="BE197"/>
  <c r="BI195"/>
  <c r="BH195"/>
  <c r="BG195"/>
  <c r="BF195"/>
  <c r="T195"/>
  <c r="R195"/>
  <c r="P195"/>
  <c r="BK195"/>
  <c r="J195"/>
  <c r="BE195"/>
  <c r="BI193"/>
  <c r="BH193"/>
  <c r="BG193"/>
  <c r="BF193"/>
  <c r="T193"/>
  <c r="R193"/>
  <c r="P193"/>
  <c r="BK193"/>
  <c r="J193"/>
  <c r="BE193"/>
  <c r="BI189"/>
  <c r="BH189"/>
  <c r="BG189"/>
  <c r="BF189"/>
  <c r="T189"/>
  <c r="R189"/>
  <c r="P189"/>
  <c r="BK189"/>
  <c r="J189"/>
  <c r="BE189"/>
  <c r="BI186"/>
  <c r="BH186"/>
  <c r="BG186"/>
  <c r="BF186"/>
  <c r="T186"/>
  <c r="T185"/>
  <c r="R186"/>
  <c r="R185"/>
  <c r="P186"/>
  <c r="P185"/>
  <c r="BK186"/>
  <c r="BK185"/>
  <c r="J185"/>
  <c r="J186"/>
  <c r="BE186"/>
  <c r="J100"/>
  <c r="BI182"/>
  <c r="BH182"/>
  <c r="BG182"/>
  <c r="BF182"/>
  <c r="T182"/>
  <c r="R182"/>
  <c r="P182"/>
  <c r="BK182"/>
  <c r="J182"/>
  <c r="BE182"/>
  <c r="BI179"/>
  <c r="BH179"/>
  <c r="BG179"/>
  <c r="BF179"/>
  <c r="T179"/>
  <c r="R179"/>
  <c r="P179"/>
  <c r="BK179"/>
  <c r="J179"/>
  <c r="BE179"/>
  <c r="BI176"/>
  <c r="BH176"/>
  <c r="BG176"/>
  <c r="BF176"/>
  <c r="T176"/>
  <c r="T175"/>
  <c r="R176"/>
  <c r="R175"/>
  <c r="P176"/>
  <c r="P175"/>
  <c r="BK176"/>
  <c r="BK175"/>
  <c r="J175"/>
  <c r="J176"/>
  <c r="BE176"/>
  <c r="J99"/>
  <c r="BI173"/>
  <c r="BH173"/>
  <c r="BG173"/>
  <c r="BF173"/>
  <c r="T173"/>
  <c r="R173"/>
  <c r="P173"/>
  <c r="BK173"/>
  <c r="J173"/>
  <c r="BE173"/>
  <c r="BI171"/>
  <c r="BH171"/>
  <c r="BG171"/>
  <c r="BF171"/>
  <c r="T171"/>
  <c r="R171"/>
  <c r="P171"/>
  <c r="BK171"/>
  <c r="J171"/>
  <c r="BE171"/>
  <c r="BI168"/>
  <c r="BH168"/>
  <c r="BG168"/>
  <c r="BF168"/>
  <c r="T168"/>
  <c r="R168"/>
  <c r="P168"/>
  <c r="BK168"/>
  <c r="J168"/>
  <c r="BE168"/>
  <c r="BI165"/>
  <c r="BH165"/>
  <c r="BG165"/>
  <c r="BF165"/>
  <c r="T165"/>
  <c r="R165"/>
  <c r="P165"/>
  <c r="BK165"/>
  <c r="J165"/>
  <c r="BE165"/>
  <c r="BI163"/>
  <c r="BH163"/>
  <c r="BG163"/>
  <c r="BF163"/>
  <c r="T163"/>
  <c r="R163"/>
  <c r="P163"/>
  <c r="BK163"/>
  <c r="J163"/>
  <c r="BE163"/>
  <c r="BI161"/>
  <c r="BH161"/>
  <c r="BG161"/>
  <c r="BF161"/>
  <c r="T161"/>
  <c r="R161"/>
  <c r="P161"/>
  <c r="BK161"/>
  <c r="J161"/>
  <c r="BE161"/>
  <c r="BI158"/>
  <c r="BH158"/>
  <c r="BG158"/>
  <c r="BF158"/>
  <c r="T158"/>
  <c r="R158"/>
  <c r="P158"/>
  <c r="BK158"/>
  <c r="J158"/>
  <c r="BE158"/>
  <c r="BI155"/>
  <c r="BH155"/>
  <c r="BG155"/>
  <c r="BF155"/>
  <c r="T155"/>
  <c r="R155"/>
  <c r="P155"/>
  <c r="BK155"/>
  <c r="J155"/>
  <c r="BE155"/>
  <c r="BI152"/>
  <c r="BH152"/>
  <c r="BG152"/>
  <c r="BF152"/>
  <c r="T152"/>
  <c r="R152"/>
  <c r="P152"/>
  <c r="BK152"/>
  <c r="J152"/>
  <c r="BE152"/>
  <c r="BI147"/>
  <c r="BH147"/>
  <c r="BG147"/>
  <c r="BF147"/>
  <c r="T147"/>
  <c r="R147"/>
  <c r="P147"/>
  <c r="BK147"/>
  <c r="J147"/>
  <c r="BE147"/>
  <c r="BI144"/>
  <c r="BH144"/>
  <c r="BG144"/>
  <c r="BF144"/>
  <c r="T144"/>
  <c r="R144"/>
  <c r="P144"/>
  <c r="BK144"/>
  <c r="J144"/>
  <c r="BE144"/>
  <c r="BI142"/>
  <c r="BH142"/>
  <c r="BG142"/>
  <c r="BF142"/>
  <c r="T142"/>
  <c r="R142"/>
  <c r="P142"/>
  <c r="BK142"/>
  <c r="J142"/>
  <c r="BE142"/>
  <c r="BI137"/>
  <c r="BH137"/>
  <c r="BG137"/>
  <c r="BF137"/>
  <c r="T137"/>
  <c r="R137"/>
  <c r="P137"/>
  <c r="BK137"/>
  <c r="J137"/>
  <c r="BE137"/>
  <c r="BI133"/>
  <c r="BH133"/>
  <c r="BG133"/>
  <c r="BF133"/>
  <c r="T133"/>
  <c r="R133"/>
  <c r="P133"/>
  <c r="BK133"/>
  <c r="J133"/>
  <c r="BE133"/>
  <c r="BI128"/>
  <c r="BH128"/>
  <c r="BG128"/>
  <c r="BF128"/>
  <c r="T128"/>
  <c r="R128"/>
  <c r="P128"/>
  <c r="BK128"/>
  <c r="J128"/>
  <c r="BE128"/>
  <c r="BI126"/>
  <c r="F37"/>
  <c i="1" r="BD95"/>
  <c i="2" r="BH126"/>
  <c r="F36"/>
  <c i="1" r="BC95"/>
  <c i="2" r="BG126"/>
  <c r="F35"/>
  <c i="1" r="BB95"/>
  <c i="2" r="BF126"/>
  <c r="J34"/>
  <c i="1" r="AW95"/>
  <c i="2" r="F34"/>
  <c i="1" r="BA95"/>
  <c i="2" r="T126"/>
  <c r="T125"/>
  <c r="T124"/>
  <c r="T123"/>
  <c r="R126"/>
  <c r="R125"/>
  <c r="R124"/>
  <c r="R123"/>
  <c r="P126"/>
  <c r="P125"/>
  <c r="P124"/>
  <c r="P123"/>
  <c i="1" r="AU95"/>
  <c i="2" r="BK126"/>
  <c r="BK125"/>
  <c r="J125"/>
  <c r="BK124"/>
  <c r="J124"/>
  <c r="BK123"/>
  <c r="J123"/>
  <c r="J96"/>
  <c r="J30"/>
  <c i="1" r="AG95"/>
  <c i="2" r="J126"/>
  <c r="BE126"/>
  <c r="J33"/>
  <c i="1" r="AV95"/>
  <c i="2" r="F33"/>
  <c i="1" r="AZ95"/>
  <c i="2" r="J98"/>
  <c r="J97"/>
  <c r="J120"/>
  <c r="F119"/>
  <c r="F117"/>
  <c r="E115"/>
  <c r="J92"/>
  <c r="F91"/>
  <c r="F89"/>
  <c r="E87"/>
  <c r="J39"/>
  <c r="J21"/>
  <c r="E21"/>
  <c r="J119"/>
  <c r="J91"/>
  <c r="J20"/>
  <c r="J18"/>
  <c r="E18"/>
  <c r="F120"/>
  <c r="F92"/>
  <c r="J17"/>
  <c r="J12"/>
  <c r="J117"/>
  <c r="J89"/>
  <c r="E7"/>
  <c r="E113"/>
  <c r="E85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6"/>
  <c r="AN9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<sst xmlns="http://schemas.openxmlformats.org/spreadsheetml/2006/main">
  <si>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</si>
  <si>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</si>
  <si>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</si>
  <si>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</si>
  <si>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</si>
  <si>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{052f268a-bfe9-496e-9ed1-1ddede422f0d}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</si>
  <si>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</si>
  <si>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</si>
  <si>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</si>
  <si>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</si>
  <si>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</si>
  <si>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</si>
  <si>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</si>
  <si>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</si>
  <si>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2019/07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</si>
  <si>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</si>
  <si>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</si>
  <si>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HODONÍN - příjezdová komunikace k přístavišti</t>
  </si>
  <si>
    <t>KSO:</t>
  </si>
  <si>
    <t>CC-CZ:</t>
  </si>
  <si>
    <t>Místo:</t>
  </si>
  <si>
    <t>Hodonín</t>
  </si>
  <si>
    <t>Datum:</t>
  </si>
  <si>
    <t>25. 7. 2019</t>
  </si>
  <si>
    <t>Zadavatel:</t>
  </si>
  <si>
    <t>IČ:</t>
  </si>
  <si>
    <t>Obce pro Baťův kanal - dobrovolný svazek obcí</t>
  </si>
  <si>
    <t>DIČ:</t>
  </si>
  <si>
    <t>Uchazeč:</t>
  </si>
  <si>
    <t>Vyplň údaj</t>
  </si>
  <si>
    <t>Projektant:</t>
  </si>
  <si>
    <t xml:space="preserve"> </t>
  </si>
  <si>
    <t>True</t>
  </si>
  <si>
    <t>Zpracovatel:</t>
  </si>
  <si>
    <t>Projekce DS s.r.o.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</si>
  <si>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</si>
  <si>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</si>
  <si>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</si>
  <si>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</si>
  <si>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</si>
  <si>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</si>
  <si>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</si>
  <si>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</si>
  <si>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</si>
  <si>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</si>
  <si>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</si>
  <si>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</si>
  <si>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</si>
  <si>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</si>
  <si>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</si>
  <si>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</si>
  <si>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</si>
  <si>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</si>
  <si>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</si>
  <si>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</si>
  <si>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</si>
  <si>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</si>
  <si>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</si>
  <si>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</si>
  <si>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</si>
  <si>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</si>
  <si>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</si>
  <si>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</si>
  <si>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</si>
  <si>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</si>
  <si>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</si>
  <si>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</si>
  <si>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</si>
  <si>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</si>
  <si>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</si>
  <si>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</si>
  <si>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</si>
  <si>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</si>
  <si>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</si>
  <si>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</si>
  <si>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</si>
  <si>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</si>
  <si>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</si>
  <si>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</si>
  <si>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</si>
  <si>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</si>
  <si>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SO.01</t>
  </si>
  <si>
    <t>příjezdová komunikace</t>
  </si>
  <si>
    <t>STA</t>
  </si>
  <si>
    <t>1</t>
  </si>
  <si>
    <t>{62330dd5-a8d7-4dc6-98f4-191c25429ede}</t>
  </si>
  <si>
    <t>2</t>
  </si>
  <si>
    <t>3</t>
  </si>
  <si>
    <t>vedlejší rozpočtové náklady</t>
  </si>
  <si>
    <t>{4a92b91a-6561-4148-88f7-2aeb138cf2f7}</t>
  </si>
  <si>
    <t>KRYCÍ LIST SOUPISU PRACÍ</t>
  </si>
  <si>
    <t>Objekt:</t>
  </si>
  <si>
    <t>SO.01 - příjezdová komunikace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</si>
  <si>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</si>
  <si>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</si>
  <si>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</si>
  <si>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</si>
  <si>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</si>
  <si>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</si>
  <si>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</si>
  <si>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2 - Zakládání</t>
  </si>
  <si>
    <t xml:space="preserve">    5 - Komunikace pozemní</t>
  </si>
  <si>
    <t xml:space="preserve">    9 - Ostatní konstrukce a práce, bourání</t>
  </si>
  <si>
    <t xml:space="preserve">    997 - Přesun sutě</t>
  </si>
  <si>
    <t xml:space="preserve">    998 - Přesun hmot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</si>
  <si>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</si>
  <si>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</si>
  <si>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</si>
  <si>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</si>
  <si>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</si>
  <si>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</si>
  <si>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</si>
  <si>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</si>
  <si>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</si>
  <si>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</si>
  <si>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</si>
  <si>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</si>
  <si>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</si>
  <si>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</si>
  <si>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</si>
  <si>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</si>
  <si>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</si>
  <si>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</si>
  <si>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113107162</t>
  </si>
  <si>
    <t>Odstranění podkladu z kameniva drceného tl 200 mm strojně pl přes 50 do 200 m2</t>
  </si>
  <si>
    <t>m2</t>
  </si>
  <si>
    <t>4</t>
  </si>
  <si>
    <t>-1489593411</t>
  </si>
  <si>
    <t>PP</t>
  </si>
  <si>
    <t>Odstranění podkladů nebo krytů strojně plochy jednotlivě přes 50 m2 do 200 m2 s přemístěním hmot na skládku na vzdálenost do 20 m nebo s naložením na dopravní prostředek z kameniva hrubého drceného, o tl. vrstvy přes 100 do 200 mm</t>
  </si>
  <si>
    <t>122201102</t>
  </si>
  <si>
    <t>Odkopávky a prokopávky nezapažené v hornině tř. 3 objem do 1000 m3</t>
  </si>
  <si>
    <t>m3</t>
  </si>
  <si>
    <t>-3114025</t>
  </si>
  <si>
    <t xml:space="preserve">Odkopávky a prokopávky nezapažené  s přehozením výkopku na vzdálenost do 3 m nebo s naložením na dopravní prostředek v hornině tř. 3 přes 100 do 1 000 m3</t>
  </si>
  <si>
    <t>VV</t>
  </si>
  <si>
    <t>"příjezdová komunikace dle příčných profilů"741,4</t>
  </si>
  <si>
    <t>-498*0,2</t>
  </si>
  <si>
    <t>Součet</t>
  </si>
  <si>
    <t>122201102R</t>
  </si>
  <si>
    <t>Odkopávky a prokopávky nezapažené v hornině tř. 3 objem do 1000 m3, sanace</t>
  </si>
  <si>
    <t>769511734</t>
  </si>
  <si>
    <t>436,7*0,35</t>
  </si>
  <si>
    <t>152,845*1,15 'Přepočtené koeficientem množství</t>
  </si>
  <si>
    <t>162601102</t>
  </si>
  <si>
    <t>Vodorovné přemístění do 5000 m výkopku/sypaniny z horniny tř. 1 až 4</t>
  </si>
  <si>
    <t>-123864066</t>
  </si>
  <si>
    <t xml:space="preserve">Vodorovné přemístění výkopku nebo sypaniny po suchu  na obvyklém dopravním prostředku, bez naložení výkopku, avšak se složením bez rozhrnutí z horniny tř. 1 až 4 na vzdálenost přes 4 000 do 5 000 m</t>
  </si>
  <si>
    <t>641,8</t>
  </si>
  <si>
    <t>"zpětné uložení sypaniny"-163,10</t>
  </si>
  <si>
    <t>5</t>
  </si>
  <si>
    <t>162601102R</t>
  </si>
  <si>
    <t>Vodorovné přemístění do 5000 m výkopku/sypaniny z horniny tř. 1 až 4, sanace</t>
  </si>
  <si>
    <t>-969396759</t>
  </si>
  <si>
    <t>6</t>
  </si>
  <si>
    <t>171101105</t>
  </si>
  <si>
    <t>Uložení sypaniny z hornin soudržných do násypů zhutněných do 103 % PS</t>
  </si>
  <si>
    <t>-1862234418</t>
  </si>
  <si>
    <t xml:space="preserve">Uložení sypaniny do násypů  s rozprostřením sypaniny ve vrstvách a s hrubým urovnáním zhutněných s uzavřením povrchu násypu z hornin soudržných s předepsanou mírou zhutnění v procentech výsledků zkoušek Proctor-Standard (dále jen PS) na 103 % PS</t>
  </si>
  <si>
    <t>"dle výpočtu z příčných řezů"349,60</t>
  </si>
  <si>
    <t>7</t>
  </si>
  <si>
    <t>171201101</t>
  </si>
  <si>
    <t>Uložení sypaniny do násypů nezhutněných</t>
  </si>
  <si>
    <t>165054849</t>
  </si>
  <si>
    <t xml:space="preserve">Uložení sypaniny do násypů  s rozprostřením sypaniny ve vrstvách a s hrubým urovnáním nezhutněných z jakýchkoliv hornin</t>
  </si>
  <si>
    <t>"dle příčných profilů"258,3</t>
  </si>
  <si>
    <t>"ornice"-69,30</t>
  </si>
  <si>
    <t>8</t>
  </si>
  <si>
    <t>171201211</t>
  </si>
  <si>
    <t>Poplatek za uložení stavebního odpadu - zeminy a kameniva na skládce</t>
  </si>
  <si>
    <t>t</t>
  </si>
  <si>
    <t>1895665412</t>
  </si>
  <si>
    <t>Poplatek za uložení stavebního odpadu na skládce (skládkovné) zeminy a kameniva zatříděného do Katalogu odpadů pod kódem 170 504</t>
  </si>
  <si>
    <t>478,7*1,8</t>
  </si>
  <si>
    <t>9</t>
  </si>
  <si>
    <t>171201211R</t>
  </si>
  <si>
    <t>Poplatek za uložení stavebního odpadu - zeminy a kameniva na skládce, sanace</t>
  </si>
  <si>
    <t>775947077</t>
  </si>
  <si>
    <t>175,772*1,8</t>
  </si>
  <si>
    <t>10</t>
  </si>
  <si>
    <t>181102302</t>
  </si>
  <si>
    <t>Úprava pláně v zářezech se zhutněním</t>
  </si>
  <si>
    <t>-489585498</t>
  </si>
  <si>
    <t>Úprava pláně na stavbách dálnic strojně v zářezech mimo skalních se zhutněním</t>
  </si>
  <si>
    <t>813,3*1,15 'Přepočtené koeficientem množství</t>
  </si>
  <si>
    <t>11</t>
  </si>
  <si>
    <t>181111112</t>
  </si>
  <si>
    <t>Plošná úprava terénu do 500 m2 zemina tř 1 až 4 nerovnosti do 100 mm ve svahu do 1:2</t>
  </si>
  <si>
    <t>954530085</t>
  </si>
  <si>
    <t>Plošná úprava terénu v zemině tř. 1 až 4 s urovnáním povrchu bez doplnění ornice souvislé plochy do 500 m2 při nerovnostech terénu přes 50 do 100 mm na svahu přes 1:5 do 1:2</t>
  </si>
  <si>
    <t>12</t>
  </si>
  <si>
    <t>181411122</t>
  </si>
  <si>
    <t>Založení lučního trávníku výsevem plochy do 1000 m2 ve svahu do 1:2</t>
  </si>
  <si>
    <t>399782248</t>
  </si>
  <si>
    <t>Založení trávníku na půdě předem připravené plochy do 1000 m2 výsevem včetně utažení lučního na svahu přes 1:5 do 1:2</t>
  </si>
  <si>
    <t>13</t>
  </si>
  <si>
    <t>M</t>
  </si>
  <si>
    <t>00572100</t>
  </si>
  <si>
    <t>osivo jetelotráva intenzivní víceletá</t>
  </si>
  <si>
    <t>kg</t>
  </si>
  <si>
    <t>109602191</t>
  </si>
  <si>
    <t>693,2*0,015 'Přepočtené koeficientem množství</t>
  </si>
  <si>
    <t>14</t>
  </si>
  <si>
    <t>182201101</t>
  </si>
  <si>
    <t>Svahování násypů</t>
  </si>
  <si>
    <t>-1971991703</t>
  </si>
  <si>
    <t xml:space="preserve">Svahování trvalých svahů do projektovaných profilů  s potřebným přemístěním výkopku při svahování násypů v jakékoliv hornině</t>
  </si>
  <si>
    <t>"dle výpočtu z profilů"693,20</t>
  </si>
  <si>
    <t>182301132</t>
  </si>
  <si>
    <t>Rozprostření ornice pl přes 500 m2 ve svahu přes 1:5 tl vrstvy do 150 mm</t>
  </si>
  <si>
    <t>-1038252235</t>
  </si>
  <si>
    <t>Rozprostření a urovnání ornice ve svahu sklonu přes 1:5 při souvislé ploše přes 500 m2, tl. vrstvy přes 100 do 150 mm</t>
  </si>
  <si>
    <t>16</t>
  </si>
  <si>
    <t>x01</t>
  </si>
  <si>
    <t>Dodávka a dovoz vhodného materiálu</t>
  </si>
  <si>
    <t>-1993041230</t>
  </si>
  <si>
    <t>Zakládání</t>
  </si>
  <si>
    <t>17</t>
  </si>
  <si>
    <t>212752213</t>
  </si>
  <si>
    <t>Trativod z drenážních trubek plastových flexibilních D 160 mm včetně lože, obsyp ŠP</t>
  </si>
  <si>
    <t>m</t>
  </si>
  <si>
    <t>-249433057</t>
  </si>
  <si>
    <t>Trativody z drenážních trubek se zřízením štěrkopískového lože pod trubky a s jejich obsypem v průměrném celkovém množství do 0,15 m3/m v otevřeném výkopu z trubek plastových flexibilních D přes 100 do 160 mm</t>
  </si>
  <si>
    <t>31,1*1,05 'Přepočtené koeficientem množství</t>
  </si>
  <si>
    <t>18</t>
  </si>
  <si>
    <t>271532211</t>
  </si>
  <si>
    <t>Podsyp pod základové konstrukce se zhutněním z hrubého kameniva frakce 32 až 63 mm spodní sanační vrstva v podkladu</t>
  </si>
  <si>
    <t>-1788626388</t>
  </si>
  <si>
    <t>Podsyp pod základové konstrukce se zhutněním a urovnáním povrchu z kameniva hrubého, frakce 32 - 63 mm</t>
  </si>
  <si>
    <t>"dle výpočtuz profilů ve staničení 0,092 - KÚ"354*1,3</t>
  </si>
  <si>
    <t>19</t>
  </si>
  <si>
    <t>271572211</t>
  </si>
  <si>
    <t>Podsyp pod základové konstrukce se zhutněním z netříděného štěrkopísku, roznášecí polštář, vrstva zabalená do ŠP</t>
  </si>
  <si>
    <t>-1682372477</t>
  </si>
  <si>
    <t>Podsyp pod základové konstrukce se zhutněním a urovnáním povrchu ze štěrkopísku netříděného</t>
  </si>
  <si>
    <t>"dle výpočtu z profilů ve staničení 0,092 - KÚ"106</t>
  </si>
  <si>
    <t>Komunikace pozemní</t>
  </si>
  <si>
    <t>20</t>
  </si>
  <si>
    <t>564851111</t>
  </si>
  <si>
    <t>Podklad ze štěrkodrtě ŠD tl 150 mm</t>
  </si>
  <si>
    <t>1935275707</t>
  </si>
  <si>
    <t xml:space="preserve">Podklad ze štěrkodrti ŠD  s rozprostřením a zhutněním, po zhutnění tl. 150 mm</t>
  </si>
  <si>
    <t>464,4*1,1 'Přepočtené koeficientem množství</t>
  </si>
  <si>
    <t>564861111</t>
  </si>
  <si>
    <t>Podklad ze štěrkodrtě ŠD tl 200 mm</t>
  </si>
  <si>
    <t>-1580436863</t>
  </si>
  <si>
    <t xml:space="preserve">Podklad ze štěrkodrti ŠD  s rozprostřením a zhutněním, po zhutnění tl. 200 mm</t>
  </si>
  <si>
    <t>"příjezdová komunikace"901,10</t>
  </si>
  <si>
    <t>901,1*1,15 'Přepočtené koeficientem množství</t>
  </si>
  <si>
    <t>22</t>
  </si>
  <si>
    <t>564871116</t>
  </si>
  <si>
    <t>Podklad ze štěrkodrtě ŠD fr 0/100 nebo betonového rycyklátu tl. 350 mm, sanace vč. separační geotextilie</t>
  </si>
  <si>
    <t>94639794</t>
  </si>
  <si>
    <t xml:space="preserve">Podklad ze štěrkodrti ŠD  s rozprostřením a zhutněním, po zhutnění tl. 350 mm</t>
  </si>
  <si>
    <t>23</t>
  </si>
  <si>
    <t>565151111</t>
  </si>
  <si>
    <t>Vyrovnání povrchu dosavadních podkladů obalovaným kamenivem ACP (OK) tl 70 mm</t>
  </si>
  <si>
    <t>-1699022323</t>
  </si>
  <si>
    <t xml:space="preserve">Vyrovnání povrchu dosavadních podkladů  s rozprostřením hmot a zhutněním obalovaným kamenivem ACP (OK) tl. 70 mm</t>
  </si>
  <si>
    <t>24</t>
  </si>
  <si>
    <t>567122114</t>
  </si>
  <si>
    <t>Podklad ze směsi stmelené cementem SC C 8/10 (KSC I) tl 150 mm</t>
  </si>
  <si>
    <t>-853078723</t>
  </si>
  <si>
    <t>Podklad ze směsi stmelené cementem SC bez dilatačních spár, s rozprostřením a zhutněním SC C 8/10 (KSC I), po zhutnění tl. 150 mm</t>
  </si>
  <si>
    <t>"roznášecí vrstva dle výpočtu z profilů 0,092 - KÚ"464,4</t>
  </si>
  <si>
    <t>"ve staničení 0,000 - 0,092 km"436,7*1,1</t>
  </si>
  <si>
    <t>25</t>
  </si>
  <si>
    <t>569851111</t>
  </si>
  <si>
    <t>Zpevnění krajnic štěrkodrtí tl 150 mm</t>
  </si>
  <si>
    <t>361641050</t>
  </si>
  <si>
    <t xml:space="preserve">Zpevnění krajnic nebo komunikací pro pěší  s rozprostřením a zhutněním, po zhutnění štěrkodrtí tl. 150 mm</t>
  </si>
  <si>
    <t>"levostranně"214,3*0,25</t>
  </si>
  <si>
    <t>"pravostranně"190,1*0,25</t>
  </si>
  <si>
    <t>26</t>
  </si>
  <si>
    <t>573111112</t>
  </si>
  <si>
    <t>Postřik živičný infiltrační s posypem z asfaltu množství 1 kg/m2</t>
  </si>
  <si>
    <t>1976619221</t>
  </si>
  <si>
    <t>Postřik infiltrační PI z asfaltu silničního s posypem kamenivem, v množství 1,00 kg/m2</t>
  </si>
  <si>
    <t>"ve staničení 0,000-0,092km"436,7</t>
  </si>
  <si>
    <t>27</t>
  </si>
  <si>
    <t>573191111</t>
  </si>
  <si>
    <t>Postřik infiltrační kationaktivní emulzí v množství 1 kg/m2, provést až po konsolidaci násypu cca po roce</t>
  </si>
  <si>
    <t>697720054</t>
  </si>
  <si>
    <t>Postřik infiltrační kationaktivní emulzí v množství 1,00 kg/m2</t>
  </si>
  <si>
    <t>28</t>
  </si>
  <si>
    <t>573211111</t>
  </si>
  <si>
    <t>Postřik živičný spojovací z asfaltu v množství 0,60 kg/m2</t>
  </si>
  <si>
    <t>-501024240</t>
  </si>
  <si>
    <t>Postřik spojovací PS bez posypu kamenivem z asfaltu silničního, v množství 0,60 kg/m2</t>
  </si>
  <si>
    <t>29</t>
  </si>
  <si>
    <t>573411102</t>
  </si>
  <si>
    <t>Jednoduchý nátěr z asfaltu v množství 1 kg/m2 s posypem</t>
  </si>
  <si>
    <t>-1193668529</t>
  </si>
  <si>
    <t>Jednoduchý nátěr JN s posypem kamenivem a se zaválcováním z asfaltu silničního, v množství 1,00 kg/m2</t>
  </si>
  <si>
    <t>30</t>
  </si>
  <si>
    <t>573411104</t>
  </si>
  <si>
    <t>Jednoduchý nátěr z asfaltu v množství 1,5 kg/m2 s posypem</t>
  </si>
  <si>
    <t>-1727168664</t>
  </si>
  <si>
    <t>Jednoduchý nátěr JN s posypem kamenivem a se zaválcováním z asfaltu silničního, v množství 1,50 kg/m2</t>
  </si>
  <si>
    <t>31</t>
  </si>
  <si>
    <t>574381112</t>
  </si>
  <si>
    <t>Penetrační makadam hrubý PMH tl 100 mm</t>
  </si>
  <si>
    <t>1912821635</t>
  </si>
  <si>
    <t xml:space="preserve">Penetrační makadam PM  s rozprostřením kameniva na sucho, s prolitím živicí, s posypem drtí a se zhutněním hrubý (PMH) z kameniva hrubého drceného, po zhutnění tl. 100 mm</t>
  </si>
  <si>
    <t>32</t>
  </si>
  <si>
    <t>577144121</t>
  </si>
  <si>
    <t xml:space="preserve">Asfaltový beton vrstva obrusná ACO 11S, ACO16  tř. I tl 50 mm š přes 3 m z nemodifikovaného asfaltu</t>
  </si>
  <si>
    <t>435986731</t>
  </si>
  <si>
    <t xml:space="preserve">Asfaltový beton vrstva obrusná ACO 11 (ABS)  s rozprostřením a se zhutněním z nemodifikovaného asfaltu v pruhu šířky přes 3 m tř. I, po zhutnění tl. 50 mm</t>
  </si>
  <si>
    <t>"příjezd. k přístavišti provést až po konsolidaci násypu po roce"464,4</t>
  </si>
  <si>
    <t>33</t>
  </si>
  <si>
    <t>x02</t>
  </si>
  <si>
    <t>Zřízení těsnění hráze vč. dodávky geobuněk a separační geotextilie, ve dvou vrstvách</t>
  </si>
  <si>
    <t>1657993517</t>
  </si>
  <si>
    <t>15*(0,5+4+0,5)*2</t>
  </si>
  <si>
    <t>Ostatní konstrukce a práce, bourání</t>
  </si>
  <si>
    <t>34</t>
  </si>
  <si>
    <t>914111121</t>
  </si>
  <si>
    <t>Montáž svislé dopravní značky do velikosti 2 m2 objímkami na sloupek nebo konzolu</t>
  </si>
  <si>
    <t>kus</t>
  </si>
  <si>
    <t>1332015947</t>
  </si>
  <si>
    <t xml:space="preserve">Montáž svislé dopravní značky základní  velikosti do 2 m2 objímkami na sloupky nebo konzoly</t>
  </si>
  <si>
    <t>35</t>
  </si>
  <si>
    <t>404440000</t>
  </si>
  <si>
    <t>značky dopravní svislá</t>
  </si>
  <si>
    <t>-742893720</t>
  </si>
  <si>
    <t>značky upravující přednost P1, P4 700mm</t>
  </si>
  <si>
    <t>36</t>
  </si>
  <si>
    <t>919726122</t>
  </si>
  <si>
    <t>Geotextilie pro ochranu, separaci a filtraci netkaná měrná hmotnost do 300 g/m2</t>
  </si>
  <si>
    <t>-98598025</t>
  </si>
  <si>
    <t>Geotextilie netkaná pro ochranu, separaci nebo filtraci měrná hmotnost přes 200 do 300 g/m2</t>
  </si>
  <si>
    <t>"dle výpočtu z profilů ve staničení 0,092 - KÚ"2275*1,2</t>
  </si>
  <si>
    <t>37</t>
  </si>
  <si>
    <t>919735113</t>
  </si>
  <si>
    <t>Řezání stávajícího živičného krytu hl do 150 mm</t>
  </si>
  <si>
    <t>-1450302974</t>
  </si>
  <si>
    <t xml:space="preserve">Řezání stávajícího živičného krytu nebo podkladu  hloubky přes 100 do 150 mm</t>
  </si>
  <si>
    <t>9,65+3</t>
  </si>
  <si>
    <t>38</t>
  </si>
  <si>
    <t>x03</t>
  </si>
  <si>
    <t>Přeložení sloupu VO, demontáž a opětovná montáž s prodl. vedení</t>
  </si>
  <si>
    <t>kpl</t>
  </si>
  <si>
    <t>-217817421</t>
  </si>
  <si>
    <t>Napojení žlabu na stávající kanalizaci vč. dodávky potrubí DN200, zemních prací - výkop rýhy, uložení, obsyp štěrkopískem, zapravení rýhy, apod.</t>
  </si>
  <si>
    <t>39</t>
  </si>
  <si>
    <t>x04</t>
  </si>
  <si>
    <t>Dodávka a montáž závory se zámkem, zábrana vjezdu na ochranou hráz</t>
  </si>
  <si>
    <t>-2122554941</t>
  </si>
  <si>
    <t>997</t>
  </si>
  <si>
    <t>Přesun sutě</t>
  </si>
  <si>
    <t>40</t>
  </si>
  <si>
    <t>997221571</t>
  </si>
  <si>
    <t>Vodorovná doprava vybouraných hmot do 1 km</t>
  </si>
  <si>
    <t>121905558</t>
  </si>
  <si>
    <t xml:space="preserve">Vodorovná doprava vybouraných hmot  bez naložení, ale se složením a s hrubým urovnáním na vzdálenost do 1 km</t>
  </si>
  <si>
    <t>41</t>
  </si>
  <si>
    <t>997221579</t>
  </si>
  <si>
    <t>Příplatek ZKD 1 km u vodorovné dopravy vybouraných hmot</t>
  </si>
  <si>
    <t>1150616284</t>
  </si>
  <si>
    <t xml:space="preserve">Vodorovná doprava vybouraných hmot  bez naložení, ale se složením a s hrubým urovnáním na vzdálenost Příplatek k ceně za každý další i započatý 1 km přes 1 km</t>
  </si>
  <si>
    <t>144,42*4 'Přepočtené koeficientem množství</t>
  </si>
  <si>
    <t>42</t>
  </si>
  <si>
    <t>997221845</t>
  </si>
  <si>
    <t>Poplatek za uložení na skládce (skládkovné) odpadu asfaltového bez dehtu kód odpadu 170 302</t>
  </si>
  <si>
    <t>-228092900</t>
  </si>
  <si>
    <t>Poplatek za uložení stavebního odpadu na skládce (skládkovné) asfaltového bez obsahu dehtu zatříděného do Katalogu odpadů pod kódem 170 302</t>
  </si>
  <si>
    <t>998</t>
  </si>
  <si>
    <t>Přesun hmot</t>
  </si>
  <si>
    <t>43</t>
  </si>
  <si>
    <t>998225111</t>
  </si>
  <si>
    <t>Přesun hmot pro pozemní komunikace s krytem z kamene, monolitickým betonovým nebo živičným</t>
  </si>
  <si>
    <t>-1837180899</t>
  </si>
  <si>
    <t xml:space="preserve">Přesun hmot pro komunikace s krytem z kameniva, monolitickým betonovým nebo živičným  dopravní vzdálenost do 200 m jakékoliv délky objektu</t>
  </si>
  <si>
    <t>3 - vedlejší rozpočtové náklady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</si>
  <si>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</si>
  <si>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</si>
  <si>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</si>
  <si>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</si>
  <si>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 xml:space="preserve">    VRN7 - Provozní vlivy</t>
  </si>
  <si>
    <t>VRN</t>
  </si>
  <si>
    <t>Vedlejší rozpočtové náklady</t>
  </si>
  <si>
    <t>VRN1</t>
  </si>
  <si>
    <t>Průzkumné, geodetické a projektové práce</t>
  </si>
  <si>
    <t>012002000</t>
  </si>
  <si>
    <t>Geodetické zaměření dokončeného díla</t>
  </si>
  <si>
    <t>1024</t>
  </si>
  <si>
    <t>735118134</t>
  </si>
  <si>
    <t>Hlavní tituly průvodních činností a nákladů průzkumné, geodetické a projektové práce geodetické práce</t>
  </si>
  <si>
    <t>013002000</t>
  </si>
  <si>
    <t>Vytyčení stavby</t>
  </si>
  <si>
    <t>1129385621</t>
  </si>
  <si>
    <t>Hlavní tituly průvodních činností a nákladů průzkumné, geodetické a projektové práce projektové práce</t>
  </si>
  <si>
    <t>VRN3</t>
  </si>
  <si>
    <t>Zařízení staveniště</t>
  </si>
  <si>
    <t>030001000</t>
  </si>
  <si>
    <t>Zařízení staveniště - zřízení + provoz + dostranění (oplcení, zábrana, skladovací plochy a objekty, mobilní buňky, apod.)</t>
  </si>
  <si>
    <t>1653179581</t>
  </si>
  <si>
    <t>Základní rozdělení průvodních činností a nákladů zařízení staveniště</t>
  </si>
  <si>
    <t>VRN4</t>
  </si>
  <si>
    <t>Inženýrská činnost</t>
  </si>
  <si>
    <t>040001000</t>
  </si>
  <si>
    <t>Vytyčení stávajících inženýrských sítí</t>
  </si>
  <si>
    <t>1898676777</t>
  </si>
  <si>
    <t>Základní rozdělení průvodních činností a nákladů inženýrská činnost</t>
  </si>
  <si>
    <t>043002000</t>
  </si>
  <si>
    <t>Kontrolní zkoušky (zkoušky betonových a asfaltových směsí, statická zatěžovací zkouška podloží - 2x atd.)</t>
  </si>
  <si>
    <t>-887010143</t>
  </si>
  <si>
    <t>Hlavní tituly průvodních činností a nákladů inženýrská činnost zkoušky a ostatní měření</t>
  </si>
  <si>
    <t>044002000</t>
  </si>
  <si>
    <t>Revize</t>
  </si>
  <si>
    <t>-1871889717</t>
  </si>
  <si>
    <t>Hlavní tituly průvodních činností a nákladů inženýrská činnost revize</t>
  </si>
  <si>
    <t>045002000</t>
  </si>
  <si>
    <t>Dokumentace skutečného provedení stavby</t>
  </si>
  <si>
    <t>1415517542</t>
  </si>
  <si>
    <t>Hlavní tituly průvodních činností a nákladů inženýrská činnost kompletační a koordinační činnost</t>
  </si>
  <si>
    <t>VRN7</t>
  </si>
  <si>
    <t>Provozní vlivy</t>
  </si>
  <si>
    <t>072002000</t>
  </si>
  <si>
    <t>Dočasná dopravní opatření</t>
  </si>
  <si>
    <t>-1940893060</t>
  </si>
  <si>
    <t>Hlavní tituly průvodních činností a nákladů provozní vlivy silniční provoz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</si>
</sst>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8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7" fillId="0" borderId="0" applyNumberFormat="0" applyFill="0" applyBorder="0" applyAlignment="0" applyProtection="0"/>
  </cellStyleXfs>
  <cellXfs count="290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6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6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7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8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6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0" fillId="0" borderId="14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1" fillId="4" borderId="6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1" fillId="4" borderId="7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right" vertical="center"/>
    </xf>
    <xf numFmtId="0" fontId="21" fillId="4" borderId="8" xfId="0" applyFont="1" applyFill="1" applyBorder="1" applyAlignment="1" applyProtection="1">
      <alignment horizontal="left" vertical="center"/>
    </xf>
    <xf numFmtId="0" fontId="21" fillId="4" borderId="0" xfId="0" applyFont="1" applyFill="1" applyAlignment="1" applyProtection="1">
      <alignment horizontal="center" vertical="center"/>
    </xf>
    <xf numFmtId="0" fontId="22" fillId="0" borderId="16" xfId="0" applyFont="1" applyBorder="1" applyAlignment="1" applyProtection="1">
      <alignment horizontal="center" vertical="center" wrapText="1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9" fillId="0" borderId="14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0" fontId="27" fillId="0" borderId="0" xfId="0" applyFont="1" applyAlignment="1" applyProtection="1">
      <alignment vertical="center"/>
    </xf>
    <xf numFmtId="4" fontId="27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8" fillId="0" borderId="14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8" fillId="0" borderId="19" xfId="0" applyNumberFormat="1" applyFont="1" applyBorder="1" applyAlignment="1" applyProtection="1">
      <alignment vertical="center"/>
    </xf>
    <xf numFmtId="4" fontId="28" fillId="0" borderId="20" xfId="0" applyNumberFormat="1" applyFont="1" applyBorder="1" applyAlignment="1" applyProtection="1">
      <alignment vertical="center"/>
    </xf>
    <xf numFmtId="166" fontId="28" fillId="0" borderId="20" xfId="0" applyNumberFormat="1" applyFont="1" applyBorder="1" applyAlignment="1" applyProtection="1">
      <alignment vertical="center"/>
    </xf>
    <xf numFmtId="4" fontId="28" fillId="0" borderId="21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2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0" fontId="16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21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1" fillId="4" borderId="0" xfId="0" applyFont="1" applyFill="1" applyAlignment="1" applyProtection="1">
      <alignment horizontal="right" vertical="center"/>
    </xf>
    <xf numFmtId="0" fontId="30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1" fillId="4" borderId="16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  <protection locked="0"/>
    </xf>
    <xf numFmtId="0" fontId="21" fillId="4" borderId="18" xfId="0" applyFont="1" applyFill="1" applyBorder="1" applyAlignment="1" applyProtection="1">
      <alignment horizontal="center" vertical="center" wrapText="1"/>
    </xf>
    <xf numFmtId="0" fontId="21" fillId="4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3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1" fillId="0" borderId="12" xfId="0" applyNumberFormat="1" applyFont="1" applyBorder="1" applyAlignment="1" applyProtection="1"/>
    <xf numFmtId="166" fontId="31" fillId="0" borderId="13" xfId="0" applyNumberFormat="1" applyFont="1" applyBorder="1" applyAlignment="1" applyProtection="1"/>
    <xf numFmtId="4" fontId="32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1" fillId="0" borderId="22" xfId="0" applyFont="1" applyBorder="1" applyAlignment="1" applyProtection="1">
      <alignment horizontal="center" vertical="center"/>
    </xf>
    <xf numFmtId="49" fontId="21" fillId="0" borderId="22" xfId="0" applyNumberFormat="1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center" vertical="center" wrapText="1"/>
    </xf>
    <xf numFmtId="167" fontId="21" fillId="0" borderId="22" xfId="0" applyNumberFormat="1" applyFont="1" applyBorder="1" applyAlignment="1" applyProtection="1">
      <alignment vertical="center"/>
    </xf>
    <xf numFmtId="4" fontId="21" fillId="2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22" fillId="2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center" vertical="center"/>
    </xf>
    <xf numFmtId="166" fontId="22" fillId="0" borderId="0" xfId="0" applyNumberFormat="1" applyFont="1" applyBorder="1" applyAlignment="1" applyProtection="1">
      <alignment vertical="center"/>
    </xf>
    <xf numFmtId="166" fontId="22" fillId="0" borderId="15" xfId="0" applyNumberFormat="1" applyFont="1" applyBorder="1" applyAlignment="1" applyProtection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3" fillId="0" borderId="0" xfId="0" applyFont="1" applyAlignment="1" applyProtection="1">
      <alignment horizontal="left" vertical="center"/>
    </xf>
    <xf numFmtId="0" fontId="34" fillId="0" borderId="0" xfId="0" applyFont="1" applyAlignment="1" applyProtection="1">
      <alignment horizontal="left" vertical="center" wrapText="1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5" fillId="0" borderId="22" xfId="0" applyFont="1" applyBorder="1" applyAlignment="1" applyProtection="1">
      <alignment horizontal="center" vertical="center"/>
    </xf>
    <xf numFmtId="49" fontId="35" fillId="0" borderId="22" xfId="0" applyNumberFormat="1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center" vertical="center" wrapText="1"/>
    </xf>
    <xf numFmtId="167" fontId="35" fillId="0" borderId="22" xfId="0" applyNumberFormat="1" applyFont="1" applyBorder="1" applyAlignment="1" applyProtection="1">
      <alignment vertical="center"/>
    </xf>
    <xf numFmtId="4" fontId="35" fillId="2" borderId="22" xfId="0" applyNumberFormat="1" applyFont="1" applyFill="1" applyBorder="1" applyAlignment="1" applyProtection="1">
      <alignment vertical="center"/>
      <protection locked="0"/>
    </xf>
    <xf numFmtId="4" fontId="35" fillId="0" borderId="22" xfId="0" applyNumberFormat="1" applyFont="1" applyBorder="1" applyAlignment="1" applyProtection="1">
      <alignment vertical="center"/>
    </xf>
    <xf numFmtId="0" fontId="36" fillId="0" borderId="22" xfId="0" applyFont="1" applyBorder="1" applyAlignment="1" applyProtection="1">
      <alignment vertical="center"/>
    </xf>
    <xf numFmtId="0" fontId="36" fillId="0" borderId="3" xfId="0" applyFont="1" applyBorder="1" applyAlignment="1">
      <alignment vertical="center"/>
    </xf>
    <xf numFmtId="0" fontId="35" fillId="2" borderId="14" xfId="0" applyFont="1" applyFill="1" applyBorder="1" applyAlignment="1" applyProtection="1">
      <alignment horizontal="left" vertical="center"/>
      <protection locked="0"/>
    </xf>
    <xf numFmtId="0" fontId="35" fillId="0" borderId="0" xfId="0" applyFont="1" applyBorder="1" applyAlignment="1" applyProtection="1">
      <alignment horizontal="center"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calcChain" Target="calcChain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2.67" style="1" customWidth="1"/>
    <col min="5" max="5" width="2.67" style="1" customWidth="1"/>
    <col min="6" max="6" width="2.67" style="1" customWidth="1"/>
    <col min="7" max="7" width="2.67" style="1" customWidth="1"/>
    <col min="8" max="8" width="2.67" style="1" customWidth="1"/>
    <col min="9" max="9" width="2.67" style="1" customWidth="1"/>
    <col min="10" max="10" width="2.67" style="1" customWidth="1"/>
    <col min="11" max="11" width="2.67" style="1" customWidth="1"/>
    <col min="12" max="12" width="2.67" style="1" customWidth="1"/>
    <col min="13" max="13" width="2.67" style="1" customWidth="1"/>
    <col min="14" max="14" width="2.67" style="1" customWidth="1"/>
    <col min="15" max="15" width="2.67" style="1" customWidth="1"/>
    <col min="16" max="16" width="2.67" style="1" customWidth="1"/>
    <col min="17" max="17" width="2.67" style="1" customWidth="1"/>
    <col min="18" max="18" width="2.67" style="1" customWidth="1"/>
    <col min="19" max="19" width="2.67" style="1" customWidth="1"/>
    <col min="20" max="20" width="2.67" style="1" customWidth="1"/>
    <col min="21" max="21" width="2.67" style="1" customWidth="1"/>
    <col min="22" max="22" width="2.67" style="1" customWidth="1"/>
    <col min="23" max="23" width="2.67" style="1" customWidth="1"/>
    <col min="24" max="24" width="2.67" style="1" customWidth="1"/>
    <col min="25" max="25" width="2.67" style="1" customWidth="1"/>
    <col min="26" max="26" width="2.67" style="1" customWidth="1"/>
    <col min="27" max="27" width="2.67" style="1" customWidth="1"/>
    <col min="28" max="28" width="2.67" style="1" customWidth="1"/>
    <col min="29" max="29" width="2.67" style="1" customWidth="1"/>
    <col min="30" max="30" width="2.67" style="1" customWidth="1"/>
    <col min="31" max="31" width="2.67" style="1" customWidth="1"/>
    <col min="32" max="32" width="2.67" style="1" customWidth="1"/>
    <col min="33" max="33" width="2.67" style="1" customWidth="1"/>
    <col min="34" max="34" width="3.33" style="1" customWidth="1"/>
    <col min="35" max="35" width="31.67" style="1" customWidth="1"/>
    <col min="36" max="36" width="2.5" style="1" customWidth="1"/>
    <col min="37" max="37" width="2.5" style="1" customWidth="1"/>
    <col min="38" max="38" width="8.33" style="1" customWidth="1"/>
    <col min="39" max="39" width="3.33" style="1" customWidth="1"/>
    <col min="40" max="40" width="13.33" style="1" customWidth="1"/>
    <col min="41" max="41" width="7.5" style="1" customWidth="1"/>
    <col min="42" max="42" width="4.17" style="1" customWidth="1"/>
    <col min="43" max="43" width="15.67" style="1" hidden="1" customWidth="1"/>
    <col min="44" max="44" width="13.67" style="1" customWidth="1"/>
    <col min="45" max="45" width="25.83" style="1" hidden="1" customWidth="1"/>
    <col min="46" max="46" width="25.83" style="1" hidden="1" customWidth="1"/>
    <col min="47" max="47" width="25.83" style="1" hidden="1" customWidth="1"/>
    <col min="48" max="48" width="21.67" style="1" hidden="1" customWidth="1"/>
    <col min="49" max="49" width="21.67" style="1" hidden="1" customWidth="1"/>
    <col min="50" max="50" width="25" style="1" hidden="1" customWidth="1"/>
    <col min="51" max="51" width="25" style="1" hidden="1" customWidth="1"/>
    <col min="52" max="52" width="21.67" style="1" hidden="1" customWidth="1"/>
    <col min="53" max="53" width="19.17" style="1" hidden="1" customWidth="1"/>
    <col min="54" max="54" width="25" style="1" hidden="1" customWidth="1"/>
    <col min="55" max="55" width="21.67" style="1" hidden="1" customWidth="1"/>
    <col min="56" max="56" width="19.17" style="1" hidden="1" customWidth="1"/>
    <col min="57" max="57" width="66.5" style="1" customWidth="1"/>
    <col min="71" max="71" width="9.33" style="1" hidden="1"/>
    <col min="72" max="72" width="9.33" style="1" hidden="1"/>
    <col min="73" max="73" width="9.33" style="1" hidden="1"/>
    <col min="74" max="74" width="9.33" style="1" hidden="1"/>
    <col min="75" max="75" width="9.33" style="1" hidden="1"/>
    <col min="76" max="76" width="9.33" style="1" hidden="1"/>
    <col min="77" max="77" width="9.33" style="1" hidden="1"/>
    <col min="78" max="78" width="9.33" style="1" hidden="1"/>
    <col min="79" max="79" width="9.33" style="1" hidden="1"/>
    <col min="80" max="80" width="9.33" style="1" hidden="1"/>
    <col min="81" max="81" width="9.33" style="1" hidden="1"/>
    <col min="82" max="82" width="9.33" style="1" hidden="1"/>
    <col min="83" max="83" width="9.33" style="1" hidden="1"/>
    <col min="84" max="84" width="9.33" style="1" hidden="1"/>
    <col min="85" max="85" width="9.33" style="1" hidden="1"/>
    <col min="86" max="86" width="9.33" style="1" hidden="1"/>
    <col min="87" max="87" width="9.33" style="1" hidden="1"/>
    <col min="88" max="88" width="9.33" style="1" hidden="1"/>
    <col min="89" max="89" width="9.33" style="1" hidden="1"/>
    <col min="90" max="90" width="9.33" style="1" hidden="1"/>
    <col min="91" max="91" width="9.33" style="1" hidden="1"/>
  </cols>
  <sheetData>
    <row r="1">
      <c r="A1" s="15" t="s">
        <v>0</v>
      </c>
      <c r="AZ1" s="15" t="s">
        <v>1</v>
      </c>
      <c r="BA1" s="15" t="s">
        <v>2</v>
      </c>
      <c r="BB1" s="15" t="s">
        <v>3</v>
      </c>
      <c r="BT1" s="15" t="s">
        <v>4</v>
      </c>
      <c r="BU1" s="15" t="s">
        <v>4</v>
      </c>
      <c r="BV1" s="15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6" t="s">
        <v>6</v>
      </c>
      <c r="BT2" s="16" t="s">
        <v>7</v>
      </c>
    </row>
    <row r="3" s="1" customFormat="1" ht="6.96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8</v>
      </c>
    </row>
    <row r="4" s="1" customFormat="1" ht="24.96" customHeight="1">
      <c r="B4" s="20"/>
      <c r="C4" s="21"/>
      <c r="D4" s="22" t="s">
        <v>9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19"/>
      <c r="AS4" s="23" t="s">
        <v>10</v>
      </c>
      <c r="BE4" s="24" t="s">
        <v>11</v>
      </c>
      <c r="BS4" s="16" t="s">
        <v>12</v>
      </c>
    </row>
    <row r="5" s="1" customFormat="1" ht="12" customHeight="1">
      <c r="B5" s="20"/>
      <c r="C5" s="21"/>
      <c r="D5" s="25" t="s">
        <v>13</v>
      </c>
      <c r="E5" s="21"/>
      <c r="F5" s="21"/>
      <c r="G5" s="21"/>
      <c r="H5" s="21"/>
      <c r="I5" s="21"/>
      <c r="J5" s="21"/>
      <c r="K5" s="26" t="s">
        <v>14</v>
      </c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19"/>
      <c r="BE5" s="27" t="s">
        <v>15</v>
      </c>
      <c r="BS5" s="16" t="s">
        <v>6</v>
      </c>
    </row>
    <row r="6" s="1" customFormat="1" ht="36.96" customHeight="1">
      <c r="B6" s="20"/>
      <c r="C6" s="21"/>
      <c r="D6" s="28" t="s">
        <v>16</v>
      </c>
      <c r="E6" s="21"/>
      <c r="F6" s="21"/>
      <c r="G6" s="21"/>
      <c r="H6" s="21"/>
      <c r="I6" s="21"/>
      <c r="J6" s="21"/>
      <c r="K6" s="29" t="s">
        <v>17</v>
      </c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19"/>
      <c r="BE6" s="30"/>
      <c r="BS6" s="16" t="s">
        <v>6</v>
      </c>
    </row>
    <row r="7" s="1" customFormat="1" ht="12" customHeight="1">
      <c r="B7" s="20"/>
      <c r="C7" s="21"/>
      <c r="D7" s="31" t="s">
        <v>18</v>
      </c>
      <c r="E7" s="21"/>
      <c r="F7" s="21"/>
      <c r="G7" s="21"/>
      <c r="H7" s="21"/>
      <c r="I7" s="21"/>
      <c r="J7" s="21"/>
      <c r="K7" s="26" t="s">
        <v>1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31" t="s">
        <v>19</v>
      </c>
      <c r="AL7" s="21"/>
      <c r="AM7" s="21"/>
      <c r="AN7" s="26" t="s">
        <v>1</v>
      </c>
      <c r="AO7" s="21"/>
      <c r="AP7" s="21"/>
      <c r="AQ7" s="21"/>
      <c r="AR7" s="19"/>
      <c r="BE7" s="30"/>
      <c r="BS7" s="16" t="s">
        <v>6</v>
      </c>
    </row>
    <row r="8" s="1" customFormat="1" ht="12" customHeight="1">
      <c r="B8" s="20"/>
      <c r="C8" s="21"/>
      <c r="D8" s="31" t="s">
        <v>20</v>
      </c>
      <c r="E8" s="21"/>
      <c r="F8" s="21"/>
      <c r="G8" s="21"/>
      <c r="H8" s="21"/>
      <c r="I8" s="21"/>
      <c r="J8" s="21"/>
      <c r="K8" s="26" t="s">
        <v>21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31" t="s">
        <v>22</v>
      </c>
      <c r="AL8" s="21"/>
      <c r="AM8" s="21"/>
      <c r="AN8" s="32" t="s">
        <v>23</v>
      </c>
      <c r="AO8" s="21"/>
      <c r="AP8" s="21"/>
      <c r="AQ8" s="21"/>
      <c r="AR8" s="19"/>
      <c r="BE8" s="30"/>
      <c r="BS8" s="16" t="s">
        <v>6</v>
      </c>
    </row>
    <row r="9" s="1" customFormat="1" ht="14.4" customHeight="1"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19"/>
      <c r="BE9" s="30"/>
      <c r="BS9" s="16" t="s">
        <v>6</v>
      </c>
    </row>
    <row r="10" s="1" customFormat="1" ht="12" customHeight="1">
      <c r="B10" s="20"/>
      <c r="C10" s="21"/>
      <c r="D10" s="31" t="s">
        <v>24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31" t="s">
        <v>25</v>
      </c>
      <c r="AL10" s="21"/>
      <c r="AM10" s="21"/>
      <c r="AN10" s="26" t="s">
        <v>1</v>
      </c>
      <c r="AO10" s="21"/>
      <c r="AP10" s="21"/>
      <c r="AQ10" s="21"/>
      <c r="AR10" s="19"/>
      <c r="BE10" s="30"/>
      <c r="BS10" s="16" t="s">
        <v>6</v>
      </c>
    </row>
    <row r="11" s="1" customFormat="1" ht="18.48" customHeight="1">
      <c r="B11" s="20"/>
      <c r="C11" s="21"/>
      <c r="D11" s="21"/>
      <c r="E11" s="26" t="s">
        <v>26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31" t="s">
        <v>27</v>
      </c>
      <c r="AL11" s="21"/>
      <c r="AM11" s="21"/>
      <c r="AN11" s="26" t="s">
        <v>1</v>
      </c>
      <c r="AO11" s="21"/>
      <c r="AP11" s="21"/>
      <c r="AQ11" s="21"/>
      <c r="AR11" s="19"/>
      <c r="BE11" s="30"/>
      <c r="BS11" s="16" t="s">
        <v>6</v>
      </c>
    </row>
    <row r="12" s="1" customFormat="1" ht="6.96" customHeight="1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19"/>
      <c r="BE12" s="30"/>
      <c r="BS12" s="16" t="s">
        <v>6</v>
      </c>
    </row>
    <row r="13" s="1" customFormat="1" ht="12" customHeight="1">
      <c r="B13" s="20"/>
      <c r="C13" s="21"/>
      <c r="D13" s="31" t="s">
        <v>28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31" t="s">
        <v>25</v>
      </c>
      <c r="AL13" s="21"/>
      <c r="AM13" s="21"/>
      <c r="AN13" s="33" t="s">
        <v>29</v>
      </c>
      <c r="AO13" s="21"/>
      <c r="AP13" s="21"/>
      <c r="AQ13" s="21"/>
      <c r="AR13" s="19"/>
      <c r="BE13" s="30"/>
      <c r="BS13" s="16" t="s">
        <v>6</v>
      </c>
    </row>
    <row r="14">
      <c r="B14" s="20"/>
      <c r="C14" s="21"/>
      <c r="D14" s="21"/>
      <c r="E14" s="33" t="s">
        <v>29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1" t="s">
        <v>27</v>
      </c>
      <c r="AL14" s="21"/>
      <c r="AM14" s="21"/>
      <c r="AN14" s="33" t="s">
        <v>29</v>
      </c>
      <c r="AO14" s="21"/>
      <c r="AP14" s="21"/>
      <c r="AQ14" s="21"/>
      <c r="AR14" s="19"/>
      <c r="BE14" s="30"/>
      <c r="BS14" s="16" t="s">
        <v>6</v>
      </c>
    </row>
    <row r="15" s="1" customFormat="1" ht="6.96" customHeight="1">
      <c r="B15" s="20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19"/>
      <c r="BE15" s="30"/>
      <c r="BS15" s="16" t="s">
        <v>4</v>
      </c>
    </row>
    <row r="16" s="1" customFormat="1" ht="12" customHeight="1">
      <c r="B16" s="20"/>
      <c r="C16" s="21"/>
      <c r="D16" s="31" t="s">
        <v>30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31" t="s">
        <v>25</v>
      </c>
      <c r="AL16" s="21"/>
      <c r="AM16" s="21"/>
      <c r="AN16" s="26" t="s">
        <v>1</v>
      </c>
      <c r="AO16" s="21"/>
      <c r="AP16" s="21"/>
      <c r="AQ16" s="21"/>
      <c r="AR16" s="19"/>
      <c r="BE16" s="30"/>
      <c r="BS16" s="16" t="s">
        <v>4</v>
      </c>
    </row>
    <row r="17" s="1" customFormat="1" ht="18.48" customHeight="1">
      <c r="B17" s="20"/>
      <c r="C17" s="21"/>
      <c r="D17" s="21"/>
      <c r="E17" s="26" t="s">
        <v>31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31" t="s">
        <v>27</v>
      </c>
      <c r="AL17" s="21"/>
      <c r="AM17" s="21"/>
      <c r="AN17" s="26" t="s">
        <v>1</v>
      </c>
      <c r="AO17" s="21"/>
      <c r="AP17" s="21"/>
      <c r="AQ17" s="21"/>
      <c r="AR17" s="19"/>
      <c r="BE17" s="30"/>
      <c r="BS17" s="16" t="s">
        <v>32</v>
      </c>
    </row>
    <row r="18" s="1" customFormat="1" ht="6.96" customHeight="1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19"/>
      <c r="BE18" s="30"/>
      <c r="BS18" s="16" t="s">
        <v>6</v>
      </c>
    </row>
    <row r="19" s="1" customFormat="1" ht="12" customHeight="1">
      <c r="B19" s="20"/>
      <c r="C19" s="21"/>
      <c r="D19" s="31" t="s">
        <v>33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31" t="s">
        <v>25</v>
      </c>
      <c r="AL19" s="21"/>
      <c r="AM19" s="21"/>
      <c r="AN19" s="26" t="s">
        <v>1</v>
      </c>
      <c r="AO19" s="21"/>
      <c r="AP19" s="21"/>
      <c r="AQ19" s="21"/>
      <c r="AR19" s="19"/>
      <c r="BE19" s="30"/>
      <c r="BS19" s="16" t="s">
        <v>6</v>
      </c>
    </row>
    <row r="20" s="1" customFormat="1" ht="18.48" customHeight="1">
      <c r="B20" s="20"/>
      <c r="C20" s="21"/>
      <c r="D20" s="21"/>
      <c r="E20" s="26" t="s">
        <v>34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31" t="s">
        <v>27</v>
      </c>
      <c r="AL20" s="21"/>
      <c r="AM20" s="21"/>
      <c r="AN20" s="26" t="s">
        <v>1</v>
      </c>
      <c r="AO20" s="21"/>
      <c r="AP20" s="21"/>
      <c r="AQ20" s="21"/>
      <c r="AR20" s="19"/>
      <c r="BE20" s="30"/>
      <c r="BS20" s="16" t="s">
        <v>32</v>
      </c>
    </row>
    <row r="21" s="1" customFormat="1" ht="6.96" customHeight="1"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19"/>
      <c r="BE21" s="30"/>
    </row>
    <row r="22" s="1" customFormat="1" ht="12" customHeight="1">
      <c r="B22" s="20"/>
      <c r="C22" s="21"/>
      <c r="D22" s="31" t="s">
        <v>35</v>
      </c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19"/>
      <c r="BE22" s="30"/>
    </row>
    <row r="23" s="1" customFormat="1" ht="16.5" customHeight="1">
      <c r="B23" s="20"/>
      <c r="C23" s="21"/>
      <c r="D23" s="21"/>
      <c r="E23" s="35" t="s">
        <v>1</v>
      </c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21"/>
      <c r="AP23" s="21"/>
      <c r="AQ23" s="21"/>
      <c r="AR23" s="19"/>
      <c r="BE23" s="30"/>
    </row>
    <row r="24" s="1" customFormat="1" ht="6.96" customHeight="1">
      <c r="B24" s="20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19"/>
      <c r="BE24" s="30"/>
    </row>
    <row r="25" s="1" customFormat="1" ht="6.96" customHeight="1">
      <c r="B25" s="20"/>
      <c r="C25" s="21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21"/>
      <c r="AQ25" s="21"/>
      <c r="AR25" s="19"/>
      <c r="BE25" s="30"/>
    </row>
    <row r="26" s="2" customFormat="1" ht="25.92" customHeight="1">
      <c r="A26" s="37"/>
      <c r="B26" s="38"/>
      <c r="C26" s="39"/>
      <c r="D26" s="40" t="s">
        <v>36</v>
      </c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2">
        <f>ROUND(AG94,2)</f>
        <v>0</v>
      </c>
      <c r="AL26" s="41"/>
      <c r="AM26" s="41"/>
      <c r="AN26" s="41"/>
      <c r="AO26" s="41"/>
      <c r="AP26" s="39"/>
      <c r="AQ26" s="39"/>
      <c r="AR26" s="43"/>
      <c r="BE26" s="30"/>
    </row>
    <row r="27" s="2" customFormat="1" ht="6.96" customHeight="1">
      <c r="A27" s="37"/>
      <c r="B27" s="38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43"/>
      <c r="BE27" s="30"/>
    </row>
    <row r="28" s="2" customFormat="1">
      <c r="A28" s="37"/>
      <c r="B28" s="38"/>
      <c r="C28" s="39"/>
      <c r="D28" s="39"/>
      <c r="E28" s="39"/>
      <c r="F28" s="39"/>
      <c r="G28" s="39"/>
      <c r="H28" s="39"/>
      <c r="I28" s="39"/>
      <c r="J28" s="39"/>
      <c r="K28" s="39"/>
      <c r="L28" s="44" t="s">
        <v>37</v>
      </c>
      <c r="M28" s="44"/>
      <c r="N28" s="44"/>
      <c r="O28" s="44"/>
      <c r="P28" s="44"/>
      <c r="Q28" s="39"/>
      <c r="R28" s="39"/>
      <c r="S28" s="39"/>
      <c r="T28" s="39"/>
      <c r="U28" s="39"/>
      <c r="V28" s="39"/>
      <c r="W28" s="44" t="s">
        <v>38</v>
      </c>
      <c r="X28" s="44"/>
      <c r="Y28" s="44"/>
      <c r="Z28" s="44"/>
      <c r="AA28" s="44"/>
      <c r="AB28" s="44"/>
      <c r="AC28" s="44"/>
      <c r="AD28" s="44"/>
      <c r="AE28" s="44"/>
      <c r="AF28" s="39"/>
      <c r="AG28" s="39"/>
      <c r="AH28" s="39"/>
      <c r="AI28" s="39"/>
      <c r="AJ28" s="39"/>
      <c r="AK28" s="44" t="s">
        <v>39</v>
      </c>
      <c r="AL28" s="44"/>
      <c r="AM28" s="44"/>
      <c r="AN28" s="44"/>
      <c r="AO28" s="44"/>
      <c r="AP28" s="39"/>
      <c r="AQ28" s="39"/>
      <c r="AR28" s="43"/>
      <c r="BE28" s="30"/>
    </row>
    <row r="29" s="3" customFormat="1" ht="14.4" customHeight="1">
      <c r="A29" s="3"/>
      <c r="B29" s="45"/>
      <c r="C29" s="46"/>
      <c r="D29" s="31" t="s">
        <v>40</v>
      </c>
      <c r="E29" s="46"/>
      <c r="F29" s="31" t="s">
        <v>41</v>
      </c>
      <c r="G29" s="46"/>
      <c r="H29" s="46"/>
      <c r="I29" s="46"/>
      <c r="J29" s="46"/>
      <c r="K29" s="46"/>
      <c r="L29" s="47">
        <v>0.20999999999999999</v>
      </c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8">
        <f>ROUND(AZ94, 2)</f>
        <v>0</v>
      </c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8">
        <f>ROUND(AV94, 2)</f>
        <v>0</v>
      </c>
      <c r="AL29" s="46"/>
      <c r="AM29" s="46"/>
      <c r="AN29" s="46"/>
      <c r="AO29" s="46"/>
      <c r="AP29" s="46"/>
      <c r="AQ29" s="46"/>
      <c r="AR29" s="49"/>
      <c r="BE29" s="50"/>
    </row>
    <row r="30" s="3" customFormat="1" ht="14.4" customHeight="1">
      <c r="A30" s="3"/>
      <c r="B30" s="45"/>
      <c r="C30" s="46"/>
      <c r="D30" s="46"/>
      <c r="E30" s="46"/>
      <c r="F30" s="31" t="s">
        <v>42</v>
      </c>
      <c r="G30" s="46"/>
      <c r="H30" s="46"/>
      <c r="I30" s="46"/>
      <c r="J30" s="46"/>
      <c r="K30" s="46"/>
      <c r="L30" s="47">
        <v>0.14999999999999999</v>
      </c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8">
        <f>ROUND(BA94, 2)</f>
        <v>0</v>
      </c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8">
        <f>ROUND(AW94, 2)</f>
        <v>0</v>
      </c>
      <c r="AL30" s="46"/>
      <c r="AM30" s="46"/>
      <c r="AN30" s="46"/>
      <c r="AO30" s="46"/>
      <c r="AP30" s="46"/>
      <c r="AQ30" s="46"/>
      <c r="AR30" s="49"/>
      <c r="BE30" s="50"/>
    </row>
    <row r="31" hidden="1" s="3" customFormat="1" ht="14.4" customHeight="1">
      <c r="A31" s="3"/>
      <c r="B31" s="45"/>
      <c r="C31" s="46"/>
      <c r="D31" s="46"/>
      <c r="E31" s="46"/>
      <c r="F31" s="31" t="s">
        <v>43</v>
      </c>
      <c r="G31" s="46"/>
      <c r="H31" s="46"/>
      <c r="I31" s="46"/>
      <c r="J31" s="46"/>
      <c r="K31" s="46"/>
      <c r="L31" s="47">
        <v>0.20999999999999999</v>
      </c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8">
        <f>ROUND(BB94, 2)</f>
        <v>0</v>
      </c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8">
        <v>0</v>
      </c>
      <c r="AL31" s="46"/>
      <c r="AM31" s="46"/>
      <c r="AN31" s="46"/>
      <c r="AO31" s="46"/>
      <c r="AP31" s="46"/>
      <c r="AQ31" s="46"/>
      <c r="AR31" s="49"/>
      <c r="BE31" s="50"/>
    </row>
    <row r="32" hidden="1" s="3" customFormat="1" ht="14.4" customHeight="1">
      <c r="A32" s="3"/>
      <c r="B32" s="45"/>
      <c r="C32" s="46"/>
      <c r="D32" s="46"/>
      <c r="E32" s="46"/>
      <c r="F32" s="31" t="s">
        <v>44</v>
      </c>
      <c r="G32" s="46"/>
      <c r="H32" s="46"/>
      <c r="I32" s="46"/>
      <c r="J32" s="46"/>
      <c r="K32" s="46"/>
      <c r="L32" s="47">
        <v>0.14999999999999999</v>
      </c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8">
        <f>ROUND(BC94, 2)</f>
        <v>0</v>
      </c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8">
        <v>0</v>
      </c>
      <c r="AL32" s="46"/>
      <c r="AM32" s="46"/>
      <c r="AN32" s="46"/>
      <c r="AO32" s="46"/>
      <c r="AP32" s="46"/>
      <c r="AQ32" s="46"/>
      <c r="AR32" s="49"/>
      <c r="BE32" s="50"/>
    </row>
    <row r="33" hidden="1" s="3" customFormat="1" ht="14.4" customHeight="1">
      <c r="A33" s="3"/>
      <c r="B33" s="45"/>
      <c r="C33" s="46"/>
      <c r="D33" s="46"/>
      <c r="E33" s="46"/>
      <c r="F33" s="31" t="s">
        <v>45</v>
      </c>
      <c r="G33" s="46"/>
      <c r="H33" s="46"/>
      <c r="I33" s="46"/>
      <c r="J33" s="46"/>
      <c r="K33" s="46"/>
      <c r="L33" s="47">
        <v>0</v>
      </c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8">
        <f>ROUND(BD94, 2)</f>
        <v>0</v>
      </c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8">
        <v>0</v>
      </c>
      <c r="AL33" s="46"/>
      <c r="AM33" s="46"/>
      <c r="AN33" s="46"/>
      <c r="AO33" s="46"/>
      <c r="AP33" s="46"/>
      <c r="AQ33" s="46"/>
      <c r="AR33" s="49"/>
      <c r="BE33" s="50"/>
    </row>
    <row r="34" s="2" customFormat="1" ht="6.96" customHeight="1">
      <c r="A34" s="37"/>
      <c r="B34" s="38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43"/>
      <c r="BE34" s="30"/>
    </row>
    <row r="35" s="2" customFormat="1" ht="25.92" customHeight="1">
      <c r="A35" s="37"/>
      <c r="B35" s="38"/>
      <c r="C35" s="51"/>
      <c r="D35" s="52" t="s">
        <v>46</v>
      </c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4" t="s">
        <v>47</v>
      </c>
      <c r="U35" s="53"/>
      <c r="V35" s="53"/>
      <c r="W35" s="53"/>
      <c r="X35" s="55" t="s">
        <v>48</v>
      </c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6">
        <f>SUM(AK26:AK33)</f>
        <v>0</v>
      </c>
      <c r="AL35" s="53"/>
      <c r="AM35" s="53"/>
      <c r="AN35" s="53"/>
      <c r="AO35" s="57"/>
      <c r="AP35" s="51"/>
      <c r="AQ35" s="51"/>
      <c r="AR35" s="43"/>
      <c r="BE35" s="37"/>
    </row>
    <row r="36" s="2" customFormat="1" ht="6.96" customHeight="1">
      <c r="A36" s="37"/>
      <c r="B36" s="38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43"/>
      <c r="BE36" s="37"/>
    </row>
    <row r="37" s="2" customFormat="1" ht="14.4" customHeight="1">
      <c r="A37" s="37"/>
      <c r="B37" s="38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43"/>
      <c r="BE37" s="37"/>
    </row>
    <row r="38" s="1" customFormat="1" ht="14.4" customHeight="1">
      <c r="B38" s="20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19"/>
    </row>
    <row r="39" s="1" customFormat="1" ht="14.4" customHeight="1">
      <c r="B39" s="20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19"/>
    </row>
    <row r="40" s="1" customFormat="1" ht="14.4" customHeight="1">
      <c r="B40" s="20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19"/>
    </row>
    <row r="41" s="1" customFormat="1" ht="14.4" customHeight="1">
      <c r="B41" s="20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19"/>
    </row>
    <row r="42" s="1" customFormat="1" ht="14.4" customHeight="1">
      <c r="B42" s="20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19"/>
    </row>
    <row r="43" s="1" customFormat="1" ht="14.4" customHeight="1">
      <c r="B43" s="20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19"/>
    </row>
    <row r="44" s="1" customFormat="1" ht="14.4" customHeight="1">
      <c r="B44" s="20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19"/>
    </row>
    <row r="45" s="1" customFormat="1" ht="14.4" customHeight="1">
      <c r="B45" s="20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19"/>
    </row>
    <row r="46" s="1" customFormat="1" ht="14.4" customHeight="1">
      <c r="B46" s="20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19"/>
    </row>
    <row r="47" s="1" customFormat="1" ht="14.4" customHeight="1"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19"/>
    </row>
    <row r="48" s="1" customFormat="1" ht="14.4" customHeight="1">
      <c r="B48" s="20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19"/>
    </row>
    <row r="49" s="2" customFormat="1" ht="14.4" customHeight="1">
      <c r="B49" s="58"/>
      <c r="C49" s="59"/>
      <c r="D49" s="60" t="s">
        <v>49</v>
      </c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0" t="s">
        <v>50</v>
      </c>
      <c r="AI49" s="61"/>
      <c r="AJ49" s="61"/>
      <c r="AK49" s="61"/>
      <c r="AL49" s="61"/>
      <c r="AM49" s="61"/>
      <c r="AN49" s="61"/>
      <c r="AO49" s="61"/>
      <c r="AP49" s="59"/>
      <c r="AQ49" s="59"/>
      <c r="AR49" s="62"/>
    </row>
    <row r="50">
      <c r="B50" s="20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19"/>
    </row>
    <row r="5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19"/>
    </row>
    <row r="5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19"/>
    </row>
    <row r="53">
      <c r="B53" s="20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19"/>
    </row>
    <row r="54"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19"/>
    </row>
    <row r="55">
      <c r="B55" s="20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19"/>
    </row>
    <row r="56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19"/>
    </row>
    <row r="57">
      <c r="B57" s="20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19"/>
    </row>
    <row r="58">
      <c r="B58" s="20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19"/>
    </row>
    <row r="59">
      <c r="B59" s="20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19"/>
    </row>
    <row r="60" s="2" customFormat="1">
      <c r="A60" s="37"/>
      <c r="B60" s="38"/>
      <c r="C60" s="39"/>
      <c r="D60" s="63" t="s">
        <v>51</v>
      </c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63" t="s">
        <v>52</v>
      </c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63" t="s">
        <v>51</v>
      </c>
      <c r="AI60" s="41"/>
      <c r="AJ60" s="41"/>
      <c r="AK60" s="41"/>
      <c r="AL60" s="41"/>
      <c r="AM60" s="63" t="s">
        <v>52</v>
      </c>
      <c r="AN60" s="41"/>
      <c r="AO60" s="41"/>
      <c r="AP60" s="39"/>
      <c r="AQ60" s="39"/>
      <c r="AR60" s="43"/>
      <c r="BE60" s="37"/>
    </row>
    <row r="61"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19"/>
    </row>
    <row r="62">
      <c r="B62" s="20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19"/>
    </row>
    <row r="63">
      <c r="B63" s="20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19"/>
    </row>
    <row r="64" s="2" customFormat="1">
      <c r="A64" s="37"/>
      <c r="B64" s="38"/>
      <c r="C64" s="39"/>
      <c r="D64" s="60" t="s">
        <v>53</v>
      </c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0" t="s">
        <v>54</v>
      </c>
      <c r="AI64" s="64"/>
      <c r="AJ64" s="64"/>
      <c r="AK64" s="64"/>
      <c r="AL64" s="64"/>
      <c r="AM64" s="64"/>
      <c r="AN64" s="64"/>
      <c r="AO64" s="64"/>
      <c r="AP64" s="39"/>
      <c r="AQ64" s="39"/>
      <c r="AR64" s="43"/>
      <c r="BE64" s="37"/>
    </row>
    <row r="65">
      <c r="B65" s="20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19"/>
    </row>
    <row r="66"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19"/>
    </row>
    <row r="67">
      <c r="B67" s="20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19"/>
    </row>
    <row r="68">
      <c r="B68" s="20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19"/>
    </row>
    <row r="69">
      <c r="B69" s="20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19"/>
    </row>
    <row r="70">
      <c r="B70" s="20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19"/>
    </row>
    <row r="71">
      <c r="B71" s="20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19"/>
    </row>
    <row r="72">
      <c r="B72" s="20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19"/>
    </row>
    <row r="73">
      <c r="B73" s="20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19"/>
    </row>
    <row r="74">
      <c r="B74" s="20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19"/>
    </row>
    <row r="75" s="2" customFormat="1">
      <c r="A75" s="37"/>
      <c r="B75" s="38"/>
      <c r="C75" s="39"/>
      <c r="D75" s="63" t="s">
        <v>51</v>
      </c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63" t="s">
        <v>52</v>
      </c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63" t="s">
        <v>51</v>
      </c>
      <c r="AI75" s="41"/>
      <c r="AJ75" s="41"/>
      <c r="AK75" s="41"/>
      <c r="AL75" s="41"/>
      <c r="AM75" s="63" t="s">
        <v>52</v>
      </c>
      <c r="AN75" s="41"/>
      <c r="AO75" s="41"/>
      <c r="AP75" s="39"/>
      <c r="AQ75" s="39"/>
      <c r="AR75" s="43"/>
      <c r="BE75" s="37"/>
    </row>
    <row r="76" s="2" customFormat="1">
      <c r="A76" s="37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43"/>
      <c r="BE76" s="37"/>
    </row>
    <row r="77" s="2" customFormat="1" ht="6.96" customHeight="1">
      <c r="A77" s="37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6"/>
      <c r="AN77" s="66"/>
      <c r="AO77" s="66"/>
      <c r="AP77" s="66"/>
      <c r="AQ77" s="66"/>
      <c r="AR77" s="43"/>
      <c r="BE77" s="37"/>
    </row>
    <row r="81" s="2" customFormat="1" ht="6.96" customHeight="1">
      <c r="A81" s="37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43"/>
      <c r="BE81" s="37"/>
    </row>
    <row r="82" s="2" customFormat="1" ht="24.96" customHeight="1">
      <c r="A82" s="37"/>
      <c r="B82" s="38"/>
      <c r="C82" s="22" t="s">
        <v>55</v>
      </c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43"/>
      <c r="B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43"/>
      <c r="BE83" s="37"/>
    </row>
    <row r="84" s="4" customFormat="1" ht="12" customHeight="1">
      <c r="A84" s="4"/>
      <c r="B84" s="69"/>
      <c r="C84" s="31" t="s">
        <v>13</v>
      </c>
      <c r="D84" s="70"/>
      <c r="E84" s="70"/>
      <c r="F84" s="70"/>
      <c r="G84" s="70"/>
      <c r="H84" s="70"/>
      <c r="I84" s="70"/>
      <c r="J84" s="70"/>
      <c r="K84" s="70"/>
      <c r="L84" s="70" t="str">
        <f>K5</f>
        <v>2019/07</v>
      </c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70"/>
      <c r="AI84" s="70"/>
      <c r="AJ84" s="70"/>
      <c r="AK84" s="70"/>
      <c r="AL84" s="70"/>
      <c r="AM84" s="70"/>
      <c r="AN84" s="70"/>
      <c r="AO84" s="70"/>
      <c r="AP84" s="70"/>
      <c r="AQ84" s="70"/>
      <c r="AR84" s="71"/>
      <c r="BE84" s="4"/>
    </row>
    <row r="85" s="5" customFormat="1" ht="36.96" customHeight="1">
      <c r="A85" s="5"/>
      <c r="B85" s="72"/>
      <c r="C85" s="73" t="s">
        <v>16</v>
      </c>
      <c r="D85" s="74"/>
      <c r="E85" s="74"/>
      <c r="F85" s="74"/>
      <c r="G85" s="74"/>
      <c r="H85" s="74"/>
      <c r="I85" s="74"/>
      <c r="J85" s="74"/>
      <c r="K85" s="74"/>
      <c r="L85" s="75" t="str">
        <f>K6</f>
        <v>HODONÍN - příjezdová komunikace k přístavišti</v>
      </c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6"/>
      <c r="BE85" s="5"/>
    </row>
    <row r="86" s="2" customFormat="1" ht="6.96" customHeight="1">
      <c r="A86" s="37"/>
      <c r="B86" s="38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43"/>
      <c r="BE86" s="37"/>
    </row>
    <row r="87" s="2" customFormat="1" ht="12" customHeight="1">
      <c r="A87" s="37"/>
      <c r="B87" s="38"/>
      <c r="C87" s="31" t="s">
        <v>20</v>
      </c>
      <c r="D87" s="39"/>
      <c r="E87" s="39"/>
      <c r="F87" s="39"/>
      <c r="G87" s="39"/>
      <c r="H87" s="39"/>
      <c r="I87" s="39"/>
      <c r="J87" s="39"/>
      <c r="K87" s="39"/>
      <c r="L87" s="77" t="str">
        <f>IF(K8="","",K8)</f>
        <v>Hodonín</v>
      </c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1" t="s">
        <v>22</v>
      </c>
      <c r="AJ87" s="39"/>
      <c r="AK87" s="39"/>
      <c r="AL87" s="39"/>
      <c r="AM87" s="78" t="str">
        <f>IF(AN8= "","",AN8)</f>
        <v>25. 7. 2019</v>
      </c>
      <c r="AN87" s="78"/>
      <c r="AO87" s="39"/>
      <c r="AP87" s="39"/>
      <c r="AQ87" s="39"/>
      <c r="AR87" s="43"/>
      <c r="B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43"/>
      <c r="BE88" s="37"/>
    </row>
    <row r="89" s="2" customFormat="1" ht="15.15" customHeight="1">
      <c r="A89" s="37"/>
      <c r="B89" s="38"/>
      <c r="C89" s="31" t="s">
        <v>24</v>
      </c>
      <c r="D89" s="39"/>
      <c r="E89" s="39"/>
      <c r="F89" s="39"/>
      <c r="G89" s="39"/>
      <c r="H89" s="39"/>
      <c r="I89" s="39"/>
      <c r="J89" s="39"/>
      <c r="K89" s="39"/>
      <c r="L89" s="70" t="str">
        <f>IF(E11= "","",E11)</f>
        <v>Obce pro Baťův kanal - dobrovolný svazek obcí</v>
      </c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1" t="s">
        <v>30</v>
      </c>
      <c r="AJ89" s="39"/>
      <c r="AK89" s="39"/>
      <c r="AL89" s="39"/>
      <c r="AM89" s="79" t="str">
        <f>IF(E17="","",E17)</f>
        <v xml:space="preserve"> </v>
      </c>
      <c r="AN89" s="70"/>
      <c r="AO89" s="70"/>
      <c r="AP89" s="70"/>
      <c r="AQ89" s="39"/>
      <c r="AR89" s="43"/>
      <c r="AS89" s="80" t="s">
        <v>56</v>
      </c>
      <c r="AT89" s="81"/>
      <c r="AU89" s="82"/>
      <c r="AV89" s="82"/>
      <c r="AW89" s="82"/>
      <c r="AX89" s="82"/>
      <c r="AY89" s="82"/>
      <c r="AZ89" s="82"/>
      <c r="BA89" s="82"/>
      <c r="BB89" s="82"/>
      <c r="BC89" s="82"/>
      <c r="BD89" s="83"/>
      <c r="BE89" s="37"/>
    </row>
    <row r="90" s="2" customFormat="1" ht="15.15" customHeight="1">
      <c r="A90" s="37"/>
      <c r="B90" s="38"/>
      <c r="C90" s="31" t="s">
        <v>28</v>
      </c>
      <c r="D90" s="39"/>
      <c r="E90" s="39"/>
      <c r="F90" s="39"/>
      <c r="G90" s="39"/>
      <c r="H90" s="39"/>
      <c r="I90" s="39"/>
      <c r="J90" s="39"/>
      <c r="K90" s="39"/>
      <c r="L90" s="70" t="str">
        <f>IF(E14= "Vyplň údaj","",E14)</f>
        <v/>
      </c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1" t="s">
        <v>33</v>
      </c>
      <c r="AJ90" s="39"/>
      <c r="AK90" s="39"/>
      <c r="AL90" s="39"/>
      <c r="AM90" s="79" t="str">
        <f>IF(E20="","",E20)</f>
        <v>Projekce DS s.r.o.</v>
      </c>
      <c r="AN90" s="70"/>
      <c r="AO90" s="70"/>
      <c r="AP90" s="70"/>
      <c r="AQ90" s="39"/>
      <c r="AR90" s="43"/>
      <c r="AS90" s="84"/>
      <c r="AT90" s="85"/>
      <c r="AU90" s="86"/>
      <c r="AV90" s="86"/>
      <c r="AW90" s="86"/>
      <c r="AX90" s="86"/>
      <c r="AY90" s="86"/>
      <c r="AZ90" s="86"/>
      <c r="BA90" s="86"/>
      <c r="BB90" s="86"/>
      <c r="BC90" s="86"/>
      <c r="BD90" s="87"/>
      <c r="BE90" s="37"/>
    </row>
    <row r="91" s="2" customFormat="1" ht="10.8" customHeight="1">
      <c r="A91" s="37"/>
      <c r="B91" s="38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43"/>
      <c r="AS91" s="88"/>
      <c r="AT91" s="89"/>
      <c r="AU91" s="90"/>
      <c r="AV91" s="90"/>
      <c r="AW91" s="90"/>
      <c r="AX91" s="90"/>
      <c r="AY91" s="90"/>
      <c r="AZ91" s="90"/>
      <c r="BA91" s="90"/>
      <c r="BB91" s="90"/>
      <c r="BC91" s="90"/>
      <c r="BD91" s="91"/>
      <c r="BE91" s="37"/>
    </row>
    <row r="92" s="2" customFormat="1" ht="29.28" customHeight="1">
      <c r="A92" s="37"/>
      <c r="B92" s="38"/>
      <c r="C92" s="92" t="s">
        <v>57</v>
      </c>
      <c r="D92" s="93"/>
      <c r="E92" s="93"/>
      <c r="F92" s="93"/>
      <c r="G92" s="93"/>
      <c r="H92" s="94"/>
      <c r="I92" s="95" t="s">
        <v>58</v>
      </c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  <c r="AA92" s="93"/>
      <c r="AB92" s="93"/>
      <c r="AC92" s="93"/>
      <c r="AD92" s="93"/>
      <c r="AE92" s="93"/>
      <c r="AF92" s="93"/>
      <c r="AG92" s="96" t="s">
        <v>59</v>
      </c>
      <c r="AH92" s="93"/>
      <c r="AI92" s="93"/>
      <c r="AJ92" s="93"/>
      <c r="AK92" s="93"/>
      <c r="AL92" s="93"/>
      <c r="AM92" s="93"/>
      <c r="AN92" s="95" t="s">
        <v>60</v>
      </c>
      <c r="AO92" s="93"/>
      <c r="AP92" s="97"/>
      <c r="AQ92" s="98" t="s">
        <v>61</v>
      </c>
      <c r="AR92" s="43"/>
      <c r="AS92" s="99" t="s">
        <v>62</v>
      </c>
      <c r="AT92" s="100" t="s">
        <v>63</v>
      </c>
      <c r="AU92" s="100" t="s">
        <v>64</v>
      </c>
      <c r="AV92" s="100" t="s">
        <v>65</v>
      </c>
      <c r="AW92" s="100" t="s">
        <v>66</v>
      </c>
      <c r="AX92" s="100" t="s">
        <v>67</v>
      </c>
      <c r="AY92" s="100" t="s">
        <v>68</v>
      </c>
      <c r="AZ92" s="100" t="s">
        <v>69</v>
      </c>
      <c r="BA92" s="100" t="s">
        <v>70</v>
      </c>
      <c r="BB92" s="100" t="s">
        <v>71</v>
      </c>
      <c r="BC92" s="100" t="s">
        <v>72</v>
      </c>
      <c r="BD92" s="101" t="s">
        <v>73</v>
      </c>
      <c r="BE92" s="37"/>
    </row>
    <row r="93" s="2" customFormat="1" ht="10.8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43"/>
      <c r="AS93" s="102"/>
      <c r="AT93" s="103"/>
      <c r="AU93" s="103"/>
      <c r="AV93" s="103"/>
      <c r="AW93" s="103"/>
      <c r="AX93" s="103"/>
      <c r="AY93" s="103"/>
      <c r="AZ93" s="103"/>
      <c r="BA93" s="103"/>
      <c r="BB93" s="103"/>
      <c r="BC93" s="103"/>
      <c r="BD93" s="104"/>
      <c r="BE93" s="37"/>
    </row>
    <row r="94" s="6" customFormat="1" ht="32.4" customHeight="1">
      <c r="A94" s="6"/>
      <c r="B94" s="105"/>
      <c r="C94" s="106" t="s">
        <v>74</v>
      </c>
      <c r="D94" s="107"/>
      <c r="E94" s="107"/>
      <c r="F94" s="107"/>
      <c r="G94" s="107"/>
      <c r="H94" s="107"/>
      <c r="I94" s="107"/>
      <c r="J94" s="107"/>
      <c r="K94" s="107"/>
      <c r="L94" s="107"/>
      <c r="M94" s="107"/>
      <c r="N94" s="107"/>
      <c r="O94" s="107"/>
      <c r="P94" s="107"/>
      <c r="Q94" s="107"/>
      <c r="R94" s="107"/>
      <c r="S94" s="107"/>
      <c r="T94" s="107"/>
      <c r="U94" s="107"/>
      <c r="V94" s="107"/>
      <c r="W94" s="107"/>
      <c r="X94" s="107"/>
      <c r="Y94" s="107"/>
      <c r="Z94" s="107"/>
      <c r="AA94" s="107"/>
      <c r="AB94" s="107"/>
      <c r="AC94" s="107"/>
      <c r="AD94" s="107"/>
      <c r="AE94" s="107"/>
      <c r="AF94" s="107"/>
      <c r="AG94" s="108">
        <f>ROUND(SUM(AG95:AG96),2)</f>
        <v>0</v>
      </c>
      <c r="AH94" s="108"/>
      <c r="AI94" s="108"/>
      <c r="AJ94" s="108"/>
      <c r="AK94" s="108"/>
      <c r="AL94" s="108"/>
      <c r="AM94" s="108"/>
      <c r="AN94" s="109">
        <f>SUM(AG94,AT94)</f>
        <v>0</v>
      </c>
      <c r="AO94" s="109"/>
      <c r="AP94" s="109"/>
      <c r="AQ94" s="110" t="s">
        <v>1</v>
      </c>
      <c r="AR94" s="111"/>
      <c r="AS94" s="112">
        <f>ROUND(SUM(AS95:AS96),2)</f>
        <v>0</v>
      </c>
      <c r="AT94" s="113">
        <f>ROUND(SUM(AV94:AW94),2)</f>
        <v>0</v>
      </c>
      <c r="AU94" s="114">
        <f>ROUND(SUM(AU95:AU96),5)</f>
        <v>0</v>
      </c>
      <c r="AV94" s="113">
        <f>ROUND(AZ94*L29,2)</f>
        <v>0</v>
      </c>
      <c r="AW94" s="113">
        <f>ROUND(BA94*L30,2)</f>
        <v>0</v>
      </c>
      <c r="AX94" s="113">
        <f>ROUND(BB94*L29,2)</f>
        <v>0</v>
      </c>
      <c r="AY94" s="113">
        <f>ROUND(BC94*L30,2)</f>
        <v>0</v>
      </c>
      <c r="AZ94" s="113">
        <f>ROUND(SUM(AZ95:AZ96),2)</f>
        <v>0</v>
      </c>
      <c r="BA94" s="113">
        <f>ROUND(SUM(BA95:BA96),2)</f>
        <v>0</v>
      </c>
      <c r="BB94" s="113">
        <f>ROUND(SUM(BB95:BB96),2)</f>
        <v>0</v>
      </c>
      <c r="BC94" s="113">
        <f>ROUND(SUM(BC95:BC96),2)</f>
        <v>0</v>
      </c>
      <c r="BD94" s="115">
        <f>ROUND(SUM(BD95:BD96),2)</f>
        <v>0</v>
      </c>
      <c r="BE94" s="6"/>
      <c r="BS94" s="116" t="s">
        <v>75</v>
      </c>
      <c r="BT94" s="116" t="s">
        <v>76</v>
      </c>
      <c r="BU94" s="117" t="s">
        <v>77</v>
      </c>
      <c r="BV94" s="116" t="s">
        <v>78</v>
      </c>
      <c r="BW94" s="116" t="s">
        <v>5</v>
      </c>
      <c r="BX94" s="116" t="s">
        <v>79</v>
      </c>
      <c r="CL94" s="116" t="s">
        <v>1</v>
      </c>
    </row>
    <row r="95" s="7" customFormat="1" ht="16.5" customHeight="1">
      <c r="A95" s="118" t="s">
        <v>80</v>
      </c>
      <c r="B95" s="119"/>
      <c r="C95" s="120"/>
      <c r="D95" s="121" t="s">
        <v>81</v>
      </c>
      <c r="E95" s="121"/>
      <c r="F95" s="121"/>
      <c r="G95" s="121"/>
      <c r="H95" s="121"/>
      <c r="I95" s="122"/>
      <c r="J95" s="121" t="s">
        <v>82</v>
      </c>
      <c r="K95" s="121"/>
      <c r="L95" s="121"/>
      <c r="M95" s="121"/>
      <c r="N95" s="121"/>
      <c r="O95" s="121"/>
      <c r="P95" s="121"/>
      <c r="Q95" s="121"/>
      <c r="R95" s="121"/>
      <c r="S95" s="121"/>
      <c r="T95" s="121"/>
      <c r="U95" s="121"/>
      <c r="V95" s="121"/>
      <c r="W95" s="121"/>
      <c r="X95" s="121"/>
      <c r="Y95" s="121"/>
      <c r="Z95" s="121"/>
      <c r="AA95" s="121"/>
      <c r="AB95" s="121"/>
      <c r="AC95" s="121"/>
      <c r="AD95" s="121"/>
      <c r="AE95" s="121"/>
      <c r="AF95" s="121"/>
      <c r="AG95" s="123">
        <f>'SO.01 - příjezdová komuni...'!J30</f>
        <v>0</v>
      </c>
      <c r="AH95" s="122"/>
      <c r="AI95" s="122"/>
      <c r="AJ95" s="122"/>
      <c r="AK95" s="122"/>
      <c r="AL95" s="122"/>
      <c r="AM95" s="122"/>
      <c r="AN95" s="123">
        <f>SUM(AG95,AT95)</f>
        <v>0</v>
      </c>
      <c r="AO95" s="122"/>
      <c r="AP95" s="122"/>
      <c r="AQ95" s="124" t="s">
        <v>83</v>
      </c>
      <c r="AR95" s="125"/>
      <c r="AS95" s="126">
        <v>0</v>
      </c>
      <c r="AT95" s="127">
        <f>ROUND(SUM(AV95:AW95),2)</f>
        <v>0</v>
      </c>
      <c r="AU95" s="128">
        <f>'SO.01 - příjezdová komuni...'!P123</f>
        <v>0</v>
      </c>
      <c r="AV95" s="127">
        <f>'SO.01 - příjezdová komuni...'!J33</f>
        <v>0</v>
      </c>
      <c r="AW95" s="127">
        <f>'SO.01 - příjezdová komuni...'!J34</f>
        <v>0</v>
      </c>
      <c r="AX95" s="127">
        <f>'SO.01 - příjezdová komuni...'!J35</f>
        <v>0</v>
      </c>
      <c r="AY95" s="127">
        <f>'SO.01 - příjezdová komuni...'!J36</f>
        <v>0</v>
      </c>
      <c r="AZ95" s="127">
        <f>'SO.01 - příjezdová komuni...'!F33</f>
        <v>0</v>
      </c>
      <c r="BA95" s="127">
        <f>'SO.01 - příjezdová komuni...'!F34</f>
        <v>0</v>
      </c>
      <c r="BB95" s="127">
        <f>'SO.01 - příjezdová komuni...'!F35</f>
        <v>0</v>
      </c>
      <c r="BC95" s="127">
        <f>'SO.01 - příjezdová komuni...'!F36</f>
        <v>0</v>
      </c>
      <c r="BD95" s="129">
        <f>'SO.01 - příjezdová komuni...'!F37</f>
        <v>0</v>
      </c>
      <c r="BE95" s="7"/>
      <c r="BT95" s="130" t="s">
        <v>84</v>
      </c>
      <c r="BV95" s="130" t="s">
        <v>78</v>
      </c>
      <c r="BW95" s="130" t="s">
        <v>85</v>
      </c>
      <c r="BX95" s="130" t="s">
        <v>5</v>
      </c>
      <c r="CL95" s="130" t="s">
        <v>1</v>
      </c>
      <c r="CM95" s="130" t="s">
        <v>86</v>
      </c>
    </row>
    <row r="96" s="7" customFormat="1" ht="16.5" customHeight="1">
      <c r="A96" s="118" t="s">
        <v>80</v>
      </c>
      <c r="B96" s="119"/>
      <c r="C96" s="120"/>
      <c r="D96" s="121" t="s">
        <v>87</v>
      </c>
      <c r="E96" s="121"/>
      <c r="F96" s="121"/>
      <c r="G96" s="121"/>
      <c r="H96" s="121"/>
      <c r="I96" s="122"/>
      <c r="J96" s="121" t="s">
        <v>88</v>
      </c>
      <c r="K96" s="121"/>
      <c r="L96" s="121"/>
      <c r="M96" s="121"/>
      <c r="N96" s="121"/>
      <c r="O96" s="121"/>
      <c r="P96" s="121"/>
      <c r="Q96" s="121"/>
      <c r="R96" s="121"/>
      <c r="S96" s="121"/>
      <c r="T96" s="121"/>
      <c r="U96" s="121"/>
      <c r="V96" s="121"/>
      <c r="W96" s="121"/>
      <c r="X96" s="121"/>
      <c r="Y96" s="121"/>
      <c r="Z96" s="121"/>
      <c r="AA96" s="121"/>
      <c r="AB96" s="121"/>
      <c r="AC96" s="121"/>
      <c r="AD96" s="121"/>
      <c r="AE96" s="121"/>
      <c r="AF96" s="121"/>
      <c r="AG96" s="123">
        <f>'3 - vedlejší rozpočtové n...'!J30</f>
        <v>0</v>
      </c>
      <c r="AH96" s="122"/>
      <c r="AI96" s="122"/>
      <c r="AJ96" s="122"/>
      <c r="AK96" s="122"/>
      <c r="AL96" s="122"/>
      <c r="AM96" s="122"/>
      <c r="AN96" s="123">
        <f>SUM(AG96,AT96)</f>
        <v>0</v>
      </c>
      <c r="AO96" s="122"/>
      <c r="AP96" s="122"/>
      <c r="AQ96" s="124" t="s">
        <v>83</v>
      </c>
      <c r="AR96" s="125"/>
      <c r="AS96" s="131">
        <v>0</v>
      </c>
      <c r="AT96" s="132">
        <f>ROUND(SUM(AV96:AW96),2)</f>
        <v>0</v>
      </c>
      <c r="AU96" s="133">
        <f>'3 - vedlejší rozpočtové n...'!P121</f>
        <v>0</v>
      </c>
      <c r="AV96" s="132">
        <f>'3 - vedlejší rozpočtové n...'!J33</f>
        <v>0</v>
      </c>
      <c r="AW96" s="132">
        <f>'3 - vedlejší rozpočtové n...'!J34</f>
        <v>0</v>
      </c>
      <c r="AX96" s="132">
        <f>'3 - vedlejší rozpočtové n...'!J35</f>
        <v>0</v>
      </c>
      <c r="AY96" s="132">
        <f>'3 - vedlejší rozpočtové n...'!J36</f>
        <v>0</v>
      </c>
      <c r="AZ96" s="132">
        <f>'3 - vedlejší rozpočtové n...'!F33</f>
        <v>0</v>
      </c>
      <c r="BA96" s="132">
        <f>'3 - vedlejší rozpočtové n...'!F34</f>
        <v>0</v>
      </c>
      <c r="BB96" s="132">
        <f>'3 - vedlejší rozpočtové n...'!F35</f>
        <v>0</v>
      </c>
      <c r="BC96" s="132">
        <f>'3 - vedlejší rozpočtové n...'!F36</f>
        <v>0</v>
      </c>
      <c r="BD96" s="134">
        <f>'3 - vedlejší rozpočtové n...'!F37</f>
        <v>0</v>
      </c>
      <c r="BE96" s="7"/>
      <c r="BT96" s="130" t="s">
        <v>84</v>
      </c>
      <c r="BV96" s="130" t="s">
        <v>78</v>
      </c>
      <c r="BW96" s="130" t="s">
        <v>89</v>
      </c>
      <c r="BX96" s="130" t="s">
        <v>5</v>
      </c>
      <c r="CL96" s="130" t="s">
        <v>1</v>
      </c>
      <c r="CM96" s="130" t="s">
        <v>86</v>
      </c>
    </row>
    <row r="97" s="2" customFormat="1" ht="30" customHeight="1">
      <c r="A97" s="37"/>
      <c r="B97" s="38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39"/>
      <c r="AH97" s="39"/>
      <c r="AI97" s="39"/>
      <c r="AJ97" s="39"/>
      <c r="AK97" s="39"/>
      <c r="AL97" s="39"/>
      <c r="AM97" s="39"/>
      <c r="AN97" s="39"/>
      <c r="AO97" s="39"/>
      <c r="AP97" s="39"/>
      <c r="AQ97" s="39"/>
      <c r="AR97" s="43"/>
      <c r="AS97" s="37"/>
      <c r="AT97" s="37"/>
      <c r="AU97" s="37"/>
      <c r="AV97" s="37"/>
      <c r="AW97" s="37"/>
      <c r="AX97" s="37"/>
      <c r="AY97" s="37"/>
      <c r="AZ97" s="37"/>
      <c r="BA97" s="37"/>
      <c r="BB97" s="37"/>
      <c r="BC97" s="37"/>
      <c r="BD97" s="37"/>
      <c r="BE97" s="37"/>
    </row>
    <row r="98" s="2" customFormat="1" ht="6.96" customHeight="1">
      <c r="A98" s="37"/>
      <c r="B98" s="65"/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66"/>
      <c r="AE98" s="66"/>
      <c r="AF98" s="66"/>
      <c r="AG98" s="66"/>
      <c r="AH98" s="66"/>
      <c r="AI98" s="66"/>
      <c r="AJ98" s="66"/>
      <c r="AK98" s="66"/>
      <c r="AL98" s="66"/>
      <c r="AM98" s="66"/>
      <c r="AN98" s="66"/>
      <c r="AO98" s="66"/>
      <c r="AP98" s="66"/>
      <c r="AQ98" s="66"/>
      <c r="AR98" s="43"/>
      <c r="AS98" s="37"/>
      <c r="AT98" s="37"/>
      <c r="AU98" s="37"/>
      <c r="AV98" s="37"/>
      <c r="AW98" s="37"/>
      <c r="AX98" s="37"/>
      <c r="AY98" s="37"/>
      <c r="AZ98" s="37"/>
      <c r="BA98" s="37"/>
      <c r="BB98" s="37"/>
      <c r="BC98" s="37"/>
      <c r="BD98" s="37"/>
      <c r="BE98" s="37"/>
    </row>
  </sheetData>
  <sheetProtection sheet="1" formatColumns="0" formatRows="0" objects="1" scenarios="1" spinCount="100000" saltValue="xzZpfn/kKpNWthmCrobVKosRJHqGPLJ9mUttvXwWCVn+mzng9mco2xWnfk8JMwZi46hQbaRboh3Qmb3xiiKyYQ==" hashValue="Zkz2SN2i3WmfsFOWtJJg1p3tyZ8MhaQo+AR8+25ZuknEO6xzT0CFIJqj8FwDW8pcPhQcfl66KuyC0e38UV8ICg==" algorithmName="SHA-512" password="CC35"/>
  <mergeCells count="46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S89:AT91"/>
    <mergeCell ref="AM90:AP90"/>
    <mergeCell ref="L85:AO85"/>
    <mergeCell ref="AM87:AN87"/>
    <mergeCell ref="AM89:AP89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N96:AP96"/>
    <mergeCell ref="AG96:AM96"/>
    <mergeCell ref="D96:H96"/>
    <mergeCell ref="J96:AF96"/>
    <mergeCell ref="AG94:AM94"/>
    <mergeCell ref="AN94:AP94"/>
  </mergeCells>
  <hyperlinks>
    <hyperlink ref="A95" location="'SO.01 - příjezdová komuni...'!C2" display="/"/>
    <hyperlink ref="A96" location="'3 - vedlejší rozpočtové n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35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35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85</v>
      </c>
    </row>
    <row r="3" s="1" customFormat="1" ht="6.96" customHeight="1">
      <c r="B3" s="136"/>
      <c r="C3" s="137"/>
      <c r="D3" s="137"/>
      <c r="E3" s="137"/>
      <c r="F3" s="137"/>
      <c r="G3" s="137"/>
      <c r="H3" s="137"/>
      <c r="I3" s="138"/>
      <c r="J3" s="137"/>
      <c r="K3" s="137"/>
      <c r="L3" s="19"/>
      <c r="AT3" s="16" t="s">
        <v>86</v>
      </c>
    </row>
    <row r="4" s="1" customFormat="1" ht="24.96" customHeight="1">
      <c r="B4" s="19"/>
      <c r="D4" s="139" t="s">
        <v>90</v>
      </c>
      <c r="I4" s="135"/>
      <c r="L4" s="19"/>
      <c r="M4" s="140" t="s">
        <v>10</v>
      </c>
      <c r="AT4" s="16" t="s">
        <v>4</v>
      </c>
    </row>
    <row r="5" s="1" customFormat="1" ht="6.96" customHeight="1">
      <c r="B5" s="19"/>
      <c r="I5" s="135"/>
      <c r="L5" s="19"/>
    </row>
    <row r="6" s="1" customFormat="1" ht="12" customHeight="1">
      <c r="B6" s="19"/>
      <c r="D6" s="141" t="s">
        <v>16</v>
      </c>
      <c r="I6" s="135"/>
      <c r="L6" s="19"/>
    </row>
    <row r="7" s="1" customFormat="1" ht="16.5" customHeight="1">
      <c r="B7" s="19"/>
      <c r="E7" s="142" t="str">
        <f>'Rekapitulace stavby'!K6</f>
        <v>HODONÍN - příjezdová komunikace k přístavišti</v>
      </c>
      <c r="F7" s="141"/>
      <c r="G7" s="141"/>
      <c r="H7" s="141"/>
      <c r="I7" s="135"/>
      <c r="L7" s="19"/>
    </row>
    <row r="8" s="2" customFormat="1" ht="12" customHeight="1">
      <c r="A8" s="37"/>
      <c r="B8" s="43"/>
      <c r="C8" s="37"/>
      <c r="D8" s="141" t="s">
        <v>91</v>
      </c>
      <c r="E8" s="37"/>
      <c r="F8" s="37"/>
      <c r="G8" s="37"/>
      <c r="H8" s="37"/>
      <c r="I8" s="143"/>
      <c r="J8" s="37"/>
      <c r="K8" s="37"/>
      <c r="L8" s="62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6.5" customHeight="1">
      <c r="A9" s="37"/>
      <c r="B9" s="43"/>
      <c r="C9" s="37"/>
      <c r="D9" s="37"/>
      <c r="E9" s="144" t="s">
        <v>92</v>
      </c>
      <c r="F9" s="37"/>
      <c r="G9" s="37"/>
      <c r="H9" s="37"/>
      <c r="I9" s="143"/>
      <c r="J9" s="37"/>
      <c r="K9" s="37"/>
      <c r="L9" s="62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43"/>
      <c r="C10" s="37"/>
      <c r="D10" s="37"/>
      <c r="E10" s="37"/>
      <c r="F10" s="37"/>
      <c r="G10" s="37"/>
      <c r="H10" s="37"/>
      <c r="I10" s="143"/>
      <c r="J10" s="37"/>
      <c r="K10" s="37"/>
      <c r="L10" s="62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43"/>
      <c r="C11" s="37"/>
      <c r="D11" s="141" t="s">
        <v>18</v>
      </c>
      <c r="E11" s="37"/>
      <c r="F11" s="145" t="s">
        <v>1</v>
      </c>
      <c r="G11" s="37"/>
      <c r="H11" s="37"/>
      <c r="I11" s="146" t="s">
        <v>19</v>
      </c>
      <c r="J11" s="145" t="s">
        <v>1</v>
      </c>
      <c r="K11" s="37"/>
      <c r="L11" s="62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43"/>
      <c r="C12" s="37"/>
      <c r="D12" s="141" t="s">
        <v>20</v>
      </c>
      <c r="E12" s="37"/>
      <c r="F12" s="145" t="s">
        <v>21</v>
      </c>
      <c r="G12" s="37"/>
      <c r="H12" s="37"/>
      <c r="I12" s="146" t="s">
        <v>22</v>
      </c>
      <c r="J12" s="147" t="str">
        <f>'Rekapitulace stavby'!AN8</f>
        <v>25. 7. 2019</v>
      </c>
      <c r="K12" s="37"/>
      <c r="L12" s="62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43"/>
      <c r="C13" s="37"/>
      <c r="D13" s="37"/>
      <c r="E13" s="37"/>
      <c r="F13" s="37"/>
      <c r="G13" s="37"/>
      <c r="H13" s="37"/>
      <c r="I13" s="143"/>
      <c r="J13" s="37"/>
      <c r="K13" s="37"/>
      <c r="L13" s="62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43"/>
      <c r="C14" s="37"/>
      <c r="D14" s="141" t="s">
        <v>24</v>
      </c>
      <c r="E14" s="37"/>
      <c r="F14" s="37"/>
      <c r="G14" s="37"/>
      <c r="H14" s="37"/>
      <c r="I14" s="146" t="s">
        <v>25</v>
      </c>
      <c r="J14" s="145" t="s">
        <v>1</v>
      </c>
      <c r="K14" s="37"/>
      <c r="L14" s="62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43"/>
      <c r="C15" s="37"/>
      <c r="D15" s="37"/>
      <c r="E15" s="145" t="s">
        <v>26</v>
      </c>
      <c r="F15" s="37"/>
      <c r="G15" s="37"/>
      <c r="H15" s="37"/>
      <c r="I15" s="146" t="s">
        <v>27</v>
      </c>
      <c r="J15" s="145" t="s">
        <v>1</v>
      </c>
      <c r="K15" s="37"/>
      <c r="L15" s="62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43"/>
      <c r="C16" s="37"/>
      <c r="D16" s="37"/>
      <c r="E16" s="37"/>
      <c r="F16" s="37"/>
      <c r="G16" s="37"/>
      <c r="H16" s="37"/>
      <c r="I16" s="143"/>
      <c r="J16" s="37"/>
      <c r="K16" s="37"/>
      <c r="L16" s="62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43"/>
      <c r="C17" s="37"/>
      <c r="D17" s="141" t="s">
        <v>28</v>
      </c>
      <c r="E17" s="37"/>
      <c r="F17" s="37"/>
      <c r="G17" s="37"/>
      <c r="H17" s="37"/>
      <c r="I17" s="146" t="s">
        <v>25</v>
      </c>
      <c r="J17" s="32" t="str">
        <f>'Rekapitulace stavby'!AN13</f>
        <v>Vyplň údaj</v>
      </c>
      <c r="K17" s="37"/>
      <c r="L17" s="62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43"/>
      <c r="C18" s="37"/>
      <c r="D18" s="37"/>
      <c r="E18" s="32" t="str">
        <f>'Rekapitulace stavby'!E14</f>
        <v>Vyplň údaj</v>
      </c>
      <c r="F18" s="145"/>
      <c r="G18" s="145"/>
      <c r="H18" s="145"/>
      <c r="I18" s="146" t="s">
        <v>27</v>
      </c>
      <c r="J18" s="32" t="str">
        <f>'Rekapitulace stavby'!AN14</f>
        <v>Vyplň údaj</v>
      </c>
      <c r="K18" s="37"/>
      <c r="L18" s="62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43"/>
      <c r="C19" s="37"/>
      <c r="D19" s="37"/>
      <c r="E19" s="37"/>
      <c r="F19" s="37"/>
      <c r="G19" s="37"/>
      <c r="H19" s="37"/>
      <c r="I19" s="143"/>
      <c r="J19" s="37"/>
      <c r="K19" s="37"/>
      <c r="L19" s="62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43"/>
      <c r="C20" s="37"/>
      <c r="D20" s="141" t="s">
        <v>30</v>
      </c>
      <c r="E20" s="37"/>
      <c r="F20" s="37"/>
      <c r="G20" s="37"/>
      <c r="H20" s="37"/>
      <c r="I20" s="146" t="s">
        <v>25</v>
      </c>
      <c r="J20" s="145" t="str">
        <f>IF('Rekapitulace stavby'!AN16="","",'Rekapitulace stavby'!AN16)</f>
        <v/>
      </c>
      <c r="K20" s="37"/>
      <c r="L20" s="62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43"/>
      <c r="C21" s="37"/>
      <c r="D21" s="37"/>
      <c r="E21" s="145" t="str">
        <f>IF('Rekapitulace stavby'!E17="","",'Rekapitulace stavby'!E17)</f>
        <v xml:space="preserve"> </v>
      </c>
      <c r="F21" s="37"/>
      <c r="G21" s="37"/>
      <c r="H21" s="37"/>
      <c r="I21" s="146" t="s">
        <v>27</v>
      </c>
      <c r="J21" s="145" t="str">
        <f>IF('Rekapitulace stavby'!AN17="","",'Rekapitulace stavby'!AN17)</f>
        <v/>
      </c>
      <c r="K21" s="37"/>
      <c r="L21" s="62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43"/>
      <c r="C22" s="37"/>
      <c r="D22" s="37"/>
      <c r="E22" s="37"/>
      <c r="F22" s="37"/>
      <c r="G22" s="37"/>
      <c r="H22" s="37"/>
      <c r="I22" s="143"/>
      <c r="J22" s="37"/>
      <c r="K22" s="37"/>
      <c r="L22" s="62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43"/>
      <c r="C23" s="37"/>
      <c r="D23" s="141" t="s">
        <v>33</v>
      </c>
      <c r="E23" s="37"/>
      <c r="F23" s="37"/>
      <c r="G23" s="37"/>
      <c r="H23" s="37"/>
      <c r="I23" s="146" t="s">
        <v>25</v>
      </c>
      <c r="J23" s="145" t="s">
        <v>1</v>
      </c>
      <c r="K23" s="37"/>
      <c r="L23" s="62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43"/>
      <c r="C24" s="37"/>
      <c r="D24" s="37"/>
      <c r="E24" s="145" t="s">
        <v>34</v>
      </c>
      <c r="F24" s="37"/>
      <c r="G24" s="37"/>
      <c r="H24" s="37"/>
      <c r="I24" s="146" t="s">
        <v>27</v>
      </c>
      <c r="J24" s="145" t="s">
        <v>1</v>
      </c>
      <c r="K24" s="37"/>
      <c r="L24" s="62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43"/>
      <c r="C25" s="37"/>
      <c r="D25" s="37"/>
      <c r="E25" s="37"/>
      <c r="F25" s="37"/>
      <c r="G25" s="37"/>
      <c r="H25" s="37"/>
      <c r="I25" s="143"/>
      <c r="J25" s="37"/>
      <c r="K25" s="37"/>
      <c r="L25" s="62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43"/>
      <c r="C26" s="37"/>
      <c r="D26" s="141" t="s">
        <v>35</v>
      </c>
      <c r="E26" s="37"/>
      <c r="F26" s="37"/>
      <c r="G26" s="37"/>
      <c r="H26" s="37"/>
      <c r="I26" s="143"/>
      <c r="J26" s="37"/>
      <c r="K26" s="37"/>
      <c r="L26" s="62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48"/>
      <c r="B27" s="149"/>
      <c r="C27" s="148"/>
      <c r="D27" s="148"/>
      <c r="E27" s="150" t="s">
        <v>1</v>
      </c>
      <c r="F27" s="150"/>
      <c r="G27" s="150"/>
      <c r="H27" s="150"/>
      <c r="I27" s="151"/>
      <c r="J27" s="148"/>
      <c r="K27" s="148"/>
      <c r="L27" s="152"/>
      <c r="S27" s="148"/>
      <c r="T27" s="148"/>
      <c r="U27" s="148"/>
      <c r="V27" s="148"/>
      <c r="W27" s="148"/>
      <c r="X27" s="148"/>
      <c r="Y27" s="148"/>
      <c r="Z27" s="148"/>
      <c r="AA27" s="148"/>
      <c r="AB27" s="148"/>
      <c r="AC27" s="148"/>
      <c r="AD27" s="148"/>
      <c r="AE27" s="148"/>
    </row>
    <row r="28" s="2" customFormat="1" ht="6.96" customHeight="1">
      <c r="A28" s="37"/>
      <c r="B28" s="43"/>
      <c r="C28" s="37"/>
      <c r="D28" s="37"/>
      <c r="E28" s="37"/>
      <c r="F28" s="37"/>
      <c r="G28" s="37"/>
      <c r="H28" s="37"/>
      <c r="I28" s="143"/>
      <c r="J28" s="37"/>
      <c r="K28" s="37"/>
      <c r="L28" s="62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43"/>
      <c r="C29" s="37"/>
      <c r="D29" s="153"/>
      <c r="E29" s="153"/>
      <c r="F29" s="153"/>
      <c r="G29" s="153"/>
      <c r="H29" s="153"/>
      <c r="I29" s="154"/>
      <c r="J29" s="153"/>
      <c r="K29" s="153"/>
      <c r="L29" s="62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25.44" customHeight="1">
      <c r="A30" s="37"/>
      <c r="B30" s="43"/>
      <c r="C30" s="37"/>
      <c r="D30" s="155" t="s">
        <v>36</v>
      </c>
      <c r="E30" s="37"/>
      <c r="F30" s="37"/>
      <c r="G30" s="37"/>
      <c r="H30" s="37"/>
      <c r="I30" s="143"/>
      <c r="J30" s="156">
        <f>ROUND(J123, 2)</f>
        <v>0</v>
      </c>
      <c r="K30" s="37"/>
      <c r="L30" s="62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43"/>
      <c r="C31" s="37"/>
      <c r="D31" s="153"/>
      <c r="E31" s="153"/>
      <c r="F31" s="153"/>
      <c r="G31" s="153"/>
      <c r="H31" s="153"/>
      <c r="I31" s="154"/>
      <c r="J31" s="153"/>
      <c r="K31" s="153"/>
      <c r="L31" s="62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43"/>
      <c r="C32" s="37"/>
      <c r="D32" s="37"/>
      <c r="E32" s="37"/>
      <c r="F32" s="157" t="s">
        <v>38</v>
      </c>
      <c r="G32" s="37"/>
      <c r="H32" s="37"/>
      <c r="I32" s="158" t="s">
        <v>37</v>
      </c>
      <c r="J32" s="157" t="s">
        <v>39</v>
      </c>
      <c r="K32" s="37"/>
      <c r="L32" s="62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43"/>
      <c r="C33" s="37"/>
      <c r="D33" s="159" t="s">
        <v>40</v>
      </c>
      <c r="E33" s="141" t="s">
        <v>41</v>
      </c>
      <c r="F33" s="160">
        <f>ROUND((SUM(BE123:BE253)),  2)</f>
        <v>0</v>
      </c>
      <c r="G33" s="37"/>
      <c r="H33" s="37"/>
      <c r="I33" s="161">
        <v>0.20999999999999999</v>
      </c>
      <c r="J33" s="160">
        <f>ROUND(((SUM(BE123:BE253))*I33),  2)</f>
        <v>0</v>
      </c>
      <c r="K33" s="37"/>
      <c r="L33" s="62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43"/>
      <c r="C34" s="37"/>
      <c r="D34" s="37"/>
      <c r="E34" s="141" t="s">
        <v>42</v>
      </c>
      <c r="F34" s="160">
        <f>ROUND((SUM(BF123:BF253)),  2)</f>
        <v>0</v>
      </c>
      <c r="G34" s="37"/>
      <c r="H34" s="37"/>
      <c r="I34" s="161">
        <v>0.14999999999999999</v>
      </c>
      <c r="J34" s="160">
        <f>ROUND(((SUM(BF123:BF253))*I34),  2)</f>
        <v>0</v>
      </c>
      <c r="K34" s="37"/>
      <c r="L34" s="62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hidden="1" s="2" customFormat="1" ht="14.4" customHeight="1">
      <c r="A35" s="37"/>
      <c r="B35" s="43"/>
      <c r="C35" s="37"/>
      <c r="D35" s="37"/>
      <c r="E35" s="141" t="s">
        <v>43</v>
      </c>
      <c r="F35" s="160">
        <f>ROUND((SUM(BG123:BG253)),  2)</f>
        <v>0</v>
      </c>
      <c r="G35" s="37"/>
      <c r="H35" s="37"/>
      <c r="I35" s="161">
        <v>0.20999999999999999</v>
      </c>
      <c r="J35" s="160">
        <f>0</f>
        <v>0</v>
      </c>
      <c r="K35" s="37"/>
      <c r="L35" s="62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hidden="1" s="2" customFormat="1" ht="14.4" customHeight="1">
      <c r="A36" s="37"/>
      <c r="B36" s="43"/>
      <c r="C36" s="37"/>
      <c r="D36" s="37"/>
      <c r="E36" s="141" t="s">
        <v>44</v>
      </c>
      <c r="F36" s="160">
        <f>ROUND((SUM(BH123:BH253)),  2)</f>
        <v>0</v>
      </c>
      <c r="G36" s="37"/>
      <c r="H36" s="37"/>
      <c r="I36" s="161">
        <v>0.14999999999999999</v>
      </c>
      <c r="J36" s="160">
        <f>0</f>
        <v>0</v>
      </c>
      <c r="K36" s="37"/>
      <c r="L36" s="62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43"/>
      <c r="C37" s="37"/>
      <c r="D37" s="37"/>
      <c r="E37" s="141" t="s">
        <v>45</v>
      </c>
      <c r="F37" s="160">
        <f>ROUND((SUM(BI123:BI253)),  2)</f>
        <v>0</v>
      </c>
      <c r="G37" s="37"/>
      <c r="H37" s="37"/>
      <c r="I37" s="161">
        <v>0</v>
      </c>
      <c r="J37" s="160">
        <f>0</f>
        <v>0</v>
      </c>
      <c r="K37" s="37"/>
      <c r="L37" s="62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6.96" customHeight="1">
      <c r="A38" s="37"/>
      <c r="B38" s="43"/>
      <c r="C38" s="37"/>
      <c r="D38" s="37"/>
      <c r="E38" s="37"/>
      <c r="F38" s="37"/>
      <c r="G38" s="37"/>
      <c r="H38" s="37"/>
      <c r="I38" s="143"/>
      <c r="J38" s="37"/>
      <c r="K38" s="37"/>
      <c r="L38" s="62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25.44" customHeight="1">
      <c r="A39" s="37"/>
      <c r="B39" s="43"/>
      <c r="C39" s="162"/>
      <c r="D39" s="163" t="s">
        <v>46</v>
      </c>
      <c r="E39" s="164"/>
      <c r="F39" s="164"/>
      <c r="G39" s="165" t="s">
        <v>47</v>
      </c>
      <c r="H39" s="166" t="s">
        <v>48</v>
      </c>
      <c r="I39" s="167"/>
      <c r="J39" s="168">
        <f>SUM(J30:J37)</f>
        <v>0</v>
      </c>
      <c r="K39" s="169"/>
      <c r="L39" s="62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43"/>
      <c r="C40" s="37"/>
      <c r="D40" s="37"/>
      <c r="E40" s="37"/>
      <c r="F40" s="37"/>
      <c r="G40" s="37"/>
      <c r="H40" s="37"/>
      <c r="I40" s="143"/>
      <c r="J40" s="37"/>
      <c r="K40" s="37"/>
      <c r="L40" s="62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1" customFormat="1" ht="14.4" customHeight="1">
      <c r="B41" s="19"/>
      <c r="I41" s="135"/>
      <c r="L41" s="19"/>
    </row>
    <row r="42" s="1" customFormat="1" ht="14.4" customHeight="1">
      <c r="B42" s="19"/>
      <c r="I42" s="135"/>
      <c r="L42" s="19"/>
    </row>
    <row r="43" s="1" customFormat="1" ht="14.4" customHeight="1">
      <c r="B43" s="19"/>
      <c r="I43" s="135"/>
      <c r="L43" s="19"/>
    </row>
    <row r="44" s="1" customFormat="1" ht="14.4" customHeight="1">
      <c r="B44" s="19"/>
      <c r="I44" s="135"/>
      <c r="L44" s="19"/>
    </row>
    <row r="45" s="1" customFormat="1" ht="14.4" customHeight="1">
      <c r="B45" s="19"/>
      <c r="I45" s="135"/>
      <c r="L45" s="19"/>
    </row>
    <row r="46" s="1" customFormat="1" ht="14.4" customHeight="1">
      <c r="B46" s="19"/>
      <c r="I46" s="135"/>
      <c r="L46" s="19"/>
    </row>
    <row r="47" s="1" customFormat="1" ht="14.4" customHeight="1">
      <c r="B47" s="19"/>
      <c r="I47" s="135"/>
      <c r="L47" s="19"/>
    </row>
    <row r="48" s="1" customFormat="1" ht="14.4" customHeight="1">
      <c r="B48" s="19"/>
      <c r="I48" s="135"/>
      <c r="L48" s="19"/>
    </row>
    <row r="49" s="1" customFormat="1" ht="14.4" customHeight="1">
      <c r="B49" s="19"/>
      <c r="I49" s="135"/>
      <c r="L49" s="19"/>
    </row>
    <row r="50" s="2" customFormat="1" ht="14.4" customHeight="1">
      <c r="B50" s="62"/>
      <c r="D50" s="170" t="s">
        <v>49</v>
      </c>
      <c r="E50" s="171"/>
      <c r="F50" s="171"/>
      <c r="G50" s="170" t="s">
        <v>50</v>
      </c>
      <c r="H50" s="171"/>
      <c r="I50" s="172"/>
      <c r="J50" s="171"/>
      <c r="K50" s="171"/>
      <c r="L50" s="6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7"/>
      <c r="B61" s="43"/>
      <c r="C61" s="37"/>
      <c r="D61" s="173" t="s">
        <v>51</v>
      </c>
      <c r="E61" s="174"/>
      <c r="F61" s="175" t="s">
        <v>52</v>
      </c>
      <c r="G61" s="173" t="s">
        <v>51</v>
      </c>
      <c r="H61" s="174"/>
      <c r="I61" s="176"/>
      <c r="J61" s="177" t="s">
        <v>52</v>
      </c>
      <c r="K61" s="174"/>
      <c r="L61" s="62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7"/>
      <c r="B65" s="43"/>
      <c r="C65" s="37"/>
      <c r="D65" s="170" t="s">
        <v>53</v>
      </c>
      <c r="E65" s="178"/>
      <c r="F65" s="178"/>
      <c r="G65" s="170" t="s">
        <v>54</v>
      </c>
      <c r="H65" s="178"/>
      <c r="I65" s="179"/>
      <c r="J65" s="178"/>
      <c r="K65" s="178"/>
      <c r="L65" s="62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7"/>
      <c r="B76" s="43"/>
      <c r="C76" s="37"/>
      <c r="D76" s="173" t="s">
        <v>51</v>
      </c>
      <c r="E76" s="174"/>
      <c r="F76" s="175" t="s">
        <v>52</v>
      </c>
      <c r="G76" s="173" t="s">
        <v>51</v>
      </c>
      <c r="H76" s="174"/>
      <c r="I76" s="176"/>
      <c r="J76" s="177" t="s">
        <v>52</v>
      </c>
      <c r="K76" s="174"/>
      <c r="L76" s="62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180"/>
      <c r="C77" s="181"/>
      <c r="D77" s="181"/>
      <c r="E77" s="181"/>
      <c r="F77" s="181"/>
      <c r="G77" s="181"/>
      <c r="H77" s="181"/>
      <c r="I77" s="182"/>
      <c r="J77" s="181"/>
      <c r="K77" s="181"/>
      <c r="L77" s="62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183"/>
      <c r="C81" s="184"/>
      <c r="D81" s="184"/>
      <c r="E81" s="184"/>
      <c r="F81" s="184"/>
      <c r="G81" s="184"/>
      <c r="H81" s="184"/>
      <c r="I81" s="185"/>
      <c r="J81" s="184"/>
      <c r="K81" s="184"/>
      <c r="L81" s="62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93</v>
      </c>
      <c r="D82" s="39"/>
      <c r="E82" s="39"/>
      <c r="F82" s="39"/>
      <c r="G82" s="39"/>
      <c r="H82" s="39"/>
      <c r="I82" s="143"/>
      <c r="J82" s="39"/>
      <c r="K82" s="39"/>
      <c r="L82" s="62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143"/>
      <c r="J83" s="39"/>
      <c r="K83" s="39"/>
      <c r="L83" s="62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16</v>
      </c>
      <c r="D84" s="39"/>
      <c r="E84" s="39"/>
      <c r="F84" s="39"/>
      <c r="G84" s="39"/>
      <c r="H84" s="39"/>
      <c r="I84" s="143"/>
      <c r="J84" s="39"/>
      <c r="K84" s="39"/>
      <c r="L84" s="62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9"/>
      <c r="D85" s="39"/>
      <c r="E85" s="186" t="str">
        <f>E7</f>
        <v>HODONÍN - příjezdová komunikace k přístavišti</v>
      </c>
      <c r="F85" s="31"/>
      <c r="G85" s="31"/>
      <c r="H85" s="31"/>
      <c r="I85" s="143"/>
      <c r="J85" s="39"/>
      <c r="K85" s="39"/>
      <c r="L85" s="62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12" customHeight="1">
      <c r="A86" s="37"/>
      <c r="B86" s="38"/>
      <c r="C86" s="31" t="s">
        <v>91</v>
      </c>
      <c r="D86" s="39"/>
      <c r="E86" s="39"/>
      <c r="F86" s="39"/>
      <c r="G86" s="39"/>
      <c r="H86" s="39"/>
      <c r="I86" s="143"/>
      <c r="J86" s="39"/>
      <c r="K86" s="39"/>
      <c r="L86" s="62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6.5" customHeight="1">
      <c r="A87" s="37"/>
      <c r="B87" s="38"/>
      <c r="C87" s="39"/>
      <c r="D87" s="39"/>
      <c r="E87" s="75" t="str">
        <f>E9</f>
        <v>SO.01 - příjezdová komunikace</v>
      </c>
      <c r="F87" s="39"/>
      <c r="G87" s="39"/>
      <c r="H87" s="39"/>
      <c r="I87" s="143"/>
      <c r="J87" s="39"/>
      <c r="K87" s="39"/>
      <c r="L87" s="62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143"/>
      <c r="J88" s="39"/>
      <c r="K88" s="39"/>
      <c r="L88" s="62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2" customHeight="1">
      <c r="A89" s="37"/>
      <c r="B89" s="38"/>
      <c r="C89" s="31" t="s">
        <v>20</v>
      </c>
      <c r="D89" s="39"/>
      <c r="E89" s="39"/>
      <c r="F89" s="26" t="str">
        <f>F12</f>
        <v>Hodonín</v>
      </c>
      <c r="G89" s="39"/>
      <c r="H89" s="39"/>
      <c r="I89" s="146" t="s">
        <v>22</v>
      </c>
      <c r="J89" s="78" t="str">
        <f>IF(J12="","",J12)</f>
        <v>25. 7. 2019</v>
      </c>
      <c r="K89" s="39"/>
      <c r="L89" s="62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9"/>
      <c r="D90" s="39"/>
      <c r="E90" s="39"/>
      <c r="F90" s="39"/>
      <c r="G90" s="39"/>
      <c r="H90" s="39"/>
      <c r="I90" s="143"/>
      <c r="J90" s="39"/>
      <c r="K90" s="39"/>
      <c r="L90" s="62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5.15" customHeight="1">
      <c r="A91" s="37"/>
      <c r="B91" s="38"/>
      <c r="C91" s="31" t="s">
        <v>24</v>
      </c>
      <c r="D91" s="39"/>
      <c r="E91" s="39"/>
      <c r="F91" s="26" t="str">
        <f>E15</f>
        <v>Obce pro Baťův kanal - dobrovolný svazek obcí</v>
      </c>
      <c r="G91" s="39"/>
      <c r="H91" s="39"/>
      <c r="I91" s="146" t="s">
        <v>30</v>
      </c>
      <c r="J91" s="35" t="str">
        <f>E21</f>
        <v xml:space="preserve"> </v>
      </c>
      <c r="K91" s="39"/>
      <c r="L91" s="62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15.15" customHeight="1">
      <c r="A92" s="37"/>
      <c r="B92" s="38"/>
      <c r="C92" s="31" t="s">
        <v>28</v>
      </c>
      <c r="D92" s="39"/>
      <c r="E92" s="39"/>
      <c r="F92" s="26" t="str">
        <f>IF(E18="","",E18)</f>
        <v>Vyplň údaj</v>
      </c>
      <c r="G92" s="39"/>
      <c r="H92" s="39"/>
      <c r="I92" s="146" t="s">
        <v>33</v>
      </c>
      <c r="J92" s="35" t="str">
        <f>E24</f>
        <v>Projekce DS s.r.o.</v>
      </c>
      <c r="K92" s="39"/>
      <c r="L92" s="62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9"/>
      <c r="D93" s="39"/>
      <c r="E93" s="39"/>
      <c r="F93" s="39"/>
      <c r="G93" s="39"/>
      <c r="H93" s="39"/>
      <c r="I93" s="143"/>
      <c r="J93" s="39"/>
      <c r="K93" s="39"/>
      <c r="L93" s="62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9.28" customHeight="1">
      <c r="A94" s="37"/>
      <c r="B94" s="38"/>
      <c r="C94" s="187" t="s">
        <v>94</v>
      </c>
      <c r="D94" s="188"/>
      <c r="E94" s="188"/>
      <c r="F94" s="188"/>
      <c r="G94" s="188"/>
      <c r="H94" s="188"/>
      <c r="I94" s="189"/>
      <c r="J94" s="190" t="s">
        <v>95</v>
      </c>
      <c r="K94" s="188"/>
      <c r="L94" s="62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9"/>
      <c r="D95" s="39"/>
      <c r="E95" s="39"/>
      <c r="F95" s="39"/>
      <c r="G95" s="39"/>
      <c r="H95" s="39"/>
      <c r="I95" s="143"/>
      <c r="J95" s="39"/>
      <c r="K95" s="39"/>
      <c r="L95" s="62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2.8" customHeight="1">
      <c r="A96" s="37"/>
      <c r="B96" s="38"/>
      <c r="C96" s="191" t="s">
        <v>96</v>
      </c>
      <c r="D96" s="39"/>
      <c r="E96" s="39"/>
      <c r="F96" s="39"/>
      <c r="G96" s="39"/>
      <c r="H96" s="39"/>
      <c r="I96" s="143"/>
      <c r="J96" s="109">
        <f>J123</f>
        <v>0</v>
      </c>
      <c r="K96" s="39"/>
      <c r="L96" s="62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U96" s="16" t="s">
        <v>97</v>
      </c>
    </row>
    <row r="97" s="9" customFormat="1" ht="24.96" customHeight="1">
      <c r="A97" s="9"/>
      <c r="B97" s="192"/>
      <c r="C97" s="193"/>
      <c r="D97" s="194" t="s">
        <v>98</v>
      </c>
      <c r="E97" s="195"/>
      <c r="F97" s="195"/>
      <c r="G97" s="195"/>
      <c r="H97" s="195"/>
      <c r="I97" s="196"/>
      <c r="J97" s="197">
        <f>J124</f>
        <v>0</v>
      </c>
      <c r="K97" s="193"/>
      <c r="L97" s="19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99"/>
      <c r="C98" s="200"/>
      <c r="D98" s="201" t="s">
        <v>99</v>
      </c>
      <c r="E98" s="202"/>
      <c r="F98" s="202"/>
      <c r="G98" s="202"/>
      <c r="H98" s="202"/>
      <c r="I98" s="203"/>
      <c r="J98" s="204">
        <f>J125</f>
        <v>0</v>
      </c>
      <c r="K98" s="200"/>
      <c r="L98" s="205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99"/>
      <c r="C99" s="200"/>
      <c r="D99" s="201" t="s">
        <v>100</v>
      </c>
      <c r="E99" s="202"/>
      <c r="F99" s="202"/>
      <c r="G99" s="202"/>
      <c r="H99" s="202"/>
      <c r="I99" s="203"/>
      <c r="J99" s="204">
        <f>J175</f>
        <v>0</v>
      </c>
      <c r="K99" s="200"/>
      <c r="L99" s="205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99"/>
      <c r="C100" s="200"/>
      <c r="D100" s="201" t="s">
        <v>101</v>
      </c>
      <c r="E100" s="202"/>
      <c r="F100" s="202"/>
      <c r="G100" s="202"/>
      <c r="H100" s="202"/>
      <c r="I100" s="203"/>
      <c r="J100" s="204">
        <f>J185</f>
        <v>0</v>
      </c>
      <c r="K100" s="200"/>
      <c r="L100" s="205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9"/>
      <c r="C101" s="200"/>
      <c r="D101" s="201" t="s">
        <v>102</v>
      </c>
      <c r="E101" s="202"/>
      <c r="F101" s="202"/>
      <c r="G101" s="202"/>
      <c r="H101" s="202"/>
      <c r="I101" s="203"/>
      <c r="J101" s="204">
        <f>J228</f>
        <v>0</v>
      </c>
      <c r="K101" s="200"/>
      <c r="L101" s="205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9"/>
      <c r="C102" s="200"/>
      <c r="D102" s="201" t="s">
        <v>103</v>
      </c>
      <c r="E102" s="202"/>
      <c r="F102" s="202"/>
      <c r="G102" s="202"/>
      <c r="H102" s="202"/>
      <c r="I102" s="203"/>
      <c r="J102" s="204">
        <f>J243</f>
        <v>0</v>
      </c>
      <c r="K102" s="200"/>
      <c r="L102" s="205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99"/>
      <c r="C103" s="200"/>
      <c r="D103" s="201" t="s">
        <v>104</v>
      </c>
      <c r="E103" s="202"/>
      <c r="F103" s="202"/>
      <c r="G103" s="202"/>
      <c r="H103" s="202"/>
      <c r="I103" s="203"/>
      <c r="J103" s="204">
        <f>J251</f>
        <v>0</v>
      </c>
      <c r="K103" s="200"/>
      <c r="L103" s="205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2" customFormat="1" ht="21.84" customHeight="1">
      <c r="A104" s="37"/>
      <c r="B104" s="38"/>
      <c r="C104" s="39"/>
      <c r="D104" s="39"/>
      <c r="E104" s="39"/>
      <c r="F104" s="39"/>
      <c r="G104" s="39"/>
      <c r="H104" s="39"/>
      <c r="I104" s="143"/>
      <c r="J104" s="39"/>
      <c r="K104" s="39"/>
      <c r="L104" s="62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6.96" customHeight="1">
      <c r="A105" s="37"/>
      <c r="B105" s="65"/>
      <c r="C105" s="66"/>
      <c r="D105" s="66"/>
      <c r="E105" s="66"/>
      <c r="F105" s="66"/>
      <c r="G105" s="66"/>
      <c r="H105" s="66"/>
      <c r="I105" s="182"/>
      <c r="J105" s="66"/>
      <c r="K105" s="66"/>
      <c r="L105" s="62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9" s="2" customFormat="1" ht="6.96" customHeight="1">
      <c r="A109" s="37"/>
      <c r="B109" s="67"/>
      <c r="C109" s="68"/>
      <c r="D109" s="68"/>
      <c r="E109" s="68"/>
      <c r="F109" s="68"/>
      <c r="G109" s="68"/>
      <c r="H109" s="68"/>
      <c r="I109" s="185"/>
      <c r="J109" s="68"/>
      <c r="K109" s="68"/>
      <c r="L109" s="62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24.96" customHeight="1">
      <c r="A110" s="37"/>
      <c r="B110" s="38"/>
      <c r="C110" s="22" t="s">
        <v>105</v>
      </c>
      <c r="D110" s="39"/>
      <c r="E110" s="39"/>
      <c r="F110" s="39"/>
      <c r="G110" s="39"/>
      <c r="H110" s="39"/>
      <c r="I110" s="143"/>
      <c r="J110" s="39"/>
      <c r="K110" s="39"/>
      <c r="L110" s="62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6.96" customHeight="1">
      <c r="A111" s="37"/>
      <c r="B111" s="38"/>
      <c r="C111" s="39"/>
      <c r="D111" s="39"/>
      <c r="E111" s="39"/>
      <c r="F111" s="39"/>
      <c r="G111" s="39"/>
      <c r="H111" s="39"/>
      <c r="I111" s="143"/>
      <c r="J111" s="39"/>
      <c r="K111" s="39"/>
      <c r="L111" s="62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12" customHeight="1">
      <c r="A112" s="37"/>
      <c r="B112" s="38"/>
      <c r="C112" s="31" t="s">
        <v>16</v>
      </c>
      <c r="D112" s="39"/>
      <c r="E112" s="39"/>
      <c r="F112" s="39"/>
      <c r="G112" s="39"/>
      <c r="H112" s="39"/>
      <c r="I112" s="143"/>
      <c r="J112" s="39"/>
      <c r="K112" s="39"/>
      <c r="L112" s="62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16.5" customHeight="1">
      <c r="A113" s="37"/>
      <c r="B113" s="38"/>
      <c r="C113" s="39"/>
      <c r="D113" s="39"/>
      <c r="E113" s="186" t="str">
        <f>E7</f>
        <v>HODONÍN - příjezdová komunikace k přístavišti</v>
      </c>
      <c r="F113" s="31"/>
      <c r="G113" s="31"/>
      <c r="H113" s="31"/>
      <c r="I113" s="143"/>
      <c r="J113" s="39"/>
      <c r="K113" s="39"/>
      <c r="L113" s="62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12" customHeight="1">
      <c r="A114" s="37"/>
      <c r="B114" s="38"/>
      <c r="C114" s="31" t="s">
        <v>91</v>
      </c>
      <c r="D114" s="39"/>
      <c r="E114" s="39"/>
      <c r="F114" s="39"/>
      <c r="G114" s="39"/>
      <c r="H114" s="39"/>
      <c r="I114" s="143"/>
      <c r="J114" s="39"/>
      <c r="K114" s="39"/>
      <c r="L114" s="62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16.5" customHeight="1">
      <c r="A115" s="37"/>
      <c r="B115" s="38"/>
      <c r="C115" s="39"/>
      <c r="D115" s="39"/>
      <c r="E115" s="75" t="str">
        <f>E9</f>
        <v>SO.01 - příjezdová komunikace</v>
      </c>
      <c r="F115" s="39"/>
      <c r="G115" s="39"/>
      <c r="H115" s="39"/>
      <c r="I115" s="143"/>
      <c r="J115" s="39"/>
      <c r="K115" s="39"/>
      <c r="L115" s="62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6.96" customHeight="1">
      <c r="A116" s="37"/>
      <c r="B116" s="38"/>
      <c r="C116" s="39"/>
      <c r="D116" s="39"/>
      <c r="E116" s="39"/>
      <c r="F116" s="39"/>
      <c r="G116" s="39"/>
      <c r="H116" s="39"/>
      <c r="I116" s="143"/>
      <c r="J116" s="39"/>
      <c r="K116" s="39"/>
      <c r="L116" s="62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12" customHeight="1">
      <c r="A117" s="37"/>
      <c r="B117" s="38"/>
      <c r="C117" s="31" t="s">
        <v>20</v>
      </c>
      <c r="D117" s="39"/>
      <c r="E117" s="39"/>
      <c r="F117" s="26" t="str">
        <f>F12</f>
        <v>Hodonín</v>
      </c>
      <c r="G117" s="39"/>
      <c r="H117" s="39"/>
      <c r="I117" s="146" t="s">
        <v>22</v>
      </c>
      <c r="J117" s="78" t="str">
        <f>IF(J12="","",J12)</f>
        <v>25. 7. 2019</v>
      </c>
      <c r="K117" s="39"/>
      <c r="L117" s="62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6.96" customHeight="1">
      <c r="A118" s="37"/>
      <c r="B118" s="38"/>
      <c r="C118" s="39"/>
      <c r="D118" s="39"/>
      <c r="E118" s="39"/>
      <c r="F118" s="39"/>
      <c r="G118" s="39"/>
      <c r="H118" s="39"/>
      <c r="I118" s="143"/>
      <c r="J118" s="39"/>
      <c r="K118" s="39"/>
      <c r="L118" s="62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15.15" customHeight="1">
      <c r="A119" s="37"/>
      <c r="B119" s="38"/>
      <c r="C119" s="31" t="s">
        <v>24</v>
      </c>
      <c r="D119" s="39"/>
      <c r="E119" s="39"/>
      <c r="F119" s="26" t="str">
        <f>E15</f>
        <v>Obce pro Baťův kanal - dobrovolný svazek obcí</v>
      </c>
      <c r="G119" s="39"/>
      <c r="H119" s="39"/>
      <c r="I119" s="146" t="s">
        <v>30</v>
      </c>
      <c r="J119" s="35" t="str">
        <f>E21</f>
        <v xml:space="preserve"> </v>
      </c>
      <c r="K119" s="39"/>
      <c r="L119" s="62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15.15" customHeight="1">
      <c r="A120" s="37"/>
      <c r="B120" s="38"/>
      <c r="C120" s="31" t="s">
        <v>28</v>
      </c>
      <c r="D120" s="39"/>
      <c r="E120" s="39"/>
      <c r="F120" s="26" t="str">
        <f>IF(E18="","",E18)</f>
        <v>Vyplň údaj</v>
      </c>
      <c r="G120" s="39"/>
      <c r="H120" s="39"/>
      <c r="I120" s="146" t="s">
        <v>33</v>
      </c>
      <c r="J120" s="35" t="str">
        <f>E24</f>
        <v>Projekce DS s.r.o.</v>
      </c>
      <c r="K120" s="39"/>
      <c r="L120" s="62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10.32" customHeight="1">
      <c r="A121" s="37"/>
      <c r="B121" s="38"/>
      <c r="C121" s="39"/>
      <c r="D121" s="39"/>
      <c r="E121" s="39"/>
      <c r="F121" s="39"/>
      <c r="G121" s="39"/>
      <c r="H121" s="39"/>
      <c r="I121" s="143"/>
      <c r="J121" s="39"/>
      <c r="K121" s="39"/>
      <c r="L121" s="62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11" customFormat="1" ht="29.28" customHeight="1">
      <c r="A122" s="206"/>
      <c r="B122" s="207"/>
      <c r="C122" s="208" t="s">
        <v>106</v>
      </c>
      <c r="D122" s="209" t="s">
        <v>61</v>
      </c>
      <c r="E122" s="209" t="s">
        <v>57</v>
      </c>
      <c r="F122" s="209" t="s">
        <v>58</v>
      </c>
      <c r="G122" s="209" t="s">
        <v>107</v>
      </c>
      <c r="H122" s="209" t="s">
        <v>108</v>
      </c>
      <c r="I122" s="210" t="s">
        <v>109</v>
      </c>
      <c r="J122" s="211" t="s">
        <v>95</v>
      </c>
      <c r="K122" s="212" t="s">
        <v>110</v>
      </c>
      <c r="L122" s="213"/>
      <c r="M122" s="99" t="s">
        <v>1</v>
      </c>
      <c r="N122" s="100" t="s">
        <v>40</v>
      </c>
      <c r="O122" s="100" t="s">
        <v>111</v>
      </c>
      <c r="P122" s="100" t="s">
        <v>112</v>
      </c>
      <c r="Q122" s="100" t="s">
        <v>113</v>
      </c>
      <c r="R122" s="100" t="s">
        <v>114</v>
      </c>
      <c r="S122" s="100" t="s">
        <v>115</v>
      </c>
      <c r="T122" s="101" t="s">
        <v>116</v>
      </c>
      <c r="U122" s="206"/>
      <c r="V122" s="206"/>
      <c r="W122" s="206"/>
      <c r="X122" s="206"/>
      <c r="Y122" s="206"/>
      <c r="Z122" s="206"/>
      <c r="AA122" s="206"/>
      <c r="AB122" s="206"/>
      <c r="AC122" s="206"/>
      <c r="AD122" s="206"/>
      <c r="AE122" s="206"/>
    </row>
    <row r="123" s="2" customFormat="1" ht="22.8" customHeight="1">
      <c r="A123" s="37"/>
      <c r="B123" s="38"/>
      <c r="C123" s="106" t="s">
        <v>117</v>
      </c>
      <c r="D123" s="39"/>
      <c r="E123" s="39"/>
      <c r="F123" s="39"/>
      <c r="G123" s="39"/>
      <c r="H123" s="39"/>
      <c r="I123" s="143"/>
      <c r="J123" s="214">
        <f>BK123</f>
        <v>0</v>
      </c>
      <c r="K123" s="39"/>
      <c r="L123" s="43"/>
      <c r="M123" s="102"/>
      <c r="N123" s="215"/>
      <c r="O123" s="103"/>
      <c r="P123" s="216">
        <f>P124</f>
        <v>0</v>
      </c>
      <c r="Q123" s="103"/>
      <c r="R123" s="216">
        <f>R124</f>
        <v>2610.7677603000002</v>
      </c>
      <c r="S123" s="103"/>
      <c r="T123" s="217">
        <f>T124</f>
        <v>144.41999999999999</v>
      </c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T123" s="16" t="s">
        <v>75</v>
      </c>
      <c r="AU123" s="16" t="s">
        <v>97</v>
      </c>
      <c r="BK123" s="218">
        <f>BK124</f>
        <v>0</v>
      </c>
    </row>
    <row r="124" s="12" customFormat="1" ht="25.92" customHeight="1">
      <c r="A124" s="12"/>
      <c r="B124" s="219"/>
      <c r="C124" s="220"/>
      <c r="D124" s="221" t="s">
        <v>75</v>
      </c>
      <c r="E124" s="222" t="s">
        <v>118</v>
      </c>
      <c r="F124" s="222" t="s">
        <v>119</v>
      </c>
      <c r="G124" s="220"/>
      <c r="H124" s="220"/>
      <c r="I124" s="223"/>
      <c r="J124" s="224">
        <f>BK124</f>
        <v>0</v>
      </c>
      <c r="K124" s="220"/>
      <c r="L124" s="225"/>
      <c r="M124" s="226"/>
      <c r="N124" s="227"/>
      <c r="O124" s="227"/>
      <c r="P124" s="228">
        <f>P125+P175+P185+P228+P243+P251</f>
        <v>0</v>
      </c>
      <c r="Q124" s="227"/>
      <c r="R124" s="228">
        <f>R125+R175+R185+R228+R243+R251</f>
        <v>2610.7677603000002</v>
      </c>
      <c r="S124" s="227"/>
      <c r="T124" s="229">
        <f>T125+T175+T185+T228+T243+T251</f>
        <v>144.41999999999999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230" t="s">
        <v>84</v>
      </c>
      <c r="AT124" s="231" t="s">
        <v>75</v>
      </c>
      <c r="AU124" s="231" t="s">
        <v>76</v>
      </c>
      <c r="AY124" s="230" t="s">
        <v>120</v>
      </c>
      <c r="BK124" s="232">
        <f>BK125+BK175+BK185+BK228+BK243+BK251</f>
        <v>0</v>
      </c>
    </row>
    <row r="125" s="12" customFormat="1" ht="22.8" customHeight="1">
      <c r="A125" s="12"/>
      <c r="B125" s="219"/>
      <c r="C125" s="220"/>
      <c r="D125" s="221" t="s">
        <v>75</v>
      </c>
      <c r="E125" s="233" t="s">
        <v>84</v>
      </c>
      <c r="F125" s="233" t="s">
        <v>121</v>
      </c>
      <c r="G125" s="220"/>
      <c r="H125" s="220"/>
      <c r="I125" s="223"/>
      <c r="J125" s="234">
        <f>BK125</f>
        <v>0</v>
      </c>
      <c r="K125" s="220"/>
      <c r="L125" s="225"/>
      <c r="M125" s="226"/>
      <c r="N125" s="227"/>
      <c r="O125" s="227"/>
      <c r="P125" s="228">
        <f>SUM(P126:P174)</f>
        <v>0</v>
      </c>
      <c r="Q125" s="227"/>
      <c r="R125" s="228">
        <f>SUM(R126:R174)</f>
        <v>0.010397999999999999</v>
      </c>
      <c r="S125" s="227"/>
      <c r="T125" s="229">
        <f>SUM(T126:T174)</f>
        <v>144.41999999999999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230" t="s">
        <v>84</v>
      </c>
      <c r="AT125" s="231" t="s">
        <v>75</v>
      </c>
      <c r="AU125" s="231" t="s">
        <v>84</v>
      </c>
      <c r="AY125" s="230" t="s">
        <v>120</v>
      </c>
      <c r="BK125" s="232">
        <f>SUM(BK126:BK174)</f>
        <v>0</v>
      </c>
    </row>
    <row r="126" s="2" customFormat="1" ht="24" customHeight="1">
      <c r="A126" s="37"/>
      <c r="B126" s="38"/>
      <c r="C126" s="235" t="s">
        <v>84</v>
      </c>
      <c r="D126" s="235" t="s">
        <v>122</v>
      </c>
      <c r="E126" s="236" t="s">
        <v>123</v>
      </c>
      <c r="F126" s="237" t="s">
        <v>124</v>
      </c>
      <c r="G126" s="238" t="s">
        <v>125</v>
      </c>
      <c r="H126" s="239">
        <v>498</v>
      </c>
      <c r="I126" s="240"/>
      <c r="J126" s="241">
        <f>ROUND(I126*H126,2)</f>
        <v>0</v>
      </c>
      <c r="K126" s="242"/>
      <c r="L126" s="43"/>
      <c r="M126" s="243" t="s">
        <v>1</v>
      </c>
      <c r="N126" s="244" t="s">
        <v>41</v>
      </c>
      <c r="O126" s="90"/>
      <c r="P126" s="245">
        <f>O126*H126</f>
        <v>0</v>
      </c>
      <c r="Q126" s="245">
        <v>0</v>
      </c>
      <c r="R126" s="245">
        <f>Q126*H126</f>
        <v>0</v>
      </c>
      <c r="S126" s="245">
        <v>0.28999999999999998</v>
      </c>
      <c r="T126" s="246">
        <f>S126*H126</f>
        <v>144.41999999999999</v>
      </c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R126" s="247" t="s">
        <v>126</v>
      </c>
      <c r="AT126" s="247" t="s">
        <v>122</v>
      </c>
      <c r="AU126" s="247" t="s">
        <v>86</v>
      </c>
      <c r="AY126" s="16" t="s">
        <v>120</v>
      </c>
      <c r="BE126" s="248">
        <f>IF(N126="základní",J126,0)</f>
        <v>0</v>
      </c>
      <c r="BF126" s="248">
        <f>IF(N126="snížená",J126,0)</f>
        <v>0</v>
      </c>
      <c r="BG126" s="248">
        <f>IF(N126="zákl. přenesená",J126,0)</f>
        <v>0</v>
      </c>
      <c r="BH126" s="248">
        <f>IF(N126="sníž. přenesená",J126,0)</f>
        <v>0</v>
      </c>
      <c r="BI126" s="248">
        <f>IF(N126="nulová",J126,0)</f>
        <v>0</v>
      </c>
      <c r="BJ126" s="16" t="s">
        <v>84</v>
      </c>
      <c r="BK126" s="248">
        <f>ROUND(I126*H126,2)</f>
        <v>0</v>
      </c>
      <c r="BL126" s="16" t="s">
        <v>126</v>
      </c>
      <c r="BM126" s="247" t="s">
        <v>127</v>
      </c>
    </row>
    <row r="127" s="2" customFormat="1">
      <c r="A127" s="37"/>
      <c r="B127" s="38"/>
      <c r="C127" s="39"/>
      <c r="D127" s="249" t="s">
        <v>128</v>
      </c>
      <c r="E127" s="39"/>
      <c r="F127" s="250" t="s">
        <v>129</v>
      </c>
      <c r="G127" s="39"/>
      <c r="H127" s="39"/>
      <c r="I127" s="143"/>
      <c r="J127" s="39"/>
      <c r="K127" s="39"/>
      <c r="L127" s="43"/>
      <c r="M127" s="251"/>
      <c r="N127" s="252"/>
      <c r="O127" s="90"/>
      <c r="P127" s="90"/>
      <c r="Q127" s="90"/>
      <c r="R127" s="90"/>
      <c r="S127" s="90"/>
      <c r="T127" s="91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T127" s="16" t="s">
        <v>128</v>
      </c>
      <c r="AU127" s="16" t="s">
        <v>86</v>
      </c>
    </row>
    <row r="128" s="2" customFormat="1" ht="24" customHeight="1">
      <c r="A128" s="37"/>
      <c r="B128" s="38"/>
      <c r="C128" s="235" t="s">
        <v>86</v>
      </c>
      <c r="D128" s="235" t="s">
        <v>122</v>
      </c>
      <c r="E128" s="236" t="s">
        <v>130</v>
      </c>
      <c r="F128" s="237" t="s">
        <v>131</v>
      </c>
      <c r="G128" s="238" t="s">
        <v>132</v>
      </c>
      <c r="H128" s="239">
        <v>641.79999999999995</v>
      </c>
      <c r="I128" s="240"/>
      <c r="J128" s="241">
        <f>ROUND(I128*H128,2)</f>
        <v>0</v>
      </c>
      <c r="K128" s="242"/>
      <c r="L128" s="43"/>
      <c r="M128" s="243" t="s">
        <v>1</v>
      </c>
      <c r="N128" s="244" t="s">
        <v>41</v>
      </c>
      <c r="O128" s="90"/>
      <c r="P128" s="245">
        <f>O128*H128</f>
        <v>0</v>
      </c>
      <c r="Q128" s="245">
        <v>0</v>
      </c>
      <c r="R128" s="245">
        <f>Q128*H128</f>
        <v>0</v>
      </c>
      <c r="S128" s="245">
        <v>0</v>
      </c>
      <c r="T128" s="246">
        <f>S128*H128</f>
        <v>0</v>
      </c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R128" s="247" t="s">
        <v>126</v>
      </c>
      <c r="AT128" s="247" t="s">
        <v>122</v>
      </c>
      <c r="AU128" s="247" t="s">
        <v>86</v>
      </c>
      <c r="AY128" s="16" t="s">
        <v>120</v>
      </c>
      <c r="BE128" s="248">
        <f>IF(N128="základní",J128,0)</f>
        <v>0</v>
      </c>
      <c r="BF128" s="248">
        <f>IF(N128="snížená",J128,0)</f>
        <v>0</v>
      </c>
      <c r="BG128" s="248">
        <f>IF(N128="zákl. přenesená",J128,0)</f>
        <v>0</v>
      </c>
      <c r="BH128" s="248">
        <f>IF(N128="sníž. přenesená",J128,0)</f>
        <v>0</v>
      </c>
      <c r="BI128" s="248">
        <f>IF(N128="nulová",J128,0)</f>
        <v>0</v>
      </c>
      <c r="BJ128" s="16" t="s">
        <v>84</v>
      </c>
      <c r="BK128" s="248">
        <f>ROUND(I128*H128,2)</f>
        <v>0</v>
      </c>
      <c r="BL128" s="16" t="s">
        <v>126</v>
      </c>
      <c r="BM128" s="247" t="s">
        <v>133</v>
      </c>
    </row>
    <row r="129" s="2" customFormat="1">
      <c r="A129" s="37"/>
      <c r="B129" s="38"/>
      <c r="C129" s="39"/>
      <c r="D129" s="249" t="s">
        <v>128</v>
      </c>
      <c r="E129" s="39"/>
      <c r="F129" s="250" t="s">
        <v>134</v>
      </c>
      <c r="G129" s="39"/>
      <c r="H129" s="39"/>
      <c r="I129" s="143"/>
      <c r="J129" s="39"/>
      <c r="K129" s="39"/>
      <c r="L129" s="43"/>
      <c r="M129" s="251"/>
      <c r="N129" s="252"/>
      <c r="O129" s="90"/>
      <c r="P129" s="90"/>
      <c r="Q129" s="90"/>
      <c r="R129" s="90"/>
      <c r="S129" s="90"/>
      <c r="T129" s="91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T129" s="16" t="s">
        <v>128</v>
      </c>
      <c r="AU129" s="16" t="s">
        <v>86</v>
      </c>
    </row>
    <row r="130" s="13" customFormat="1">
      <c r="A130" s="13"/>
      <c r="B130" s="253"/>
      <c r="C130" s="254"/>
      <c r="D130" s="249" t="s">
        <v>135</v>
      </c>
      <c r="E130" s="255" t="s">
        <v>1</v>
      </c>
      <c r="F130" s="256" t="s">
        <v>136</v>
      </c>
      <c r="G130" s="254"/>
      <c r="H130" s="257">
        <v>741.39999999999998</v>
      </c>
      <c r="I130" s="258"/>
      <c r="J130" s="254"/>
      <c r="K130" s="254"/>
      <c r="L130" s="259"/>
      <c r="M130" s="260"/>
      <c r="N130" s="261"/>
      <c r="O130" s="261"/>
      <c r="P130" s="261"/>
      <c r="Q130" s="261"/>
      <c r="R130" s="261"/>
      <c r="S130" s="261"/>
      <c r="T130" s="262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63" t="s">
        <v>135</v>
      </c>
      <c r="AU130" s="263" t="s">
        <v>86</v>
      </c>
      <c r="AV130" s="13" t="s">
        <v>86</v>
      </c>
      <c r="AW130" s="13" t="s">
        <v>32</v>
      </c>
      <c r="AX130" s="13" t="s">
        <v>76</v>
      </c>
      <c r="AY130" s="263" t="s">
        <v>120</v>
      </c>
    </row>
    <row r="131" s="13" customFormat="1">
      <c r="A131" s="13"/>
      <c r="B131" s="253"/>
      <c r="C131" s="254"/>
      <c r="D131" s="249" t="s">
        <v>135</v>
      </c>
      <c r="E131" s="255" t="s">
        <v>1</v>
      </c>
      <c r="F131" s="256" t="s">
        <v>137</v>
      </c>
      <c r="G131" s="254"/>
      <c r="H131" s="257">
        <v>-99.599999999999994</v>
      </c>
      <c r="I131" s="258"/>
      <c r="J131" s="254"/>
      <c r="K131" s="254"/>
      <c r="L131" s="259"/>
      <c r="M131" s="260"/>
      <c r="N131" s="261"/>
      <c r="O131" s="261"/>
      <c r="P131" s="261"/>
      <c r="Q131" s="261"/>
      <c r="R131" s="261"/>
      <c r="S131" s="261"/>
      <c r="T131" s="262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63" t="s">
        <v>135</v>
      </c>
      <c r="AU131" s="263" t="s">
        <v>86</v>
      </c>
      <c r="AV131" s="13" t="s">
        <v>86</v>
      </c>
      <c r="AW131" s="13" t="s">
        <v>32</v>
      </c>
      <c r="AX131" s="13" t="s">
        <v>76</v>
      </c>
      <c r="AY131" s="263" t="s">
        <v>120</v>
      </c>
    </row>
    <row r="132" s="14" customFormat="1">
      <c r="A132" s="14"/>
      <c r="B132" s="264"/>
      <c r="C132" s="265"/>
      <c r="D132" s="249" t="s">
        <v>135</v>
      </c>
      <c r="E132" s="266" t="s">
        <v>1</v>
      </c>
      <c r="F132" s="267" t="s">
        <v>138</v>
      </c>
      <c r="G132" s="265"/>
      <c r="H132" s="268">
        <v>641.79999999999995</v>
      </c>
      <c r="I132" s="269"/>
      <c r="J132" s="265"/>
      <c r="K132" s="265"/>
      <c r="L132" s="270"/>
      <c r="M132" s="271"/>
      <c r="N132" s="272"/>
      <c r="O132" s="272"/>
      <c r="P132" s="272"/>
      <c r="Q132" s="272"/>
      <c r="R132" s="272"/>
      <c r="S132" s="272"/>
      <c r="T132" s="273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T132" s="274" t="s">
        <v>135</v>
      </c>
      <c r="AU132" s="274" t="s">
        <v>86</v>
      </c>
      <c r="AV132" s="14" t="s">
        <v>126</v>
      </c>
      <c r="AW132" s="14" t="s">
        <v>32</v>
      </c>
      <c r="AX132" s="14" t="s">
        <v>84</v>
      </c>
      <c r="AY132" s="274" t="s">
        <v>120</v>
      </c>
    </row>
    <row r="133" s="2" customFormat="1" ht="24" customHeight="1">
      <c r="A133" s="37"/>
      <c r="B133" s="38"/>
      <c r="C133" s="235" t="s">
        <v>87</v>
      </c>
      <c r="D133" s="235" t="s">
        <v>122</v>
      </c>
      <c r="E133" s="236" t="s">
        <v>139</v>
      </c>
      <c r="F133" s="237" t="s">
        <v>140</v>
      </c>
      <c r="G133" s="238" t="s">
        <v>132</v>
      </c>
      <c r="H133" s="239">
        <v>175.77199999999999</v>
      </c>
      <c r="I133" s="240"/>
      <c r="J133" s="241">
        <f>ROUND(I133*H133,2)</f>
        <v>0</v>
      </c>
      <c r="K133" s="242"/>
      <c r="L133" s="43"/>
      <c r="M133" s="243" t="s">
        <v>1</v>
      </c>
      <c r="N133" s="244" t="s">
        <v>41</v>
      </c>
      <c r="O133" s="90"/>
      <c r="P133" s="245">
        <f>O133*H133</f>
        <v>0</v>
      </c>
      <c r="Q133" s="245">
        <v>0</v>
      </c>
      <c r="R133" s="245">
        <f>Q133*H133</f>
        <v>0</v>
      </c>
      <c r="S133" s="245">
        <v>0</v>
      </c>
      <c r="T133" s="246">
        <f>S133*H133</f>
        <v>0</v>
      </c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R133" s="247" t="s">
        <v>126</v>
      </c>
      <c r="AT133" s="247" t="s">
        <v>122</v>
      </c>
      <c r="AU133" s="247" t="s">
        <v>86</v>
      </c>
      <c r="AY133" s="16" t="s">
        <v>120</v>
      </c>
      <c r="BE133" s="248">
        <f>IF(N133="základní",J133,0)</f>
        <v>0</v>
      </c>
      <c r="BF133" s="248">
        <f>IF(N133="snížená",J133,0)</f>
        <v>0</v>
      </c>
      <c r="BG133" s="248">
        <f>IF(N133="zákl. přenesená",J133,0)</f>
        <v>0</v>
      </c>
      <c r="BH133" s="248">
        <f>IF(N133="sníž. přenesená",J133,0)</f>
        <v>0</v>
      </c>
      <c r="BI133" s="248">
        <f>IF(N133="nulová",J133,0)</f>
        <v>0</v>
      </c>
      <c r="BJ133" s="16" t="s">
        <v>84</v>
      </c>
      <c r="BK133" s="248">
        <f>ROUND(I133*H133,2)</f>
        <v>0</v>
      </c>
      <c r="BL133" s="16" t="s">
        <v>126</v>
      </c>
      <c r="BM133" s="247" t="s">
        <v>141</v>
      </c>
    </row>
    <row r="134" s="2" customFormat="1">
      <c r="A134" s="37"/>
      <c r="B134" s="38"/>
      <c r="C134" s="39"/>
      <c r="D134" s="249" t="s">
        <v>128</v>
      </c>
      <c r="E134" s="39"/>
      <c r="F134" s="250" t="s">
        <v>134</v>
      </c>
      <c r="G134" s="39"/>
      <c r="H134" s="39"/>
      <c r="I134" s="143"/>
      <c r="J134" s="39"/>
      <c r="K134" s="39"/>
      <c r="L134" s="43"/>
      <c r="M134" s="251"/>
      <c r="N134" s="252"/>
      <c r="O134" s="90"/>
      <c r="P134" s="90"/>
      <c r="Q134" s="90"/>
      <c r="R134" s="90"/>
      <c r="S134" s="90"/>
      <c r="T134" s="91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T134" s="16" t="s">
        <v>128</v>
      </c>
      <c r="AU134" s="16" t="s">
        <v>86</v>
      </c>
    </row>
    <row r="135" s="13" customFormat="1">
      <c r="A135" s="13"/>
      <c r="B135" s="253"/>
      <c r="C135" s="254"/>
      <c r="D135" s="249" t="s">
        <v>135</v>
      </c>
      <c r="E135" s="255" t="s">
        <v>1</v>
      </c>
      <c r="F135" s="256" t="s">
        <v>142</v>
      </c>
      <c r="G135" s="254"/>
      <c r="H135" s="257">
        <v>152.845</v>
      </c>
      <c r="I135" s="258"/>
      <c r="J135" s="254"/>
      <c r="K135" s="254"/>
      <c r="L135" s="259"/>
      <c r="M135" s="260"/>
      <c r="N135" s="261"/>
      <c r="O135" s="261"/>
      <c r="P135" s="261"/>
      <c r="Q135" s="261"/>
      <c r="R135" s="261"/>
      <c r="S135" s="261"/>
      <c r="T135" s="262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63" t="s">
        <v>135</v>
      </c>
      <c r="AU135" s="263" t="s">
        <v>86</v>
      </c>
      <c r="AV135" s="13" t="s">
        <v>86</v>
      </c>
      <c r="AW135" s="13" t="s">
        <v>32</v>
      </c>
      <c r="AX135" s="13" t="s">
        <v>84</v>
      </c>
      <c r="AY135" s="263" t="s">
        <v>120</v>
      </c>
    </row>
    <row r="136" s="13" customFormat="1">
      <c r="A136" s="13"/>
      <c r="B136" s="253"/>
      <c r="C136" s="254"/>
      <c r="D136" s="249" t="s">
        <v>135</v>
      </c>
      <c r="E136" s="254"/>
      <c r="F136" s="256" t="s">
        <v>143</v>
      </c>
      <c r="G136" s="254"/>
      <c r="H136" s="257">
        <v>175.77199999999999</v>
      </c>
      <c r="I136" s="258"/>
      <c r="J136" s="254"/>
      <c r="K136" s="254"/>
      <c r="L136" s="259"/>
      <c r="M136" s="260"/>
      <c r="N136" s="261"/>
      <c r="O136" s="261"/>
      <c r="P136" s="261"/>
      <c r="Q136" s="261"/>
      <c r="R136" s="261"/>
      <c r="S136" s="261"/>
      <c r="T136" s="262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63" t="s">
        <v>135</v>
      </c>
      <c r="AU136" s="263" t="s">
        <v>86</v>
      </c>
      <c r="AV136" s="13" t="s">
        <v>86</v>
      </c>
      <c r="AW136" s="13" t="s">
        <v>4</v>
      </c>
      <c r="AX136" s="13" t="s">
        <v>84</v>
      </c>
      <c r="AY136" s="263" t="s">
        <v>120</v>
      </c>
    </row>
    <row r="137" s="2" customFormat="1" ht="24" customHeight="1">
      <c r="A137" s="37"/>
      <c r="B137" s="38"/>
      <c r="C137" s="235" t="s">
        <v>126</v>
      </c>
      <c r="D137" s="235" t="s">
        <v>122</v>
      </c>
      <c r="E137" s="236" t="s">
        <v>144</v>
      </c>
      <c r="F137" s="237" t="s">
        <v>145</v>
      </c>
      <c r="G137" s="238" t="s">
        <v>132</v>
      </c>
      <c r="H137" s="239">
        <v>478.69999999999999</v>
      </c>
      <c r="I137" s="240"/>
      <c r="J137" s="241">
        <f>ROUND(I137*H137,2)</f>
        <v>0</v>
      </c>
      <c r="K137" s="242"/>
      <c r="L137" s="43"/>
      <c r="M137" s="243" t="s">
        <v>1</v>
      </c>
      <c r="N137" s="244" t="s">
        <v>41</v>
      </c>
      <c r="O137" s="90"/>
      <c r="P137" s="245">
        <f>O137*H137</f>
        <v>0</v>
      </c>
      <c r="Q137" s="245">
        <v>0</v>
      </c>
      <c r="R137" s="245">
        <f>Q137*H137</f>
        <v>0</v>
      </c>
      <c r="S137" s="245">
        <v>0</v>
      </c>
      <c r="T137" s="246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47" t="s">
        <v>126</v>
      </c>
      <c r="AT137" s="247" t="s">
        <v>122</v>
      </c>
      <c r="AU137" s="247" t="s">
        <v>86</v>
      </c>
      <c r="AY137" s="16" t="s">
        <v>120</v>
      </c>
      <c r="BE137" s="248">
        <f>IF(N137="základní",J137,0)</f>
        <v>0</v>
      </c>
      <c r="BF137" s="248">
        <f>IF(N137="snížená",J137,0)</f>
        <v>0</v>
      </c>
      <c r="BG137" s="248">
        <f>IF(N137="zákl. přenesená",J137,0)</f>
        <v>0</v>
      </c>
      <c r="BH137" s="248">
        <f>IF(N137="sníž. přenesená",J137,0)</f>
        <v>0</v>
      </c>
      <c r="BI137" s="248">
        <f>IF(N137="nulová",J137,0)</f>
        <v>0</v>
      </c>
      <c r="BJ137" s="16" t="s">
        <v>84</v>
      </c>
      <c r="BK137" s="248">
        <f>ROUND(I137*H137,2)</f>
        <v>0</v>
      </c>
      <c r="BL137" s="16" t="s">
        <v>126</v>
      </c>
      <c r="BM137" s="247" t="s">
        <v>146</v>
      </c>
    </row>
    <row r="138" s="2" customFormat="1">
      <c r="A138" s="37"/>
      <c r="B138" s="38"/>
      <c r="C138" s="39"/>
      <c r="D138" s="249" t="s">
        <v>128</v>
      </c>
      <c r="E138" s="39"/>
      <c r="F138" s="250" t="s">
        <v>147</v>
      </c>
      <c r="G138" s="39"/>
      <c r="H138" s="39"/>
      <c r="I138" s="143"/>
      <c r="J138" s="39"/>
      <c r="K138" s="39"/>
      <c r="L138" s="43"/>
      <c r="M138" s="251"/>
      <c r="N138" s="252"/>
      <c r="O138" s="90"/>
      <c r="P138" s="90"/>
      <c r="Q138" s="90"/>
      <c r="R138" s="90"/>
      <c r="S138" s="90"/>
      <c r="T138" s="91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T138" s="16" t="s">
        <v>128</v>
      </c>
      <c r="AU138" s="16" t="s">
        <v>86</v>
      </c>
    </row>
    <row r="139" s="13" customFormat="1">
      <c r="A139" s="13"/>
      <c r="B139" s="253"/>
      <c r="C139" s="254"/>
      <c r="D139" s="249" t="s">
        <v>135</v>
      </c>
      <c r="E139" s="255" t="s">
        <v>1</v>
      </c>
      <c r="F139" s="256" t="s">
        <v>148</v>
      </c>
      <c r="G139" s="254"/>
      <c r="H139" s="257">
        <v>641.79999999999995</v>
      </c>
      <c r="I139" s="258"/>
      <c r="J139" s="254"/>
      <c r="K139" s="254"/>
      <c r="L139" s="259"/>
      <c r="M139" s="260"/>
      <c r="N139" s="261"/>
      <c r="O139" s="261"/>
      <c r="P139" s="261"/>
      <c r="Q139" s="261"/>
      <c r="R139" s="261"/>
      <c r="S139" s="261"/>
      <c r="T139" s="262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263" t="s">
        <v>135</v>
      </c>
      <c r="AU139" s="263" t="s">
        <v>86</v>
      </c>
      <c r="AV139" s="13" t="s">
        <v>86</v>
      </c>
      <c r="AW139" s="13" t="s">
        <v>32</v>
      </c>
      <c r="AX139" s="13" t="s">
        <v>76</v>
      </c>
      <c r="AY139" s="263" t="s">
        <v>120</v>
      </c>
    </row>
    <row r="140" s="13" customFormat="1">
      <c r="A140" s="13"/>
      <c r="B140" s="253"/>
      <c r="C140" s="254"/>
      <c r="D140" s="249" t="s">
        <v>135</v>
      </c>
      <c r="E140" s="255" t="s">
        <v>1</v>
      </c>
      <c r="F140" s="256" t="s">
        <v>149</v>
      </c>
      <c r="G140" s="254"/>
      <c r="H140" s="257">
        <v>-163.09999999999999</v>
      </c>
      <c r="I140" s="258"/>
      <c r="J140" s="254"/>
      <c r="K140" s="254"/>
      <c r="L140" s="259"/>
      <c r="M140" s="260"/>
      <c r="N140" s="261"/>
      <c r="O140" s="261"/>
      <c r="P140" s="261"/>
      <c r="Q140" s="261"/>
      <c r="R140" s="261"/>
      <c r="S140" s="261"/>
      <c r="T140" s="262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63" t="s">
        <v>135</v>
      </c>
      <c r="AU140" s="263" t="s">
        <v>86</v>
      </c>
      <c r="AV140" s="13" t="s">
        <v>86</v>
      </c>
      <c r="AW140" s="13" t="s">
        <v>32</v>
      </c>
      <c r="AX140" s="13" t="s">
        <v>76</v>
      </c>
      <c r="AY140" s="263" t="s">
        <v>120</v>
      </c>
    </row>
    <row r="141" s="14" customFormat="1">
      <c r="A141" s="14"/>
      <c r="B141" s="264"/>
      <c r="C141" s="265"/>
      <c r="D141" s="249" t="s">
        <v>135</v>
      </c>
      <c r="E141" s="266" t="s">
        <v>1</v>
      </c>
      <c r="F141" s="267" t="s">
        <v>138</v>
      </c>
      <c r="G141" s="265"/>
      <c r="H141" s="268">
        <v>478.69999999999993</v>
      </c>
      <c r="I141" s="269"/>
      <c r="J141" s="265"/>
      <c r="K141" s="265"/>
      <c r="L141" s="270"/>
      <c r="M141" s="271"/>
      <c r="N141" s="272"/>
      <c r="O141" s="272"/>
      <c r="P141" s="272"/>
      <c r="Q141" s="272"/>
      <c r="R141" s="272"/>
      <c r="S141" s="272"/>
      <c r="T141" s="273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T141" s="274" t="s">
        <v>135</v>
      </c>
      <c r="AU141" s="274" t="s">
        <v>86</v>
      </c>
      <c r="AV141" s="14" t="s">
        <v>126</v>
      </c>
      <c r="AW141" s="14" t="s">
        <v>32</v>
      </c>
      <c r="AX141" s="14" t="s">
        <v>84</v>
      </c>
      <c r="AY141" s="274" t="s">
        <v>120</v>
      </c>
    </row>
    <row r="142" s="2" customFormat="1" ht="24" customHeight="1">
      <c r="A142" s="37"/>
      <c r="B142" s="38"/>
      <c r="C142" s="235" t="s">
        <v>150</v>
      </c>
      <c r="D142" s="235" t="s">
        <v>122</v>
      </c>
      <c r="E142" s="236" t="s">
        <v>151</v>
      </c>
      <c r="F142" s="237" t="s">
        <v>152</v>
      </c>
      <c r="G142" s="238" t="s">
        <v>132</v>
      </c>
      <c r="H142" s="239">
        <v>175.77199999999999</v>
      </c>
      <c r="I142" s="240"/>
      <c r="J142" s="241">
        <f>ROUND(I142*H142,2)</f>
        <v>0</v>
      </c>
      <c r="K142" s="242"/>
      <c r="L142" s="43"/>
      <c r="M142" s="243" t="s">
        <v>1</v>
      </c>
      <c r="N142" s="244" t="s">
        <v>41</v>
      </c>
      <c r="O142" s="90"/>
      <c r="P142" s="245">
        <f>O142*H142</f>
        <v>0</v>
      </c>
      <c r="Q142" s="245">
        <v>0</v>
      </c>
      <c r="R142" s="245">
        <f>Q142*H142</f>
        <v>0</v>
      </c>
      <c r="S142" s="245">
        <v>0</v>
      </c>
      <c r="T142" s="246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47" t="s">
        <v>126</v>
      </c>
      <c r="AT142" s="247" t="s">
        <v>122</v>
      </c>
      <c r="AU142" s="247" t="s">
        <v>86</v>
      </c>
      <c r="AY142" s="16" t="s">
        <v>120</v>
      </c>
      <c r="BE142" s="248">
        <f>IF(N142="základní",J142,0)</f>
        <v>0</v>
      </c>
      <c r="BF142" s="248">
        <f>IF(N142="snížená",J142,0)</f>
        <v>0</v>
      </c>
      <c r="BG142" s="248">
        <f>IF(N142="zákl. přenesená",J142,0)</f>
        <v>0</v>
      </c>
      <c r="BH142" s="248">
        <f>IF(N142="sníž. přenesená",J142,0)</f>
        <v>0</v>
      </c>
      <c r="BI142" s="248">
        <f>IF(N142="nulová",J142,0)</f>
        <v>0</v>
      </c>
      <c r="BJ142" s="16" t="s">
        <v>84</v>
      </c>
      <c r="BK142" s="248">
        <f>ROUND(I142*H142,2)</f>
        <v>0</v>
      </c>
      <c r="BL142" s="16" t="s">
        <v>126</v>
      </c>
      <c r="BM142" s="247" t="s">
        <v>153</v>
      </c>
    </row>
    <row r="143" s="2" customFormat="1">
      <c r="A143" s="37"/>
      <c r="B143" s="38"/>
      <c r="C143" s="39"/>
      <c r="D143" s="249" t="s">
        <v>128</v>
      </c>
      <c r="E143" s="39"/>
      <c r="F143" s="250" t="s">
        <v>147</v>
      </c>
      <c r="G143" s="39"/>
      <c r="H143" s="39"/>
      <c r="I143" s="143"/>
      <c r="J143" s="39"/>
      <c r="K143" s="39"/>
      <c r="L143" s="43"/>
      <c r="M143" s="251"/>
      <c r="N143" s="252"/>
      <c r="O143" s="90"/>
      <c r="P143" s="90"/>
      <c r="Q143" s="90"/>
      <c r="R143" s="90"/>
      <c r="S143" s="90"/>
      <c r="T143" s="91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T143" s="16" t="s">
        <v>128</v>
      </c>
      <c r="AU143" s="16" t="s">
        <v>86</v>
      </c>
    </row>
    <row r="144" s="2" customFormat="1" ht="24" customHeight="1">
      <c r="A144" s="37"/>
      <c r="B144" s="38"/>
      <c r="C144" s="235" t="s">
        <v>154</v>
      </c>
      <c r="D144" s="235" t="s">
        <v>122</v>
      </c>
      <c r="E144" s="236" t="s">
        <v>155</v>
      </c>
      <c r="F144" s="237" t="s">
        <v>156</v>
      </c>
      <c r="G144" s="238" t="s">
        <v>132</v>
      </c>
      <c r="H144" s="239">
        <v>349.60000000000002</v>
      </c>
      <c r="I144" s="240"/>
      <c r="J144" s="241">
        <f>ROUND(I144*H144,2)</f>
        <v>0</v>
      </c>
      <c r="K144" s="242"/>
      <c r="L144" s="43"/>
      <c r="M144" s="243" t="s">
        <v>1</v>
      </c>
      <c r="N144" s="244" t="s">
        <v>41</v>
      </c>
      <c r="O144" s="90"/>
      <c r="P144" s="245">
        <f>O144*H144</f>
        <v>0</v>
      </c>
      <c r="Q144" s="245">
        <v>0</v>
      </c>
      <c r="R144" s="245">
        <f>Q144*H144</f>
        <v>0</v>
      </c>
      <c r="S144" s="245">
        <v>0</v>
      </c>
      <c r="T144" s="246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47" t="s">
        <v>126</v>
      </c>
      <c r="AT144" s="247" t="s">
        <v>122</v>
      </c>
      <c r="AU144" s="247" t="s">
        <v>86</v>
      </c>
      <c r="AY144" s="16" t="s">
        <v>120</v>
      </c>
      <c r="BE144" s="248">
        <f>IF(N144="základní",J144,0)</f>
        <v>0</v>
      </c>
      <c r="BF144" s="248">
        <f>IF(N144="snížená",J144,0)</f>
        <v>0</v>
      </c>
      <c r="BG144" s="248">
        <f>IF(N144="zákl. přenesená",J144,0)</f>
        <v>0</v>
      </c>
      <c r="BH144" s="248">
        <f>IF(N144="sníž. přenesená",J144,0)</f>
        <v>0</v>
      </c>
      <c r="BI144" s="248">
        <f>IF(N144="nulová",J144,0)</f>
        <v>0</v>
      </c>
      <c r="BJ144" s="16" t="s">
        <v>84</v>
      </c>
      <c r="BK144" s="248">
        <f>ROUND(I144*H144,2)</f>
        <v>0</v>
      </c>
      <c r="BL144" s="16" t="s">
        <v>126</v>
      </c>
      <c r="BM144" s="247" t="s">
        <v>157</v>
      </c>
    </row>
    <row r="145" s="2" customFormat="1">
      <c r="A145" s="37"/>
      <c r="B145" s="38"/>
      <c r="C145" s="39"/>
      <c r="D145" s="249" t="s">
        <v>128</v>
      </c>
      <c r="E145" s="39"/>
      <c r="F145" s="250" t="s">
        <v>158</v>
      </c>
      <c r="G145" s="39"/>
      <c r="H145" s="39"/>
      <c r="I145" s="143"/>
      <c r="J145" s="39"/>
      <c r="K145" s="39"/>
      <c r="L145" s="43"/>
      <c r="M145" s="251"/>
      <c r="N145" s="252"/>
      <c r="O145" s="90"/>
      <c r="P145" s="90"/>
      <c r="Q145" s="90"/>
      <c r="R145" s="90"/>
      <c r="S145" s="90"/>
      <c r="T145" s="91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T145" s="16" t="s">
        <v>128</v>
      </c>
      <c r="AU145" s="16" t="s">
        <v>86</v>
      </c>
    </row>
    <row r="146" s="13" customFormat="1">
      <c r="A146" s="13"/>
      <c r="B146" s="253"/>
      <c r="C146" s="254"/>
      <c r="D146" s="249" t="s">
        <v>135</v>
      </c>
      <c r="E146" s="255" t="s">
        <v>1</v>
      </c>
      <c r="F146" s="256" t="s">
        <v>159</v>
      </c>
      <c r="G146" s="254"/>
      <c r="H146" s="257">
        <v>349.60000000000002</v>
      </c>
      <c r="I146" s="258"/>
      <c r="J146" s="254"/>
      <c r="K146" s="254"/>
      <c r="L146" s="259"/>
      <c r="M146" s="260"/>
      <c r="N146" s="261"/>
      <c r="O146" s="261"/>
      <c r="P146" s="261"/>
      <c r="Q146" s="261"/>
      <c r="R146" s="261"/>
      <c r="S146" s="261"/>
      <c r="T146" s="262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63" t="s">
        <v>135</v>
      </c>
      <c r="AU146" s="263" t="s">
        <v>86</v>
      </c>
      <c r="AV146" s="13" t="s">
        <v>86</v>
      </c>
      <c r="AW146" s="13" t="s">
        <v>32</v>
      </c>
      <c r="AX146" s="13" t="s">
        <v>84</v>
      </c>
      <c r="AY146" s="263" t="s">
        <v>120</v>
      </c>
    </row>
    <row r="147" s="2" customFormat="1" ht="16.5" customHeight="1">
      <c r="A147" s="37"/>
      <c r="B147" s="38"/>
      <c r="C147" s="235" t="s">
        <v>160</v>
      </c>
      <c r="D147" s="235" t="s">
        <v>122</v>
      </c>
      <c r="E147" s="236" t="s">
        <v>161</v>
      </c>
      <c r="F147" s="237" t="s">
        <v>162</v>
      </c>
      <c r="G147" s="238" t="s">
        <v>132</v>
      </c>
      <c r="H147" s="239">
        <v>189</v>
      </c>
      <c r="I147" s="240"/>
      <c r="J147" s="241">
        <f>ROUND(I147*H147,2)</f>
        <v>0</v>
      </c>
      <c r="K147" s="242"/>
      <c r="L147" s="43"/>
      <c r="M147" s="243" t="s">
        <v>1</v>
      </c>
      <c r="N147" s="244" t="s">
        <v>41</v>
      </c>
      <c r="O147" s="90"/>
      <c r="P147" s="245">
        <f>O147*H147</f>
        <v>0</v>
      </c>
      <c r="Q147" s="245">
        <v>0</v>
      </c>
      <c r="R147" s="245">
        <f>Q147*H147</f>
        <v>0</v>
      </c>
      <c r="S147" s="245">
        <v>0</v>
      </c>
      <c r="T147" s="246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47" t="s">
        <v>126</v>
      </c>
      <c r="AT147" s="247" t="s">
        <v>122</v>
      </c>
      <c r="AU147" s="247" t="s">
        <v>86</v>
      </c>
      <c r="AY147" s="16" t="s">
        <v>120</v>
      </c>
      <c r="BE147" s="248">
        <f>IF(N147="základní",J147,0)</f>
        <v>0</v>
      </c>
      <c r="BF147" s="248">
        <f>IF(N147="snížená",J147,0)</f>
        <v>0</v>
      </c>
      <c r="BG147" s="248">
        <f>IF(N147="zákl. přenesená",J147,0)</f>
        <v>0</v>
      </c>
      <c r="BH147" s="248">
        <f>IF(N147="sníž. přenesená",J147,0)</f>
        <v>0</v>
      </c>
      <c r="BI147" s="248">
        <f>IF(N147="nulová",J147,0)</f>
        <v>0</v>
      </c>
      <c r="BJ147" s="16" t="s">
        <v>84</v>
      </c>
      <c r="BK147" s="248">
        <f>ROUND(I147*H147,2)</f>
        <v>0</v>
      </c>
      <c r="BL147" s="16" t="s">
        <v>126</v>
      </c>
      <c r="BM147" s="247" t="s">
        <v>163</v>
      </c>
    </row>
    <row r="148" s="2" customFormat="1">
      <c r="A148" s="37"/>
      <c r="B148" s="38"/>
      <c r="C148" s="39"/>
      <c r="D148" s="249" t="s">
        <v>128</v>
      </c>
      <c r="E148" s="39"/>
      <c r="F148" s="250" t="s">
        <v>164</v>
      </c>
      <c r="G148" s="39"/>
      <c r="H148" s="39"/>
      <c r="I148" s="143"/>
      <c r="J148" s="39"/>
      <c r="K148" s="39"/>
      <c r="L148" s="43"/>
      <c r="M148" s="251"/>
      <c r="N148" s="252"/>
      <c r="O148" s="90"/>
      <c r="P148" s="90"/>
      <c r="Q148" s="90"/>
      <c r="R148" s="90"/>
      <c r="S148" s="90"/>
      <c r="T148" s="91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T148" s="16" t="s">
        <v>128</v>
      </c>
      <c r="AU148" s="16" t="s">
        <v>86</v>
      </c>
    </row>
    <row r="149" s="13" customFormat="1">
      <c r="A149" s="13"/>
      <c r="B149" s="253"/>
      <c r="C149" s="254"/>
      <c r="D149" s="249" t="s">
        <v>135</v>
      </c>
      <c r="E149" s="255" t="s">
        <v>1</v>
      </c>
      <c r="F149" s="256" t="s">
        <v>165</v>
      </c>
      <c r="G149" s="254"/>
      <c r="H149" s="257">
        <v>258.30000000000001</v>
      </c>
      <c r="I149" s="258"/>
      <c r="J149" s="254"/>
      <c r="K149" s="254"/>
      <c r="L149" s="259"/>
      <c r="M149" s="260"/>
      <c r="N149" s="261"/>
      <c r="O149" s="261"/>
      <c r="P149" s="261"/>
      <c r="Q149" s="261"/>
      <c r="R149" s="261"/>
      <c r="S149" s="261"/>
      <c r="T149" s="262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63" t="s">
        <v>135</v>
      </c>
      <c r="AU149" s="263" t="s">
        <v>86</v>
      </c>
      <c r="AV149" s="13" t="s">
        <v>86</v>
      </c>
      <c r="AW149" s="13" t="s">
        <v>32</v>
      </c>
      <c r="AX149" s="13" t="s">
        <v>76</v>
      </c>
      <c r="AY149" s="263" t="s">
        <v>120</v>
      </c>
    </row>
    <row r="150" s="13" customFormat="1">
      <c r="A150" s="13"/>
      <c r="B150" s="253"/>
      <c r="C150" s="254"/>
      <c r="D150" s="249" t="s">
        <v>135</v>
      </c>
      <c r="E150" s="255" t="s">
        <v>1</v>
      </c>
      <c r="F150" s="256" t="s">
        <v>166</v>
      </c>
      <c r="G150" s="254"/>
      <c r="H150" s="257">
        <v>-69.299999999999997</v>
      </c>
      <c r="I150" s="258"/>
      <c r="J150" s="254"/>
      <c r="K150" s="254"/>
      <c r="L150" s="259"/>
      <c r="M150" s="260"/>
      <c r="N150" s="261"/>
      <c r="O150" s="261"/>
      <c r="P150" s="261"/>
      <c r="Q150" s="261"/>
      <c r="R150" s="261"/>
      <c r="S150" s="261"/>
      <c r="T150" s="262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63" t="s">
        <v>135</v>
      </c>
      <c r="AU150" s="263" t="s">
        <v>86</v>
      </c>
      <c r="AV150" s="13" t="s">
        <v>86</v>
      </c>
      <c r="AW150" s="13" t="s">
        <v>32</v>
      </c>
      <c r="AX150" s="13" t="s">
        <v>76</v>
      </c>
      <c r="AY150" s="263" t="s">
        <v>120</v>
      </c>
    </row>
    <row r="151" s="14" customFormat="1">
      <c r="A151" s="14"/>
      <c r="B151" s="264"/>
      <c r="C151" s="265"/>
      <c r="D151" s="249" t="s">
        <v>135</v>
      </c>
      <c r="E151" s="266" t="s">
        <v>1</v>
      </c>
      <c r="F151" s="267" t="s">
        <v>138</v>
      </c>
      <c r="G151" s="265"/>
      <c r="H151" s="268">
        <v>189</v>
      </c>
      <c r="I151" s="269"/>
      <c r="J151" s="265"/>
      <c r="K151" s="265"/>
      <c r="L151" s="270"/>
      <c r="M151" s="271"/>
      <c r="N151" s="272"/>
      <c r="O151" s="272"/>
      <c r="P151" s="272"/>
      <c r="Q151" s="272"/>
      <c r="R151" s="272"/>
      <c r="S151" s="272"/>
      <c r="T151" s="273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T151" s="274" t="s">
        <v>135</v>
      </c>
      <c r="AU151" s="274" t="s">
        <v>86</v>
      </c>
      <c r="AV151" s="14" t="s">
        <v>126</v>
      </c>
      <c r="AW151" s="14" t="s">
        <v>32</v>
      </c>
      <c r="AX151" s="14" t="s">
        <v>84</v>
      </c>
      <c r="AY151" s="274" t="s">
        <v>120</v>
      </c>
    </row>
    <row r="152" s="2" customFormat="1" ht="24" customHeight="1">
      <c r="A152" s="37"/>
      <c r="B152" s="38"/>
      <c r="C152" s="235" t="s">
        <v>167</v>
      </c>
      <c r="D152" s="235" t="s">
        <v>122</v>
      </c>
      <c r="E152" s="236" t="s">
        <v>168</v>
      </c>
      <c r="F152" s="237" t="s">
        <v>169</v>
      </c>
      <c r="G152" s="238" t="s">
        <v>170</v>
      </c>
      <c r="H152" s="239">
        <v>861.65999999999997</v>
      </c>
      <c r="I152" s="240"/>
      <c r="J152" s="241">
        <f>ROUND(I152*H152,2)</f>
        <v>0</v>
      </c>
      <c r="K152" s="242"/>
      <c r="L152" s="43"/>
      <c r="M152" s="243" t="s">
        <v>1</v>
      </c>
      <c r="N152" s="244" t="s">
        <v>41</v>
      </c>
      <c r="O152" s="90"/>
      <c r="P152" s="245">
        <f>O152*H152</f>
        <v>0</v>
      </c>
      <c r="Q152" s="245">
        <v>0</v>
      </c>
      <c r="R152" s="245">
        <f>Q152*H152</f>
        <v>0</v>
      </c>
      <c r="S152" s="245">
        <v>0</v>
      </c>
      <c r="T152" s="246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47" t="s">
        <v>126</v>
      </c>
      <c r="AT152" s="247" t="s">
        <v>122</v>
      </c>
      <c r="AU152" s="247" t="s">
        <v>86</v>
      </c>
      <c r="AY152" s="16" t="s">
        <v>120</v>
      </c>
      <c r="BE152" s="248">
        <f>IF(N152="základní",J152,0)</f>
        <v>0</v>
      </c>
      <c r="BF152" s="248">
        <f>IF(N152="snížená",J152,0)</f>
        <v>0</v>
      </c>
      <c r="BG152" s="248">
        <f>IF(N152="zákl. přenesená",J152,0)</f>
        <v>0</v>
      </c>
      <c r="BH152" s="248">
        <f>IF(N152="sníž. přenesená",J152,0)</f>
        <v>0</v>
      </c>
      <c r="BI152" s="248">
        <f>IF(N152="nulová",J152,0)</f>
        <v>0</v>
      </c>
      <c r="BJ152" s="16" t="s">
        <v>84</v>
      </c>
      <c r="BK152" s="248">
        <f>ROUND(I152*H152,2)</f>
        <v>0</v>
      </c>
      <c r="BL152" s="16" t="s">
        <v>126</v>
      </c>
      <c r="BM152" s="247" t="s">
        <v>171</v>
      </c>
    </row>
    <row r="153" s="2" customFormat="1">
      <c r="A153" s="37"/>
      <c r="B153" s="38"/>
      <c r="C153" s="39"/>
      <c r="D153" s="249" t="s">
        <v>128</v>
      </c>
      <c r="E153" s="39"/>
      <c r="F153" s="250" t="s">
        <v>172</v>
      </c>
      <c r="G153" s="39"/>
      <c r="H153" s="39"/>
      <c r="I153" s="143"/>
      <c r="J153" s="39"/>
      <c r="K153" s="39"/>
      <c r="L153" s="43"/>
      <c r="M153" s="251"/>
      <c r="N153" s="252"/>
      <c r="O153" s="90"/>
      <c r="P153" s="90"/>
      <c r="Q153" s="90"/>
      <c r="R153" s="90"/>
      <c r="S153" s="90"/>
      <c r="T153" s="91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T153" s="16" t="s">
        <v>128</v>
      </c>
      <c r="AU153" s="16" t="s">
        <v>86</v>
      </c>
    </row>
    <row r="154" s="13" customFormat="1">
      <c r="A154" s="13"/>
      <c r="B154" s="253"/>
      <c r="C154" s="254"/>
      <c r="D154" s="249" t="s">
        <v>135</v>
      </c>
      <c r="E154" s="255" t="s">
        <v>1</v>
      </c>
      <c r="F154" s="256" t="s">
        <v>173</v>
      </c>
      <c r="G154" s="254"/>
      <c r="H154" s="257">
        <v>861.65999999999997</v>
      </c>
      <c r="I154" s="258"/>
      <c r="J154" s="254"/>
      <c r="K154" s="254"/>
      <c r="L154" s="259"/>
      <c r="M154" s="260"/>
      <c r="N154" s="261"/>
      <c r="O154" s="261"/>
      <c r="P154" s="261"/>
      <c r="Q154" s="261"/>
      <c r="R154" s="261"/>
      <c r="S154" s="261"/>
      <c r="T154" s="262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63" t="s">
        <v>135</v>
      </c>
      <c r="AU154" s="263" t="s">
        <v>86</v>
      </c>
      <c r="AV154" s="13" t="s">
        <v>86</v>
      </c>
      <c r="AW154" s="13" t="s">
        <v>32</v>
      </c>
      <c r="AX154" s="13" t="s">
        <v>84</v>
      </c>
      <c r="AY154" s="263" t="s">
        <v>120</v>
      </c>
    </row>
    <row r="155" s="2" customFormat="1" ht="24" customHeight="1">
      <c r="A155" s="37"/>
      <c r="B155" s="38"/>
      <c r="C155" s="235" t="s">
        <v>174</v>
      </c>
      <c r="D155" s="235" t="s">
        <v>122</v>
      </c>
      <c r="E155" s="236" t="s">
        <v>175</v>
      </c>
      <c r="F155" s="237" t="s">
        <v>176</v>
      </c>
      <c r="G155" s="238" t="s">
        <v>170</v>
      </c>
      <c r="H155" s="239">
        <v>316.38999999999999</v>
      </c>
      <c r="I155" s="240"/>
      <c r="J155" s="241">
        <f>ROUND(I155*H155,2)</f>
        <v>0</v>
      </c>
      <c r="K155" s="242"/>
      <c r="L155" s="43"/>
      <c r="M155" s="243" t="s">
        <v>1</v>
      </c>
      <c r="N155" s="244" t="s">
        <v>41</v>
      </c>
      <c r="O155" s="90"/>
      <c r="P155" s="245">
        <f>O155*H155</f>
        <v>0</v>
      </c>
      <c r="Q155" s="245">
        <v>0</v>
      </c>
      <c r="R155" s="245">
        <f>Q155*H155</f>
        <v>0</v>
      </c>
      <c r="S155" s="245">
        <v>0</v>
      </c>
      <c r="T155" s="246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47" t="s">
        <v>126</v>
      </c>
      <c r="AT155" s="247" t="s">
        <v>122</v>
      </c>
      <c r="AU155" s="247" t="s">
        <v>86</v>
      </c>
      <c r="AY155" s="16" t="s">
        <v>120</v>
      </c>
      <c r="BE155" s="248">
        <f>IF(N155="základní",J155,0)</f>
        <v>0</v>
      </c>
      <c r="BF155" s="248">
        <f>IF(N155="snížená",J155,0)</f>
        <v>0</v>
      </c>
      <c r="BG155" s="248">
        <f>IF(N155="zákl. přenesená",J155,0)</f>
        <v>0</v>
      </c>
      <c r="BH155" s="248">
        <f>IF(N155="sníž. přenesená",J155,0)</f>
        <v>0</v>
      </c>
      <c r="BI155" s="248">
        <f>IF(N155="nulová",J155,0)</f>
        <v>0</v>
      </c>
      <c r="BJ155" s="16" t="s">
        <v>84</v>
      </c>
      <c r="BK155" s="248">
        <f>ROUND(I155*H155,2)</f>
        <v>0</v>
      </c>
      <c r="BL155" s="16" t="s">
        <v>126</v>
      </c>
      <c r="BM155" s="247" t="s">
        <v>177</v>
      </c>
    </row>
    <row r="156" s="2" customFormat="1">
      <c r="A156" s="37"/>
      <c r="B156" s="38"/>
      <c r="C156" s="39"/>
      <c r="D156" s="249" t="s">
        <v>128</v>
      </c>
      <c r="E156" s="39"/>
      <c r="F156" s="250" t="s">
        <v>172</v>
      </c>
      <c r="G156" s="39"/>
      <c r="H156" s="39"/>
      <c r="I156" s="143"/>
      <c r="J156" s="39"/>
      <c r="K156" s="39"/>
      <c r="L156" s="43"/>
      <c r="M156" s="251"/>
      <c r="N156" s="252"/>
      <c r="O156" s="90"/>
      <c r="P156" s="90"/>
      <c r="Q156" s="90"/>
      <c r="R156" s="90"/>
      <c r="S156" s="90"/>
      <c r="T156" s="91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T156" s="16" t="s">
        <v>128</v>
      </c>
      <c r="AU156" s="16" t="s">
        <v>86</v>
      </c>
    </row>
    <row r="157" s="13" customFormat="1">
      <c r="A157" s="13"/>
      <c r="B157" s="253"/>
      <c r="C157" s="254"/>
      <c r="D157" s="249" t="s">
        <v>135</v>
      </c>
      <c r="E157" s="255" t="s">
        <v>1</v>
      </c>
      <c r="F157" s="256" t="s">
        <v>178</v>
      </c>
      <c r="G157" s="254"/>
      <c r="H157" s="257">
        <v>316.38999999999999</v>
      </c>
      <c r="I157" s="258"/>
      <c r="J157" s="254"/>
      <c r="K157" s="254"/>
      <c r="L157" s="259"/>
      <c r="M157" s="260"/>
      <c r="N157" s="261"/>
      <c r="O157" s="261"/>
      <c r="P157" s="261"/>
      <c r="Q157" s="261"/>
      <c r="R157" s="261"/>
      <c r="S157" s="261"/>
      <c r="T157" s="262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63" t="s">
        <v>135</v>
      </c>
      <c r="AU157" s="263" t="s">
        <v>86</v>
      </c>
      <c r="AV157" s="13" t="s">
        <v>86</v>
      </c>
      <c r="AW157" s="13" t="s">
        <v>32</v>
      </c>
      <c r="AX157" s="13" t="s">
        <v>84</v>
      </c>
      <c r="AY157" s="263" t="s">
        <v>120</v>
      </c>
    </row>
    <row r="158" s="2" customFormat="1" ht="16.5" customHeight="1">
      <c r="A158" s="37"/>
      <c r="B158" s="38"/>
      <c r="C158" s="235" t="s">
        <v>179</v>
      </c>
      <c r="D158" s="235" t="s">
        <v>122</v>
      </c>
      <c r="E158" s="236" t="s">
        <v>180</v>
      </c>
      <c r="F158" s="237" t="s">
        <v>181</v>
      </c>
      <c r="G158" s="238" t="s">
        <v>125</v>
      </c>
      <c r="H158" s="239">
        <v>935.29499999999996</v>
      </c>
      <c r="I158" s="240"/>
      <c r="J158" s="241">
        <f>ROUND(I158*H158,2)</f>
        <v>0</v>
      </c>
      <c r="K158" s="242"/>
      <c r="L158" s="43"/>
      <c r="M158" s="243" t="s">
        <v>1</v>
      </c>
      <c r="N158" s="244" t="s">
        <v>41</v>
      </c>
      <c r="O158" s="90"/>
      <c r="P158" s="245">
        <f>O158*H158</f>
        <v>0</v>
      </c>
      <c r="Q158" s="245">
        <v>0</v>
      </c>
      <c r="R158" s="245">
        <f>Q158*H158</f>
        <v>0</v>
      </c>
      <c r="S158" s="245">
        <v>0</v>
      </c>
      <c r="T158" s="246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47" t="s">
        <v>126</v>
      </c>
      <c r="AT158" s="247" t="s">
        <v>122</v>
      </c>
      <c r="AU158" s="247" t="s">
        <v>86</v>
      </c>
      <c r="AY158" s="16" t="s">
        <v>120</v>
      </c>
      <c r="BE158" s="248">
        <f>IF(N158="základní",J158,0)</f>
        <v>0</v>
      </c>
      <c r="BF158" s="248">
        <f>IF(N158="snížená",J158,0)</f>
        <v>0</v>
      </c>
      <c r="BG158" s="248">
        <f>IF(N158="zákl. přenesená",J158,0)</f>
        <v>0</v>
      </c>
      <c r="BH158" s="248">
        <f>IF(N158="sníž. přenesená",J158,0)</f>
        <v>0</v>
      </c>
      <c r="BI158" s="248">
        <f>IF(N158="nulová",J158,0)</f>
        <v>0</v>
      </c>
      <c r="BJ158" s="16" t="s">
        <v>84</v>
      </c>
      <c r="BK158" s="248">
        <f>ROUND(I158*H158,2)</f>
        <v>0</v>
      </c>
      <c r="BL158" s="16" t="s">
        <v>126</v>
      </c>
      <c r="BM158" s="247" t="s">
        <v>182</v>
      </c>
    </row>
    <row r="159" s="2" customFormat="1">
      <c r="A159" s="37"/>
      <c r="B159" s="38"/>
      <c r="C159" s="39"/>
      <c r="D159" s="249" t="s">
        <v>128</v>
      </c>
      <c r="E159" s="39"/>
      <c r="F159" s="250" t="s">
        <v>183</v>
      </c>
      <c r="G159" s="39"/>
      <c r="H159" s="39"/>
      <c r="I159" s="143"/>
      <c r="J159" s="39"/>
      <c r="K159" s="39"/>
      <c r="L159" s="43"/>
      <c r="M159" s="251"/>
      <c r="N159" s="252"/>
      <c r="O159" s="90"/>
      <c r="P159" s="90"/>
      <c r="Q159" s="90"/>
      <c r="R159" s="90"/>
      <c r="S159" s="90"/>
      <c r="T159" s="91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T159" s="16" t="s">
        <v>128</v>
      </c>
      <c r="AU159" s="16" t="s">
        <v>86</v>
      </c>
    </row>
    <row r="160" s="13" customFormat="1">
      <c r="A160" s="13"/>
      <c r="B160" s="253"/>
      <c r="C160" s="254"/>
      <c r="D160" s="249" t="s">
        <v>135</v>
      </c>
      <c r="E160" s="254"/>
      <c r="F160" s="256" t="s">
        <v>184</v>
      </c>
      <c r="G160" s="254"/>
      <c r="H160" s="257">
        <v>935.29499999999996</v>
      </c>
      <c r="I160" s="258"/>
      <c r="J160" s="254"/>
      <c r="K160" s="254"/>
      <c r="L160" s="259"/>
      <c r="M160" s="260"/>
      <c r="N160" s="261"/>
      <c r="O160" s="261"/>
      <c r="P160" s="261"/>
      <c r="Q160" s="261"/>
      <c r="R160" s="261"/>
      <c r="S160" s="261"/>
      <c r="T160" s="262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63" t="s">
        <v>135</v>
      </c>
      <c r="AU160" s="263" t="s">
        <v>86</v>
      </c>
      <c r="AV160" s="13" t="s">
        <v>86</v>
      </c>
      <c r="AW160" s="13" t="s">
        <v>4</v>
      </c>
      <c r="AX160" s="13" t="s">
        <v>84</v>
      </c>
      <c r="AY160" s="263" t="s">
        <v>120</v>
      </c>
    </row>
    <row r="161" s="2" customFormat="1" ht="24" customHeight="1">
      <c r="A161" s="37"/>
      <c r="B161" s="38"/>
      <c r="C161" s="235" t="s">
        <v>185</v>
      </c>
      <c r="D161" s="235" t="s">
        <v>122</v>
      </c>
      <c r="E161" s="236" t="s">
        <v>186</v>
      </c>
      <c r="F161" s="237" t="s">
        <v>187</v>
      </c>
      <c r="G161" s="238" t="s">
        <v>125</v>
      </c>
      <c r="H161" s="239">
        <v>693.20000000000005</v>
      </c>
      <c r="I161" s="240"/>
      <c r="J161" s="241">
        <f>ROUND(I161*H161,2)</f>
        <v>0</v>
      </c>
      <c r="K161" s="242"/>
      <c r="L161" s="43"/>
      <c r="M161" s="243" t="s">
        <v>1</v>
      </c>
      <c r="N161" s="244" t="s">
        <v>41</v>
      </c>
      <c r="O161" s="90"/>
      <c r="P161" s="245">
        <f>O161*H161</f>
        <v>0</v>
      </c>
      <c r="Q161" s="245">
        <v>0</v>
      </c>
      <c r="R161" s="245">
        <f>Q161*H161</f>
        <v>0</v>
      </c>
      <c r="S161" s="245">
        <v>0</v>
      </c>
      <c r="T161" s="246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47" t="s">
        <v>126</v>
      </c>
      <c r="AT161" s="247" t="s">
        <v>122</v>
      </c>
      <c r="AU161" s="247" t="s">
        <v>86</v>
      </c>
      <c r="AY161" s="16" t="s">
        <v>120</v>
      </c>
      <c r="BE161" s="248">
        <f>IF(N161="základní",J161,0)</f>
        <v>0</v>
      </c>
      <c r="BF161" s="248">
        <f>IF(N161="snížená",J161,0)</f>
        <v>0</v>
      </c>
      <c r="BG161" s="248">
        <f>IF(N161="zákl. přenesená",J161,0)</f>
        <v>0</v>
      </c>
      <c r="BH161" s="248">
        <f>IF(N161="sníž. přenesená",J161,0)</f>
        <v>0</v>
      </c>
      <c r="BI161" s="248">
        <f>IF(N161="nulová",J161,0)</f>
        <v>0</v>
      </c>
      <c r="BJ161" s="16" t="s">
        <v>84</v>
      </c>
      <c r="BK161" s="248">
        <f>ROUND(I161*H161,2)</f>
        <v>0</v>
      </c>
      <c r="BL161" s="16" t="s">
        <v>126</v>
      </c>
      <c r="BM161" s="247" t="s">
        <v>188</v>
      </c>
    </row>
    <row r="162" s="2" customFormat="1">
      <c r="A162" s="37"/>
      <c r="B162" s="38"/>
      <c r="C162" s="39"/>
      <c r="D162" s="249" t="s">
        <v>128</v>
      </c>
      <c r="E162" s="39"/>
      <c r="F162" s="250" t="s">
        <v>189</v>
      </c>
      <c r="G162" s="39"/>
      <c r="H162" s="39"/>
      <c r="I162" s="143"/>
      <c r="J162" s="39"/>
      <c r="K162" s="39"/>
      <c r="L162" s="43"/>
      <c r="M162" s="251"/>
      <c r="N162" s="252"/>
      <c r="O162" s="90"/>
      <c r="P162" s="90"/>
      <c r="Q162" s="90"/>
      <c r="R162" s="90"/>
      <c r="S162" s="90"/>
      <c r="T162" s="91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T162" s="16" t="s">
        <v>128</v>
      </c>
      <c r="AU162" s="16" t="s">
        <v>86</v>
      </c>
    </row>
    <row r="163" s="2" customFormat="1" ht="24" customHeight="1">
      <c r="A163" s="37"/>
      <c r="B163" s="38"/>
      <c r="C163" s="235" t="s">
        <v>190</v>
      </c>
      <c r="D163" s="235" t="s">
        <v>122</v>
      </c>
      <c r="E163" s="236" t="s">
        <v>191</v>
      </c>
      <c r="F163" s="237" t="s">
        <v>192</v>
      </c>
      <c r="G163" s="238" t="s">
        <v>125</v>
      </c>
      <c r="H163" s="239">
        <v>693.20000000000005</v>
      </c>
      <c r="I163" s="240"/>
      <c r="J163" s="241">
        <f>ROUND(I163*H163,2)</f>
        <v>0</v>
      </c>
      <c r="K163" s="242"/>
      <c r="L163" s="43"/>
      <c r="M163" s="243" t="s">
        <v>1</v>
      </c>
      <c r="N163" s="244" t="s">
        <v>41</v>
      </c>
      <c r="O163" s="90"/>
      <c r="P163" s="245">
        <f>O163*H163</f>
        <v>0</v>
      </c>
      <c r="Q163" s="245">
        <v>0</v>
      </c>
      <c r="R163" s="245">
        <f>Q163*H163</f>
        <v>0</v>
      </c>
      <c r="S163" s="245">
        <v>0</v>
      </c>
      <c r="T163" s="246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47" t="s">
        <v>126</v>
      </c>
      <c r="AT163" s="247" t="s">
        <v>122</v>
      </c>
      <c r="AU163" s="247" t="s">
        <v>86</v>
      </c>
      <c r="AY163" s="16" t="s">
        <v>120</v>
      </c>
      <c r="BE163" s="248">
        <f>IF(N163="základní",J163,0)</f>
        <v>0</v>
      </c>
      <c r="BF163" s="248">
        <f>IF(N163="snížená",J163,0)</f>
        <v>0</v>
      </c>
      <c r="BG163" s="248">
        <f>IF(N163="zákl. přenesená",J163,0)</f>
        <v>0</v>
      </c>
      <c r="BH163" s="248">
        <f>IF(N163="sníž. přenesená",J163,0)</f>
        <v>0</v>
      </c>
      <c r="BI163" s="248">
        <f>IF(N163="nulová",J163,0)</f>
        <v>0</v>
      </c>
      <c r="BJ163" s="16" t="s">
        <v>84</v>
      </c>
      <c r="BK163" s="248">
        <f>ROUND(I163*H163,2)</f>
        <v>0</v>
      </c>
      <c r="BL163" s="16" t="s">
        <v>126</v>
      </c>
      <c r="BM163" s="247" t="s">
        <v>193</v>
      </c>
    </row>
    <row r="164" s="2" customFormat="1">
      <c r="A164" s="37"/>
      <c r="B164" s="38"/>
      <c r="C164" s="39"/>
      <c r="D164" s="249" t="s">
        <v>128</v>
      </c>
      <c r="E164" s="39"/>
      <c r="F164" s="250" t="s">
        <v>194</v>
      </c>
      <c r="G164" s="39"/>
      <c r="H164" s="39"/>
      <c r="I164" s="143"/>
      <c r="J164" s="39"/>
      <c r="K164" s="39"/>
      <c r="L164" s="43"/>
      <c r="M164" s="251"/>
      <c r="N164" s="252"/>
      <c r="O164" s="90"/>
      <c r="P164" s="90"/>
      <c r="Q164" s="90"/>
      <c r="R164" s="90"/>
      <c r="S164" s="90"/>
      <c r="T164" s="91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T164" s="16" t="s">
        <v>128</v>
      </c>
      <c r="AU164" s="16" t="s">
        <v>86</v>
      </c>
    </row>
    <row r="165" s="2" customFormat="1" ht="16.5" customHeight="1">
      <c r="A165" s="37"/>
      <c r="B165" s="38"/>
      <c r="C165" s="275" t="s">
        <v>195</v>
      </c>
      <c r="D165" s="275" t="s">
        <v>196</v>
      </c>
      <c r="E165" s="276" t="s">
        <v>197</v>
      </c>
      <c r="F165" s="277" t="s">
        <v>198</v>
      </c>
      <c r="G165" s="278" t="s">
        <v>199</v>
      </c>
      <c r="H165" s="279">
        <v>10.398</v>
      </c>
      <c r="I165" s="280"/>
      <c r="J165" s="281">
        <f>ROUND(I165*H165,2)</f>
        <v>0</v>
      </c>
      <c r="K165" s="282"/>
      <c r="L165" s="283"/>
      <c r="M165" s="284" t="s">
        <v>1</v>
      </c>
      <c r="N165" s="285" t="s">
        <v>41</v>
      </c>
      <c r="O165" s="90"/>
      <c r="P165" s="245">
        <f>O165*H165</f>
        <v>0</v>
      </c>
      <c r="Q165" s="245">
        <v>0.001</v>
      </c>
      <c r="R165" s="245">
        <f>Q165*H165</f>
        <v>0.010397999999999999</v>
      </c>
      <c r="S165" s="245">
        <v>0</v>
      </c>
      <c r="T165" s="246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47" t="s">
        <v>167</v>
      </c>
      <c r="AT165" s="247" t="s">
        <v>196</v>
      </c>
      <c r="AU165" s="247" t="s">
        <v>86</v>
      </c>
      <c r="AY165" s="16" t="s">
        <v>120</v>
      </c>
      <c r="BE165" s="248">
        <f>IF(N165="základní",J165,0)</f>
        <v>0</v>
      </c>
      <c r="BF165" s="248">
        <f>IF(N165="snížená",J165,0)</f>
        <v>0</v>
      </c>
      <c r="BG165" s="248">
        <f>IF(N165="zákl. přenesená",J165,0)</f>
        <v>0</v>
      </c>
      <c r="BH165" s="248">
        <f>IF(N165="sníž. přenesená",J165,0)</f>
        <v>0</v>
      </c>
      <c r="BI165" s="248">
        <f>IF(N165="nulová",J165,0)</f>
        <v>0</v>
      </c>
      <c r="BJ165" s="16" t="s">
        <v>84</v>
      </c>
      <c r="BK165" s="248">
        <f>ROUND(I165*H165,2)</f>
        <v>0</v>
      </c>
      <c r="BL165" s="16" t="s">
        <v>126</v>
      </c>
      <c r="BM165" s="247" t="s">
        <v>200</v>
      </c>
    </row>
    <row r="166" s="2" customFormat="1">
      <c r="A166" s="37"/>
      <c r="B166" s="38"/>
      <c r="C166" s="39"/>
      <c r="D166" s="249" t="s">
        <v>128</v>
      </c>
      <c r="E166" s="39"/>
      <c r="F166" s="250" t="s">
        <v>198</v>
      </c>
      <c r="G166" s="39"/>
      <c r="H166" s="39"/>
      <c r="I166" s="143"/>
      <c r="J166" s="39"/>
      <c r="K166" s="39"/>
      <c r="L166" s="43"/>
      <c r="M166" s="251"/>
      <c r="N166" s="252"/>
      <c r="O166" s="90"/>
      <c r="P166" s="90"/>
      <c r="Q166" s="90"/>
      <c r="R166" s="90"/>
      <c r="S166" s="90"/>
      <c r="T166" s="91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T166" s="16" t="s">
        <v>128</v>
      </c>
      <c r="AU166" s="16" t="s">
        <v>86</v>
      </c>
    </row>
    <row r="167" s="13" customFormat="1">
      <c r="A167" s="13"/>
      <c r="B167" s="253"/>
      <c r="C167" s="254"/>
      <c r="D167" s="249" t="s">
        <v>135</v>
      </c>
      <c r="E167" s="254"/>
      <c r="F167" s="256" t="s">
        <v>201</v>
      </c>
      <c r="G167" s="254"/>
      <c r="H167" s="257">
        <v>10.398</v>
      </c>
      <c r="I167" s="258"/>
      <c r="J167" s="254"/>
      <c r="K167" s="254"/>
      <c r="L167" s="259"/>
      <c r="M167" s="260"/>
      <c r="N167" s="261"/>
      <c r="O167" s="261"/>
      <c r="P167" s="261"/>
      <c r="Q167" s="261"/>
      <c r="R167" s="261"/>
      <c r="S167" s="261"/>
      <c r="T167" s="262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63" t="s">
        <v>135</v>
      </c>
      <c r="AU167" s="263" t="s">
        <v>86</v>
      </c>
      <c r="AV167" s="13" t="s">
        <v>86</v>
      </c>
      <c r="AW167" s="13" t="s">
        <v>4</v>
      </c>
      <c r="AX167" s="13" t="s">
        <v>84</v>
      </c>
      <c r="AY167" s="263" t="s">
        <v>120</v>
      </c>
    </row>
    <row r="168" s="2" customFormat="1" ht="16.5" customHeight="1">
      <c r="A168" s="37"/>
      <c r="B168" s="38"/>
      <c r="C168" s="235" t="s">
        <v>202</v>
      </c>
      <c r="D168" s="235" t="s">
        <v>122</v>
      </c>
      <c r="E168" s="236" t="s">
        <v>203</v>
      </c>
      <c r="F168" s="237" t="s">
        <v>204</v>
      </c>
      <c r="G168" s="238" t="s">
        <v>125</v>
      </c>
      <c r="H168" s="239">
        <v>693.20000000000005</v>
      </c>
      <c r="I168" s="240"/>
      <c r="J168" s="241">
        <f>ROUND(I168*H168,2)</f>
        <v>0</v>
      </c>
      <c r="K168" s="242"/>
      <c r="L168" s="43"/>
      <c r="M168" s="243" t="s">
        <v>1</v>
      </c>
      <c r="N168" s="244" t="s">
        <v>41</v>
      </c>
      <c r="O168" s="90"/>
      <c r="P168" s="245">
        <f>O168*H168</f>
        <v>0</v>
      </c>
      <c r="Q168" s="245">
        <v>0</v>
      </c>
      <c r="R168" s="245">
        <f>Q168*H168</f>
        <v>0</v>
      </c>
      <c r="S168" s="245">
        <v>0</v>
      </c>
      <c r="T168" s="246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47" t="s">
        <v>126</v>
      </c>
      <c r="AT168" s="247" t="s">
        <v>122</v>
      </c>
      <c r="AU168" s="247" t="s">
        <v>86</v>
      </c>
      <c r="AY168" s="16" t="s">
        <v>120</v>
      </c>
      <c r="BE168" s="248">
        <f>IF(N168="základní",J168,0)</f>
        <v>0</v>
      </c>
      <c r="BF168" s="248">
        <f>IF(N168="snížená",J168,0)</f>
        <v>0</v>
      </c>
      <c r="BG168" s="248">
        <f>IF(N168="zákl. přenesená",J168,0)</f>
        <v>0</v>
      </c>
      <c r="BH168" s="248">
        <f>IF(N168="sníž. přenesená",J168,0)</f>
        <v>0</v>
      </c>
      <c r="BI168" s="248">
        <f>IF(N168="nulová",J168,0)</f>
        <v>0</v>
      </c>
      <c r="BJ168" s="16" t="s">
        <v>84</v>
      </c>
      <c r="BK168" s="248">
        <f>ROUND(I168*H168,2)</f>
        <v>0</v>
      </c>
      <c r="BL168" s="16" t="s">
        <v>126</v>
      </c>
      <c r="BM168" s="247" t="s">
        <v>205</v>
      </c>
    </row>
    <row r="169" s="2" customFormat="1">
      <c r="A169" s="37"/>
      <c r="B169" s="38"/>
      <c r="C169" s="39"/>
      <c r="D169" s="249" t="s">
        <v>128</v>
      </c>
      <c r="E169" s="39"/>
      <c r="F169" s="250" t="s">
        <v>206</v>
      </c>
      <c r="G169" s="39"/>
      <c r="H169" s="39"/>
      <c r="I169" s="143"/>
      <c r="J169" s="39"/>
      <c r="K169" s="39"/>
      <c r="L169" s="43"/>
      <c r="M169" s="251"/>
      <c r="N169" s="252"/>
      <c r="O169" s="90"/>
      <c r="P169" s="90"/>
      <c r="Q169" s="90"/>
      <c r="R169" s="90"/>
      <c r="S169" s="90"/>
      <c r="T169" s="91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T169" s="16" t="s">
        <v>128</v>
      </c>
      <c r="AU169" s="16" t="s">
        <v>86</v>
      </c>
    </row>
    <row r="170" s="13" customFormat="1">
      <c r="A170" s="13"/>
      <c r="B170" s="253"/>
      <c r="C170" s="254"/>
      <c r="D170" s="249" t="s">
        <v>135</v>
      </c>
      <c r="E170" s="255" t="s">
        <v>1</v>
      </c>
      <c r="F170" s="256" t="s">
        <v>207</v>
      </c>
      <c r="G170" s="254"/>
      <c r="H170" s="257">
        <v>693.20000000000005</v>
      </c>
      <c r="I170" s="258"/>
      <c r="J170" s="254"/>
      <c r="K170" s="254"/>
      <c r="L170" s="259"/>
      <c r="M170" s="260"/>
      <c r="N170" s="261"/>
      <c r="O170" s="261"/>
      <c r="P170" s="261"/>
      <c r="Q170" s="261"/>
      <c r="R170" s="261"/>
      <c r="S170" s="261"/>
      <c r="T170" s="262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63" t="s">
        <v>135</v>
      </c>
      <c r="AU170" s="263" t="s">
        <v>86</v>
      </c>
      <c r="AV170" s="13" t="s">
        <v>86</v>
      </c>
      <c r="AW170" s="13" t="s">
        <v>32</v>
      </c>
      <c r="AX170" s="13" t="s">
        <v>84</v>
      </c>
      <c r="AY170" s="263" t="s">
        <v>120</v>
      </c>
    </row>
    <row r="171" s="2" customFormat="1" ht="24" customHeight="1">
      <c r="A171" s="37"/>
      <c r="B171" s="38"/>
      <c r="C171" s="235" t="s">
        <v>8</v>
      </c>
      <c r="D171" s="235" t="s">
        <v>122</v>
      </c>
      <c r="E171" s="236" t="s">
        <v>208</v>
      </c>
      <c r="F171" s="237" t="s">
        <v>209</v>
      </c>
      <c r="G171" s="238" t="s">
        <v>125</v>
      </c>
      <c r="H171" s="239">
        <v>693.20000000000005</v>
      </c>
      <c r="I171" s="240"/>
      <c r="J171" s="241">
        <f>ROUND(I171*H171,2)</f>
        <v>0</v>
      </c>
      <c r="K171" s="242"/>
      <c r="L171" s="43"/>
      <c r="M171" s="243" t="s">
        <v>1</v>
      </c>
      <c r="N171" s="244" t="s">
        <v>41</v>
      </c>
      <c r="O171" s="90"/>
      <c r="P171" s="245">
        <f>O171*H171</f>
        <v>0</v>
      </c>
      <c r="Q171" s="245">
        <v>0</v>
      </c>
      <c r="R171" s="245">
        <f>Q171*H171</f>
        <v>0</v>
      </c>
      <c r="S171" s="245">
        <v>0</v>
      </c>
      <c r="T171" s="246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47" t="s">
        <v>126</v>
      </c>
      <c r="AT171" s="247" t="s">
        <v>122</v>
      </c>
      <c r="AU171" s="247" t="s">
        <v>86</v>
      </c>
      <c r="AY171" s="16" t="s">
        <v>120</v>
      </c>
      <c r="BE171" s="248">
        <f>IF(N171="základní",J171,0)</f>
        <v>0</v>
      </c>
      <c r="BF171" s="248">
        <f>IF(N171="snížená",J171,0)</f>
        <v>0</v>
      </c>
      <c r="BG171" s="248">
        <f>IF(N171="zákl. přenesená",J171,0)</f>
        <v>0</v>
      </c>
      <c r="BH171" s="248">
        <f>IF(N171="sníž. přenesená",J171,0)</f>
        <v>0</v>
      </c>
      <c r="BI171" s="248">
        <f>IF(N171="nulová",J171,0)</f>
        <v>0</v>
      </c>
      <c r="BJ171" s="16" t="s">
        <v>84</v>
      </c>
      <c r="BK171" s="248">
        <f>ROUND(I171*H171,2)</f>
        <v>0</v>
      </c>
      <c r="BL171" s="16" t="s">
        <v>126</v>
      </c>
      <c r="BM171" s="247" t="s">
        <v>210</v>
      </c>
    </row>
    <row r="172" s="2" customFormat="1">
      <c r="A172" s="37"/>
      <c r="B172" s="38"/>
      <c r="C172" s="39"/>
      <c r="D172" s="249" t="s">
        <v>128</v>
      </c>
      <c r="E172" s="39"/>
      <c r="F172" s="250" t="s">
        <v>211</v>
      </c>
      <c r="G172" s="39"/>
      <c r="H172" s="39"/>
      <c r="I172" s="143"/>
      <c r="J172" s="39"/>
      <c r="K172" s="39"/>
      <c r="L172" s="43"/>
      <c r="M172" s="251"/>
      <c r="N172" s="252"/>
      <c r="O172" s="90"/>
      <c r="P172" s="90"/>
      <c r="Q172" s="90"/>
      <c r="R172" s="90"/>
      <c r="S172" s="90"/>
      <c r="T172" s="91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T172" s="16" t="s">
        <v>128</v>
      </c>
      <c r="AU172" s="16" t="s">
        <v>86</v>
      </c>
    </row>
    <row r="173" s="2" customFormat="1" ht="16.5" customHeight="1">
      <c r="A173" s="37"/>
      <c r="B173" s="38"/>
      <c r="C173" s="235" t="s">
        <v>212</v>
      </c>
      <c r="D173" s="235" t="s">
        <v>122</v>
      </c>
      <c r="E173" s="236" t="s">
        <v>213</v>
      </c>
      <c r="F173" s="237" t="s">
        <v>214</v>
      </c>
      <c r="G173" s="238" t="s">
        <v>132</v>
      </c>
      <c r="H173" s="239">
        <v>349.60000000000002</v>
      </c>
      <c r="I173" s="240"/>
      <c r="J173" s="241">
        <f>ROUND(I173*H173,2)</f>
        <v>0</v>
      </c>
      <c r="K173" s="242"/>
      <c r="L173" s="43"/>
      <c r="M173" s="243" t="s">
        <v>1</v>
      </c>
      <c r="N173" s="244" t="s">
        <v>41</v>
      </c>
      <c r="O173" s="90"/>
      <c r="P173" s="245">
        <f>O173*H173</f>
        <v>0</v>
      </c>
      <c r="Q173" s="245">
        <v>0</v>
      </c>
      <c r="R173" s="245">
        <f>Q173*H173</f>
        <v>0</v>
      </c>
      <c r="S173" s="245">
        <v>0</v>
      </c>
      <c r="T173" s="246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47" t="s">
        <v>126</v>
      </c>
      <c r="AT173" s="247" t="s">
        <v>122</v>
      </c>
      <c r="AU173" s="247" t="s">
        <v>86</v>
      </c>
      <c r="AY173" s="16" t="s">
        <v>120</v>
      </c>
      <c r="BE173" s="248">
        <f>IF(N173="základní",J173,0)</f>
        <v>0</v>
      </c>
      <c r="BF173" s="248">
        <f>IF(N173="snížená",J173,0)</f>
        <v>0</v>
      </c>
      <c r="BG173" s="248">
        <f>IF(N173="zákl. přenesená",J173,0)</f>
        <v>0</v>
      </c>
      <c r="BH173" s="248">
        <f>IF(N173="sníž. přenesená",J173,0)</f>
        <v>0</v>
      </c>
      <c r="BI173" s="248">
        <f>IF(N173="nulová",J173,0)</f>
        <v>0</v>
      </c>
      <c r="BJ173" s="16" t="s">
        <v>84</v>
      </c>
      <c r="BK173" s="248">
        <f>ROUND(I173*H173,2)</f>
        <v>0</v>
      </c>
      <c r="BL173" s="16" t="s">
        <v>126</v>
      </c>
      <c r="BM173" s="247" t="s">
        <v>215</v>
      </c>
    </row>
    <row r="174" s="2" customFormat="1">
      <c r="A174" s="37"/>
      <c r="B174" s="38"/>
      <c r="C174" s="39"/>
      <c r="D174" s="249" t="s">
        <v>128</v>
      </c>
      <c r="E174" s="39"/>
      <c r="F174" s="250" t="s">
        <v>214</v>
      </c>
      <c r="G174" s="39"/>
      <c r="H174" s="39"/>
      <c r="I174" s="143"/>
      <c r="J174" s="39"/>
      <c r="K174" s="39"/>
      <c r="L174" s="43"/>
      <c r="M174" s="251"/>
      <c r="N174" s="252"/>
      <c r="O174" s="90"/>
      <c r="P174" s="90"/>
      <c r="Q174" s="90"/>
      <c r="R174" s="90"/>
      <c r="S174" s="90"/>
      <c r="T174" s="91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T174" s="16" t="s">
        <v>128</v>
      </c>
      <c r="AU174" s="16" t="s">
        <v>86</v>
      </c>
    </row>
    <row r="175" s="12" customFormat="1" ht="22.8" customHeight="1">
      <c r="A175" s="12"/>
      <c r="B175" s="219"/>
      <c r="C175" s="220"/>
      <c r="D175" s="221" t="s">
        <v>75</v>
      </c>
      <c r="E175" s="233" t="s">
        <v>86</v>
      </c>
      <c r="F175" s="233" t="s">
        <v>216</v>
      </c>
      <c r="G175" s="220"/>
      <c r="H175" s="220"/>
      <c r="I175" s="223"/>
      <c r="J175" s="234">
        <f>BK175</f>
        <v>0</v>
      </c>
      <c r="K175" s="220"/>
      <c r="L175" s="225"/>
      <c r="M175" s="226"/>
      <c r="N175" s="227"/>
      <c r="O175" s="227"/>
      <c r="P175" s="228">
        <f>SUM(P176:P184)</f>
        <v>0</v>
      </c>
      <c r="Q175" s="227"/>
      <c r="R175" s="228">
        <f>SUM(R176:R184)</f>
        <v>1211.4415899000001</v>
      </c>
      <c r="S175" s="227"/>
      <c r="T175" s="229">
        <f>SUM(T176:T184)</f>
        <v>0</v>
      </c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R175" s="230" t="s">
        <v>84</v>
      </c>
      <c r="AT175" s="231" t="s">
        <v>75</v>
      </c>
      <c r="AU175" s="231" t="s">
        <v>84</v>
      </c>
      <c r="AY175" s="230" t="s">
        <v>120</v>
      </c>
      <c r="BK175" s="232">
        <f>SUM(BK176:BK184)</f>
        <v>0</v>
      </c>
    </row>
    <row r="176" s="2" customFormat="1" ht="24" customHeight="1">
      <c r="A176" s="37"/>
      <c r="B176" s="38"/>
      <c r="C176" s="235" t="s">
        <v>217</v>
      </c>
      <c r="D176" s="235" t="s">
        <v>122</v>
      </c>
      <c r="E176" s="236" t="s">
        <v>218</v>
      </c>
      <c r="F176" s="237" t="s">
        <v>219</v>
      </c>
      <c r="G176" s="238" t="s">
        <v>220</v>
      </c>
      <c r="H176" s="239">
        <v>32.655000000000001</v>
      </c>
      <c r="I176" s="240"/>
      <c r="J176" s="241">
        <f>ROUND(I176*H176,2)</f>
        <v>0</v>
      </c>
      <c r="K176" s="242"/>
      <c r="L176" s="43"/>
      <c r="M176" s="243" t="s">
        <v>1</v>
      </c>
      <c r="N176" s="244" t="s">
        <v>41</v>
      </c>
      <c r="O176" s="90"/>
      <c r="P176" s="245">
        <f>O176*H176</f>
        <v>0</v>
      </c>
      <c r="Q176" s="245">
        <v>0.23058000000000001</v>
      </c>
      <c r="R176" s="245">
        <f>Q176*H176</f>
        <v>7.5295899000000004</v>
      </c>
      <c r="S176" s="245">
        <v>0</v>
      </c>
      <c r="T176" s="246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47" t="s">
        <v>126</v>
      </c>
      <c r="AT176" s="247" t="s">
        <v>122</v>
      </c>
      <c r="AU176" s="247" t="s">
        <v>86</v>
      </c>
      <c r="AY176" s="16" t="s">
        <v>120</v>
      </c>
      <c r="BE176" s="248">
        <f>IF(N176="základní",J176,0)</f>
        <v>0</v>
      </c>
      <c r="BF176" s="248">
        <f>IF(N176="snížená",J176,0)</f>
        <v>0</v>
      </c>
      <c r="BG176" s="248">
        <f>IF(N176="zákl. přenesená",J176,0)</f>
        <v>0</v>
      </c>
      <c r="BH176" s="248">
        <f>IF(N176="sníž. přenesená",J176,0)</f>
        <v>0</v>
      </c>
      <c r="BI176" s="248">
        <f>IF(N176="nulová",J176,0)</f>
        <v>0</v>
      </c>
      <c r="BJ176" s="16" t="s">
        <v>84</v>
      </c>
      <c r="BK176" s="248">
        <f>ROUND(I176*H176,2)</f>
        <v>0</v>
      </c>
      <c r="BL176" s="16" t="s">
        <v>126</v>
      </c>
      <c r="BM176" s="247" t="s">
        <v>221</v>
      </c>
    </row>
    <row r="177" s="2" customFormat="1">
      <c r="A177" s="37"/>
      <c r="B177" s="38"/>
      <c r="C177" s="39"/>
      <c r="D177" s="249" t="s">
        <v>128</v>
      </c>
      <c r="E177" s="39"/>
      <c r="F177" s="250" t="s">
        <v>222</v>
      </c>
      <c r="G177" s="39"/>
      <c r="H177" s="39"/>
      <c r="I177" s="143"/>
      <c r="J177" s="39"/>
      <c r="K177" s="39"/>
      <c r="L177" s="43"/>
      <c r="M177" s="251"/>
      <c r="N177" s="252"/>
      <c r="O177" s="90"/>
      <c r="P177" s="90"/>
      <c r="Q177" s="90"/>
      <c r="R177" s="90"/>
      <c r="S177" s="90"/>
      <c r="T177" s="91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T177" s="16" t="s">
        <v>128</v>
      </c>
      <c r="AU177" s="16" t="s">
        <v>86</v>
      </c>
    </row>
    <row r="178" s="13" customFormat="1">
      <c r="A178" s="13"/>
      <c r="B178" s="253"/>
      <c r="C178" s="254"/>
      <c r="D178" s="249" t="s">
        <v>135</v>
      </c>
      <c r="E178" s="254"/>
      <c r="F178" s="256" t="s">
        <v>223</v>
      </c>
      <c r="G178" s="254"/>
      <c r="H178" s="257">
        <v>32.655000000000001</v>
      </c>
      <c r="I178" s="258"/>
      <c r="J178" s="254"/>
      <c r="K178" s="254"/>
      <c r="L178" s="259"/>
      <c r="M178" s="260"/>
      <c r="N178" s="261"/>
      <c r="O178" s="261"/>
      <c r="P178" s="261"/>
      <c r="Q178" s="261"/>
      <c r="R178" s="261"/>
      <c r="S178" s="261"/>
      <c r="T178" s="262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263" t="s">
        <v>135</v>
      </c>
      <c r="AU178" s="263" t="s">
        <v>86</v>
      </c>
      <c r="AV178" s="13" t="s">
        <v>86</v>
      </c>
      <c r="AW178" s="13" t="s">
        <v>4</v>
      </c>
      <c r="AX178" s="13" t="s">
        <v>84</v>
      </c>
      <c r="AY178" s="263" t="s">
        <v>120</v>
      </c>
    </row>
    <row r="179" s="2" customFormat="1" ht="36" customHeight="1">
      <c r="A179" s="37"/>
      <c r="B179" s="38"/>
      <c r="C179" s="235" t="s">
        <v>224</v>
      </c>
      <c r="D179" s="235" t="s">
        <v>122</v>
      </c>
      <c r="E179" s="236" t="s">
        <v>225</v>
      </c>
      <c r="F179" s="237" t="s">
        <v>226</v>
      </c>
      <c r="G179" s="238" t="s">
        <v>132</v>
      </c>
      <c r="H179" s="239">
        <v>460.19999999999999</v>
      </c>
      <c r="I179" s="240"/>
      <c r="J179" s="241">
        <f>ROUND(I179*H179,2)</f>
        <v>0</v>
      </c>
      <c r="K179" s="242"/>
      <c r="L179" s="43"/>
      <c r="M179" s="243" t="s">
        <v>1</v>
      </c>
      <c r="N179" s="244" t="s">
        <v>41</v>
      </c>
      <c r="O179" s="90"/>
      <c r="P179" s="245">
        <f>O179*H179</f>
        <v>0</v>
      </c>
      <c r="Q179" s="245">
        <v>2.1600000000000001</v>
      </c>
      <c r="R179" s="245">
        <f>Q179*H179</f>
        <v>994.03200000000004</v>
      </c>
      <c r="S179" s="245">
        <v>0</v>
      </c>
      <c r="T179" s="246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47" t="s">
        <v>126</v>
      </c>
      <c r="AT179" s="247" t="s">
        <v>122</v>
      </c>
      <c r="AU179" s="247" t="s">
        <v>86</v>
      </c>
      <c r="AY179" s="16" t="s">
        <v>120</v>
      </c>
      <c r="BE179" s="248">
        <f>IF(N179="základní",J179,0)</f>
        <v>0</v>
      </c>
      <c r="BF179" s="248">
        <f>IF(N179="snížená",J179,0)</f>
        <v>0</v>
      </c>
      <c r="BG179" s="248">
        <f>IF(N179="zákl. přenesená",J179,0)</f>
        <v>0</v>
      </c>
      <c r="BH179" s="248">
        <f>IF(N179="sníž. přenesená",J179,0)</f>
        <v>0</v>
      </c>
      <c r="BI179" s="248">
        <f>IF(N179="nulová",J179,0)</f>
        <v>0</v>
      </c>
      <c r="BJ179" s="16" t="s">
        <v>84</v>
      </c>
      <c r="BK179" s="248">
        <f>ROUND(I179*H179,2)</f>
        <v>0</v>
      </c>
      <c r="BL179" s="16" t="s">
        <v>126</v>
      </c>
      <c r="BM179" s="247" t="s">
        <v>227</v>
      </c>
    </row>
    <row r="180" s="2" customFormat="1">
      <c r="A180" s="37"/>
      <c r="B180" s="38"/>
      <c r="C180" s="39"/>
      <c r="D180" s="249" t="s">
        <v>128</v>
      </c>
      <c r="E180" s="39"/>
      <c r="F180" s="250" t="s">
        <v>228</v>
      </c>
      <c r="G180" s="39"/>
      <c r="H180" s="39"/>
      <c r="I180" s="143"/>
      <c r="J180" s="39"/>
      <c r="K180" s="39"/>
      <c r="L180" s="43"/>
      <c r="M180" s="251"/>
      <c r="N180" s="252"/>
      <c r="O180" s="90"/>
      <c r="P180" s="90"/>
      <c r="Q180" s="90"/>
      <c r="R180" s="90"/>
      <c r="S180" s="90"/>
      <c r="T180" s="91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T180" s="16" t="s">
        <v>128</v>
      </c>
      <c r="AU180" s="16" t="s">
        <v>86</v>
      </c>
    </row>
    <row r="181" s="13" customFormat="1">
      <c r="A181" s="13"/>
      <c r="B181" s="253"/>
      <c r="C181" s="254"/>
      <c r="D181" s="249" t="s">
        <v>135</v>
      </c>
      <c r="E181" s="255" t="s">
        <v>1</v>
      </c>
      <c r="F181" s="256" t="s">
        <v>229</v>
      </c>
      <c r="G181" s="254"/>
      <c r="H181" s="257">
        <v>460.19999999999999</v>
      </c>
      <c r="I181" s="258"/>
      <c r="J181" s="254"/>
      <c r="K181" s="254"/>
      <c r="L181" s="259"/>
      <c r="M181" s="260"/>
      <c r="N181" s="261"/>
      <c r="O181" s="261"/>
      <c r="P181" s="261"/>
      <c r="Q181" s="261"/>
      <c r="R181" s="261"/>
      <c r="S181" s="261"/>
      <c r="T181" s="262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263" t="s">
        <v>135</v>
      </c>
      <c r="AU181" s="263" t="s">
        <v>86</v>
      </c>
      <c r="AV181" s="13" t="s">
        <v>86</v>
      </c>
      <c r="AW181" s="13" t="s">
        <v>32</v>
      </c>
      <c r="AX181" s="13" t="s">
        <v>84</v>
      </c>
      <c r="AY181" s="263" t="s">
        <v>120</v>
      </c>
    </row>
    <row r="182" s="2" customFormat="1" ht="36" customHeight="1">
      <c r="A182" s="37"/>
      <c r="B182" s="38"/>
      <c r="C182" s="235" t="s">
        <v>230</v>
      </c>
      <c r="D182" s="235" t="s">
        <v>122</v>
      </c>
      <c r="E182" s="236" t="s">
        <v>231</v>
      </c>
      <c r="F182" s="237" t="s">
        <v>232</v>
      </c>
      <c r="G182" s="238" t="s">
        <v>132</v>
      </c>
      <c r="H182" s="239">
        <v>106</v>
      </c>
      <c r="I182" s="240"/>
      <c r="J182" s="241">
        <f>ROUND(I182*H182,2)</f>
        <v>0</v>
      </c>
      <c r="K182" s="242"/>
      <c r="L182" s="43"/>
      <c r="M182" s="243" t="s">
        <v>1</v>
      </c>
      <c r="N182" s="244" t="s">
        <v>41</v>
      </c>
      <c r="O182" s="90"/>
      <c r="P182" s="245">
        <f>O182*H182</f>
        <v>0</v>
      </c>
      <c r="Q182" s="245">
        <v>1.98</v>
      </c>
      <c r="R182" s="245">
        <f>Q182*H182</f>
        <v>209.88</v>
      </c>
      <c r="S182" s="245">
        <v>0</v>
      </c>
      <c r="T182" s="246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47" t="s">
        <v>126</v>
      </c>
      <c r="AT182" s="247" t="s">
        <v>122</v>
      </c>
      <c r="AU182" s="247" t="s">
        <v>86</v>
      </c>
      <c r="AY182" s="16" t="s">
        <v>120</v>
      </c>
      <c r="BE182" s="248">
        <f>IF(N182="základní",J182,0)</f>
        <v>0</v>
      </c>
      <c r="BF182" s="248">
        <f>IF(N182="snížená",J182,0)</f>
        <v>0</v>
      </c>
      <c r="BG182" s="248">
        <f>IF(N182="zákl. přenesená",J182,0)</f>
        <v>0</v>
      </c>
      <c r="BH182" s="248">
        <f>IF(N182="sníž. přenesená",J182,0)</f>
        <v>0</v>
      </c>
      <c r="BI182" s="248">
        <f>IF(N182="nulová",J182,0)</f>
        <v>0</v>
      </c>
      <c r="BJ182" s="16" t="s">
        <v>84</v>
      </c>
      <c r="BK182" s="248">
        <f>ROUND(I182*H182,2)</f>
        <v>0</v>
      </c>
      <c r="BL182" s="16" t="s">
        <v>126</v>
      </c>
      <c r="BM182" s="247" t="s">
        <v>233</v>
      </c>
    </row>
    <row r="183" s="2" customFormat="1">
      <c r="A183" s="37"/>
      <c r="B183" s="38"/>
      <c r="C183" s="39"/>
      <c r="D183" s="249" t="s">
        <v>128</v>
      </c>
      <c r="E183" s="39"/>
      <c r="F183" s="250" t="s">
        <v>234</v>
      </c>
      <c r="G183" s="39"/>
      <c r="H183" s="39"/>
      <c r="I183" s="143"/>
      <c r="J183" s="39"/>
      <c r="K183" s="39"/>
      <c r="L183" s="43"/>
      <c r="M183" s="251"/>
      <c r="N183" s="252"/>
      <c r="O183" s="90"/>
      <c r="P183" s="90"/>
      <c r="Q183" s="90"/>
      <c r="R183" s="90"/>
      <c r="S183" s="90"/>
      <c r="T183" s="91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T183" s="16" t="s">
        <v>128</v>
      </c>
      <c r="AU183" s="16" t="s">
        <v>86</v>
      </c>
    </row>
    <row r="184" s="13" customFormat="1">
      <c r="A184" s="13"/>
      <c r="B184" s="253"/>
      <c r="C184" s="254"/>
      <c r="D184" s="249" t="s">
        <v>135</v>
      </c>
      <c r="E184" s="255" t="s">
        <v>1</v>
      </c>
      <c r="F184" s="256" t="s">
        <v>235</v>
      </c>
      <c r="G184" s="254"/>
      <c r="H184" s="257">
        <v>106</v>
      </c>
      <c r="I184" s="258"/>
      <c r="J184" s="254"/>
      <c r="K184" s="254"/>
      <c r="L184" s="259"/>
      <c r="M184" s="260"/>
      <c r="N184" s="261"/>
      <c r="O184" s="261"/>
      <c r="P184" s="261"/>
      <c r="Q184" s="261"/>
      <c r="R184" s="261"/>
      <c r="S184" s="261"/>
      <c r="T184" s="262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63" t="s">
        <v>135</v>
      </c>
      <c r="AU184" s="263" t="s">
        <v>86</v>
      </c>
      <c r="AV184" s="13" t="s">
        <v>86</v>
      </c>
      <c r="AW184" s="13" t="s">
        <v>32</v>
      </c>
      <c r="AX184" s="13" t="s">
        <v>84</v>
      </c>
      <c r="AY184" s="263" t="s">
        <v>120</v>
      </c>
    </row>
    <row r="185" s="12" customFormat="1" ht="22.8" customHeight="1">
      <c r="A185" s="12"/>
      <c r="B185" s="219"/>
      <c r="C185" s="220"/>
      <c r="D185" s="221" t="s">
        <v>75</v>
      </c>
      <c r="E185" s="233" t="s">
        <v>150</v>
      </c>
      <c r="F185" s="233" t="s">
        <v>236</v>
      </c>
      <c r="G185" s="220"/>
      <c r="H185" s="220"/>
      <c r="I185" s="223"/>
      <c r="J185" s="234">
        <f>BK185</f>
        <v>0</v>
      </c>
      <c r="K185" s="220"/>
      <c r="L185" s="225"/>
      <c r="M185" s="226"/>
      <c r="N185" s="227"/>
      <c r="O185" s="227"/>
      <c r="P185" s="228">
        <f>SUM(P186:P227)</f>
        <v>0</v>
      </c>
      <c r="Q185" s="227"/>
      <c r="R185" s="228">
        <f>SUM(R186:R227)</f>
        <v>1398.0124724000002</v>
      </c>
      <c r="S185" s="227"/>
      <c r="T185" s="229">
        <f>SUM(T186:T227)</f>
        <v>0</v>
      </c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R185" s="230" t="s">
        <v>84</v>
      </c>
      <c r="AT185" s="231" t="s">
        <v>75</v>
      </c>
      <c r="AU185" s="231" t="s">
        <v>84</v>
      </c>
      <c r="AY185" s="230" t="s">
        <v>120</v>
      </c>
      <c r="BK185" s="232">
        <f>SUM(BK186:BK227)</f>
        <v>0</v>
      </c>
    </row>
    <row r="186" s="2" customFormat="1" ht="16.5" customHeight="1">
      <c r="A186" s="37"/>
      <c r="B186" s="38"/>
      <c r="C186" s="235" t="s">
        <v>237</v>
      </c>
      <c r="D186" s="235" t="s">
        <v>122</v>
      </c>
      <c r="E186" s="236" t="s">
        <v>238</v>
      </c>
      <c r="F186" s="237" t="s">
        <v>239</v>
      </c>
      <c r="G186" s="238" t="s">
        <v>125</v>
      </c>
      <c r="H186" s="239">
        <v>510.83999999999998</v>
      </c>
      <c r="I186" s="240"/>
      <c r="J186" s="241">
        <f>ROUND(I186*H186,2)</f>
        <v>0</v>
      </c>
      <c r="K186" s="242"/>
      <c r="L186" s="43"/>
      <c r="M186" s="243" t="s">
        <v>1</v>
      </c>
      <c r="N186" s="244" t="s">
        <v>41</v>
      </c>
      <c r="O186" s="90"/>
      <c r="P186" s="245">
        <f>O186*H186</f>
        <v>0</v>
      </c>
      <c r="Q186" s="245">
        <v>0.27994000000000002</v>
      </c>
      <c r="R186" s="245">
        <f>Q186*H186</f>
        <v>143.00454960000002</v>
      </c>
      <c r="S186" s="245">
        <v>0</v>
      </c>
      <c r="T186" s="246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47" t="s">
        <v>126</v>
      </c>
      <c r="AT186" s="247" t="s">
        <v>122</v>
      </c>
      <c r="AU186" s="247" t="s">
        <v>86</v>
      </c>
      <c r="AY186" s="16" t="s">
        <v>120</v>
      </c>
      <c r="BE186" s="248">
        <f>IF(N186="základní",J186,0)</f>
        <v>0</v>
      </c>
      <c r="BF186" s="248">
        <f>IF(N186="snížená",J186,0)</f>
        <v>0</v>
      </c>
      <c r="BG186" s="248">
        <f>IF(N186="zákl. přenesená",J186,0)</f>
        <v>0</v>
      </c>
      <c r="BH186" s="248">
        <f>IF(N186="sníž. přenesená",J186,0)</f>
        <v>0</v>
      </c>
      <c r="BI186" s="248">
        <f>IF(N186="nulová",J186,0)</f>
        <v>0</v>
      </c>
      <c r="BJ186" s="16" t="s">
        <v>84</v>
      </c>
      <c r="BK186" s="248">
        <f>ROUND(I186*H186,2)</f>
        <v>0</v>
      </c>
      <c r="BL186" s="16" t="s">
        <v>126</v>
      </c>
      <c r="BM186" s="247" t="s">
        <v>240</v>
      </c>
    </row>
    <row r="187" s="2" customFormat="1">
      <c r="A187" s="37"/>
      <c r="B187" s="38"/>
      <c r="C187" s="39"/>
      <c r="D187" s="249" t="s">
        <v>128</v>
      </c>
      <c r="E187" s="39"/>
      <c r="F187" s="250" t="s">
        <v>241</v>
      </c>
      <c r="G187" s="39"/>
      <c r="H187" s="39"/>
      <c r="I187" s="143"/>
      <c r="J187" s="39"/>
      <c r="K187" s="39"/>
      <c r="L187" s="43"/>
      <c r="M187" s="251"/>
      <c r="N187" s="252"/>
      <c r="O187" s="90"/>
      <c r="P187" s="90"/>
      <c r="Q187" s="90"/>
      <c r="R187" s="90"/>
      <c r="S187" s="90"/>
      <c r="T187" s="91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T187" s="16" t="s">
        <v>128</v>
      </c>
      <c r="AU187" s="16" t="s">
        <v>86</v>
      </c>
    </row>
    <row r="188" s="13" customFormat="1">
      <c r="A188" s="13"/>
      <c r="B188" s="253"/>
      <c r="C188" s="254"/>
      <c r="D188" s="249" t="s">
        <v>135</v>
      </c>
      <c r="E188" s="254"/>
      <c r="F188" s="256" t="s">
        <v>242</v>
      </c>
      <c r="G188" s="254"/>
      <c r="H188" s="257">
        <v>510.83999999999998</v>
      </c>
      <c r="I188" s="258"/>
      <c r="J188" s="254"/>
      <c r="K188" s="254"/>
      <c r="L188" s="259"/>
      <c r="M188" s="260"/>
      <c r="N188" s="261"/>
      <c r="O188" s="261"/>
      <c r="P188" s="261"/>
      <c r="Q188" s="261"/>
      <c r="R188" s="261"/>
      <c r="S188" s="261"/>
      <c r="T188" s="262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263" t="s">
        <v>135</v>
      </c>
      <c r="AU188" s="263" t="s">
        <v>86</v>
      </c>
      <c r="AV188" s="13" t="s">
        <v>86</v>
      </c>
      <c r="AW188" s="13" t="s">
        <v>4</v>
      </c>
      <c r="AX188" s="13" t="s">
        <v>84</v>
      </c>
      <c r="AY188" s="263" t="s">
        <v>120</v>
      </c>
    </row>
    <row r="189" s="2" customFormat="1" ht="16.5" customHeight="1">
      <c r="A189" s="37"/>
      <c r="B189" s="38"/>
      <c r="C189" s="235" t="s">
        <v>7</v>
      </c>
      <c r="D189" s="235" t="s">
        <v>122</v>
      </c>
      <c r="E189" s="236" t="s">
        <v>243</v>
      </c>
      <c r="F189" s="237" t="s">
        <v>244</v>
      </c>
      <c r="G189" s="238" t="s">
        <v>125</v>
      </c>
      <c r="H189" s="239">
        <v>1036.2650000000001</v>
      </c>
      <c r="I189" s="240"/>
      <c r="J189" s="241">
        <f>ROUND(I189*H189,2)</f>
        <v>0</v>
      </c>
      <c r="K189" s="242"/>
      <c r="L189" s="43"/>
      <c r="M189" s="243" t="s">
        <v>1</v>
      </c>
      <c r="N189" s="244" t="s">
        <v>41</v>
      </c>
      <c r="O189" s="90"/>
      <c r="P189" s="245">
        <f>O189*H189</f>
        <v>0</v>
      </c>
      <c r="Q189" s="245">
        <v>0.378</v>
      </c>
      <c r="R189" s="245">
        <f>Q189*H189</f>
        <v>391.70817000000005</v>
      </c>
      <c r="S189" s="245">
        <v>0</v>
      </c>
      <c r="T189" s="246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47" t="s">
        <v>126</v>
      </c>
      <c r="AT189" s="247" t="s">
        <v>122</v>
      </c>
      <c r="AU189" s="247" t="s">
        <v>86</v>
      </c>
      <c r="AY189" s="16" t="s">
        <v>120</v>
      </c>
      <c r="BE189" s="248">
        <f>IF(N189="základní",J189,0)</f>
        <v>0</v>
      </c>
      <c r="BF189" s="248">
        <f>IF(N189="snížená",J189,0)</f>
        <v>0</v>
      </c>
      <c r="BG189" s="248">
        <f>IF(N189="zákl. přenesená",J189,0)</f>
        <v>0</v>
      </c>
      <c r="BH189" s="248">
        <f>IF(N189="sníž. přenesená",J189,0)</f>
        <v>0</v>
      </c>
      <c r="BI189" s="248">
        <f>IF(N189="nulová",J189,0)</f>
        <v>0</v>
      </c>
      <c r="BJ189" s="16" t="s">
        <v>84</v>
      </c>
      <c r="BK189" s="248">
        <f>ROUND(I189*H189,2)</f>
        <v>0</v>
      </c>
      <c r="BL189" s="16" t="s">
        <v>126</v>
      </c>
      <c r="BM189" s="247" t="s">
        <v>245</v>
      </c>
    </row>
    <row r="190" s="2" customFormat="1">
      <c r="A190" s="37"/>
      <c r="B190" s="38"/>
      <c r="C190" s="39"/>
      <c r="D190" s="249" t="s">
        <v>128</v>
      </c>
      <c r="E190" s="39"/>
      <c r="F190" s="250" t="s">
        <v>246</v>
      </c>
      <c r="G190" s="39"/>
      <c r="H190" s="39"/>
      <c r="I190" s="143"/>
      <c r="J190" s="39"/>
      <c r="K190" s="39"/>
      <c r="L190" s="43"/>
      <c r="M190" s="251"/>
      <c r="N190" s="252"/>
      <c r="O190" s="90"/>
      <c r="P190" s="90"/>
      <c r="Q190" s="90"/>
      <c r="R190" s="90"/>
      <c r="S190" s="90"/>
      <c r="T190" s="91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T190" s="16" t="s">
        <v>128</v>
      </c>
      <c r="AU190" s="16" t="s">
        <v>86</v>
      </c>
    </row>
    <row r="191" s="13" customFormat="1">
      <c r="A191" s="13"/>
      <c r="B191" s="253"/>
      <c r="C191" s="254"/>
      <c r="D191" s="249" t="s">
        <v>135</v>
      </c>
      <c r="E191" s="255" t="s">
        <v>1</v>
      </c>
      <c r="F191" s="256" t="s">
        <v>247</v>
      </c>
      <c r="G191" s="254"/>
      <c r="H191" s="257">
        <v>901.10000000000002</v>
      </c>
      <c r="I191" s="258"/>
      <c r="J191" s="254"/>
      <c r="K191" s="254"/>
      <c r="L191" s="259"/>
      <c r="M191" s="260"/>
      <c r="N191" s="261"/>
      <c r="O191" s="261"/>
      <c r="P191" s="261"/>
      <c r="Q191" s="261"/>
      <c r="R191" s="261"/>
      <c r="S191" s="261"/>
      <c r="T191" s="262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263" t="s">
        <v>135</v>
      </c>
      <c r="AU191" s="263" t="s">
        <v>86</v>
      </c>
      <c r="AV191" s="13" t="s">
        <v>86</v>
      </c>
      <c r="AW191" s="13" t="s">
        <v>32</v>
      </c>
      <c r="AX191" s="13" t="s">
        <v>84</v>
      </c>
      <c r="AY191" s="263" t="s">
        <v>120</v>
      </c>
    </row>
    <row r="192" s="13" customFormat="1">
      <c r="A192" s="13"/>
      <c r="B192" s="253"/>
      <c r="C192" s="254"/>
      <c r="D192" s="249" t="s">
        <v>135</v>
      </c>
      <c r="E192" s="254"/>
      <c r="F192" s="256" t="s">
        <v>248</v>
      </c>
      <c r="G192" s="254"/>
      <c r="H192" s="257">
        <v>1036.2650000000001</v>
      </c>
      <c r="I192" s="258"/>
      <c r="J192" s="254"/>
      <c r="K192" s="254"/>
      <c r="L192" s="259"/>
      <c r="M192" s="260"/>
      <c r="N192" s="261"/>
      <c r="O192" s="261"/>
      <c r="P192" s="261"/>
      <c r="Q192" s="261"/>
      <c r="R192" s="261"/>
      <c r="S192" s="261"/>
      <c r="T192" s="262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63" t="s">
        <v>135</v>
      </c>
      <c r="AU192" s="263" t="s">
        <v>86</v>
      </c>
      <c r="AV192" s="13" t="s">
        <v>86</v>
      </c>
      <c r="AW192" s="13" t="s">
        <v>4</v>
      </c>
      <c r="AX192" s="13" t="s">
        <v>84</v>
      </c>
      <c r="AY192" s="263" t="s">
        <v>120</v>
      </c>
    </row>
    <row r="193" s="2" customFormat="1" ht="24" customHeight="1">
      <c r="A193" s="37"/>
      <c r="B193" s="38"/>
      <c r="C193" s="235" t="s">
        <v>249</v>
      </c>
      <c r="D193" s="235" t="s">
        <v>122</v>
      </c>
      <c r="E193" s="236" t="s">
        <v>250</v>
      </c>
      <c r="F193" s="237" t="s">
        <v>251</v>
      </c>
      <c r="G193" s="238" t="s">
        <v>125</v>
      </c>
      <c r="H193" s="239">
        <v>275.12099999999998</v>
      </c>
      <c r="I193" s="240"/>
      <c r="J193" s="241">
        <f>ROUND(I193*H193,2)</f>
        <v>0</v>
      </c>
      <c r="K193" s="242"/>
      <c r="L193" s="43"/>
      <c r="M193" s="243" t="s">
        <v>1</v>
      </c>
      <c r="N193" s="244" t="s">
        <v>41</v>
      </c>
      <c r="O193" s="90"/>
      <c r="P193" s="245">
        <f>O193*H193</f>
        <v>0</v>
      </c>
      <c r="Q193" s="245">
        <v>0.56699999999999995</v>
      </c>
      <c r="R193" s="245">
        <f>Q193*H193</f>
        <v>155.99360699999997</v>
      </c>
      <c r="S193" s="245">
        <v>0</v>
      </c>
      <c r="T193" s="246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47" t="s">
        <v>126</v>
      </c>
      <c r="AT193" s="247" t="s">
        <v>122</v>
      </c>
      <c r="AU193" s="247" t="s">
        <v>86</v>
      </c>
      <c r="AY193" s="16" t="s">
        <v>120</v>
      </c>
      <c r="BE193" s="248">
        <f>IF(N193="základní",J193,0)</f>
        <v>0</v>
      </c>
      <c r="BF193" s="248">
        <f>IF(N193="snížená",J193,0)</f>
        <v>0</v>
      </c>
      <c r="BG193" s="248">
        <f>IF(N193="zákl. přenesená",J193,0)</f>
        <v>0</v>
      </c>
      <c r="BH193" s="248">
        <f>IF(N193="sníž. přenesená",J193,0)</f>
        <v>0</v>
      </c>
      <c r="BI193" s="248">
        <f>IF(N193="nulová",J193,0)</f>
        <v>0</v>
      </c>
      <c r="BJ193" s="16" t="s">
        <v>84</v>
      </c>
      <c r="BK193" s="248">
        <f>ROUND(I193*H193,2)</f>
        <v>0</v>
      </c>
      <c r="BL193" s="16" t="s">
        <v>126</v>
      </c>
      <c r="BM193" s="247" t="s">
        <v>252</v>
      </c>
    </row>
    <row r="194" s="2" customFormat="1">
      <c r="A194" s="37"/>
      <c r="B194" s="38"/>
      <c r="C194" s="39"/>
      <c r="D194" s="249" t="s">
        <v>128</v>
      </c>
      <c r="E194" s="39"/>
      <c r="F194" s="250" t="s">
        <v>253</v>
      </c>
      <c r="G194" s="39"/>
      <c r="H194" s="39"/>
      <c r="I194" s="143"/>
      <c r="J194" s="39"/>
      <c r="K194" s="39"/>
      <c r="L194" s="43"/>
      <c r="M194" s="251"/>
      <c r="N194" s="252"/>
      <c r="O194" s="90"/>
      <c r="P194" s="90"/>
      <c r="Q194" s="90"/>
      <c r="R194" s="90"/>
      <c r="S194" s="90"/>
      <c r="T194" s="91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T194" s="16" t="s">
        <v>128</v>
      </c>
      <c r="AU194" s="16" t="s">
        <v>86</v>
      </c>
    </row>
    <row r="195" s="2" customFormat="1" ht="24" customHeight="1">
      <c r="A195" s="37"/>
      <c r="B195" s="38"/>
      <c r="C195" s="235" t="s">
        <v>254</v>
      </c>
      <c r="D195" s="235" t="s">
        <v>122</v>
      </c>
      <c r="E195" s="236" t="s">
        <v>255</v>
      </c>
      <c r="F195" s="237" t="s">
        <v>256</v>
      </c>
      <c r="G195" s="238" t="s">
        <v>125</v>
      </c>
      <c r="H195" s="239">
        <v>436.69999999999999</v>
      </c>
      <c r="I195" s="240"/>
      <c r="J195" s="241">
        <f>ROUND(I195*H195,2)</f>
        <v>0</v>
      </c>
      <c r="K195" s="242"/>
      <c r="L195" s="43"/>
      <c r="M195" s="243" t="s">
        <v>1</v>
      </c>
      <c r="N195" s="244" t="s">
        <v>41</v>
      </c>
      <c r="O195" s="90"/>
      <c r="P195" s="245">
        <f>O195*H195</f>
        <v>0</v>
      </c>
      <c r="Q195" s="245">
        <v>0.18464</v>
      </c>
      <c r="R195" s="245">
        <f>Q195*H195</f>
        <v>80.632288000000003</v>
      </c>
      <c r="S195" s="245">
        <v>0</v>
      </c>
      <c r="T195" s="246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47" t="s">
        <v>126</v>
      </c>
      <c r="AT195" s="247" t="s">
        <v>122</v>
      </c>
      <c r="AU195" s="247" t="s">
        <v>86</v>
      </c>
      <c r="AY195" s="16" t="s">
        <v>120</v>
      </c>
      <c r="BE195" s="248">
        <f>IF(N195="základní",J195,0)</f>
        <v>0</v>
      </c>
      <c r="BF195" s="248">
        <f>IF(N195="snížená",J195,0)</f>
        <v>0</v>
      </c>
      <c r="BG195" s="248">
        <f>IF(N195="zákl. přenesená",J195,0)</f>
        <v>0</v>
      </c>
      <c r="BH195" s="248">
        <f>IF(N195="sníž. přenesená",J195,0)</f>
        <v>0</v>
      </c>
      <c r="BI195" s="248">
        <f>IF(N195="nulová",J195,0)</f>
        <v>0</v>
      </c>
      <c r="BJ195" s="16" t="s">
        <v>84</v>
      </c>
      <c r="BK195" s="248">
        <f>ROUND(I195*H195,2)</f>
        <v>0</v>
      </c>
      <c r="BL195" s="16" t="s">
        <v>126</v>
      </c>
      <c r="BM195" s="247" t="s">
        <v>257</v>
      </c>
    </row>
    <row r="196" s="2" customFormat="1">
      <c r="A196" s="37"/>
      <c r="B196" s="38"/>
      <c r="C196" s="39"/>
      <c r="D196" s="249" t="s">
        <v>128</v>
      </c>
      <c r="E196" s="39"/>
      <c r="F196" s="250" t="s">
        <v>258</v>
      </c>
      <c r="G196" s="39"/>
      <c r="H196" s="39"/>
      <c r="I196" s="143"/>
      <c r="J196" s="39"/>
      <c r="K196" s="39"/>
      <c r="L196" s="43"/>
      <c r="M196" s="251"/>
      <c r="N196" s="252"/>
      <c r="O196" s="90"/>
      <c r="P196" s="90"/>
      <c r="Q196" s="90"/>
      <c r="R196" s="90"/>
      <c r="S196" s="90"/>
      <c r="T196" s="91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T196" s="16" t="s">
        <v>128</v>
      </c>
      <c r="AU196" s="16" t="s">
        <v>86</v>
      </c>
    </row>
    <row r="197" s="2" customFormat="1" ht="24" customHeight="1">
      <c r="A197" s="37"/>
      <c r="B197" s="38"/>
      <c r="C197" s="235" t="s">
        <v>259</v>
      </c>
      <c r="D197" s="235" t="s">
        <v>122</v>
      </c>
      <c r="E197" s="236" t="s">
        <v>260</v>
      </c>
      <c r="F197" s="237" t="s">
        <v>261</v>
      </c>
      <c r="G197" s="238" t="s">
        <v>125</v>
      </c>
      <c r="H197" s="239">
        <v>944.76999999999998</v>
      </c>
      <c r="I197" s="240"/>
      <c r="J197" s="241">
        <f>ROUND(I197*H197,2)</f>
        <v>0</v>
      </c>
      <c r="K197" s="242"/>
      <c r="L197" s="43"/>
      <c r="M197" s="243" t="s">
        <v>1</v>
      </c>
      <c r="N197" s="244" t="s">
        <v>41</v>
      </c>
      <c r="O197" s="90"/>
      <c r="P197" s="245">
        <f>O197*H197</f>
        <v>0</v>
      </c>
      <c r="Q197" s="245">
        <v>0.38313999999999998</v>
      </c>
      <c r="R197" s="245">
        <f>Q197*H197</f>
        <v>361.9791778</v>
      </c>
      <c r="S197" s="245">
        <v>0</v>
      </c>
      <c r="T197" s="246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47" t="s">
        <v>126</v>
      </c>
      <c r="AT197" s="247" t="s">
        <v>122</v>
      </c>
      <c r="AU197" s="247" t="s">
        <v>86</v>
      </c>
      <c r="AY197" s="16" t="s">
        <v>120</v>
      </c>
      <c r="BE197" s="248">
        <f>IF(N197="základní",J197,0)</f>
        <v>0</v>
      </c>
      <c r="BF197" s="248">
        <f>IF(N197="snížená",J197,0)</f>
        <v>0</v>
      </c>
      <c r="BG197" s="248">
        <f>IF(N197="zákl. přenesená",J197,0)</f>
        <v>0</v>
      </c>
      <c r="BH197" s="248">
        <f>IF(N197="sníž. přenesená",J197,0)</f>
        <v>0</v>
      </c>
      <c r="BI197" s="248">
        <f>IF(N197="nulová",J197,0)</f>
        <v>0</v>
      </c>
      <c r="BJ197" s="16" t="s">
        <v>84</v>
      </c>
      <c r="BK197" s="248">
        <f>ROUND(I197*H197,2)</f>
        <v>0</v>
      </c>
      <c r="BL197" s="16" t="s">
        <v>126</v>
      </c>
      <c r="BM197" s="247" t="s">
        <v>262</v>
      </c>
    </row>
    <row r="198" s="2" customFormat="1">
      <c r="A198" s="37"/>
      <c r="B198" s="38"/>
      <c r="C198" s="39"/>
      <c r="D198" s="249" t="s">
        <v>128</v>
      </c>
      <c r="E198" s="39"/>
      <c r="F198" s="250" t="s">
        <v>263</v>
      </c>
      <c r="G198" s="39"/>
      <c r="H198" s="39"/>
      <c r="I198" s="143"/>
      <c r="J198" s="39"/>
      <c r="K198" s="39"/>
      <c r="L198" s="43"/>
      <c r="M198" s="251"/>
      <c r="N198" s="252"/>
      <c r="O198" s="90"/>
      <c r="P198" s="90"/>
      <c r="Q198" s="90"/>
      <c r="R198" s="90"/>
      <c r="S198" s="90"/>
      <c r="T198" s="91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T198" s="16" t="s">
        <v>128</v>
      </c>
      <c r="AU198" s="16" t="s">
        <v>86</v>
      </c>
    </row>
    <row r="199" s="13" customFormat="1">
      <c r="A199" s="13"/>
      <c r="B199" s="253"/>
      <c r="C199" s="254"/>
      <c r="D199" s="249" t="s">
        <v>135</v>
      </c>
      <c r="E199" s="255" t="s">
        <v>1</v>
      </c>
      <c r="F199" s="256" t="s">
        <v>264</v>
      </c>
      <c r="G199" s="254"/>
      <c r="H199" s="257">
        <v>464.39999999999998</v>
      </c>
      <c r="I199" s="258"/>
      <c r="J199" s="254"/>
      <c r="K199" s="254"/>
      <c r="L199" s="259"/>
      <c r="M199" s="260"/>
      <c r="N199" s="261"/>
      <c r="O199" s="261"/>
      <c r="P199" s="261"/>
      <c r="Q199" s="261"/>
      <c r="R199" s="261"/>
      <c r="S199" s="261"/>
      <c r="T199" s="262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263" t="s">
        <v>135</v>
      </c>
      <c r="AU199" s="263" t="s">
        <v>86</v>
      </c>
      <c r="AV199" s="13" t="s">
        <v>86</v>
      </c>
      <c r="AW199" s="13" t="s">
        <v>32</v>
      </c>
      <c r="AX199" s="13" t="s">
        <v>76</v>
      </c>
      <c r="AY199" s="263" t="s">
        <v>120</v>
      </c>
    </row>
    <row r="200" s="13" customFormat="1">
      <c r="A200" s="13"/>
      <c r="B200" s="253"/>
      <c r="C200" s="254"/>
      <c r="D200" s="249" t="s">
        <v>135</v>
      </c>
      <c r="E200" s="255" t="s">
        <v>1</v>
      </c>
      <c r="F200" s="256" t="s">
        <v>265</v>
      </c>
      <c r="G200" s="254"/>
      <c r="H200" s="257">
        <v>480.37</v>
      </c>
      <c r="I200" s="258"/>
      <c r="J200" s="254"/>
      <c r="K200" s="254"/>
      <c r="L200" s="259"/>
      <c r="M200" s="260"/>
      <c r="N200" s="261"/>
      <c r="O200" s="261"/>
      <c r="P200" s="261"/>
      <c r="Q200" s="261"/>
      <c r="R200" s="261"/>
      <c r="S200" s="261"/>
      <c r="T200" s="262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63" t="s">
        <v>135</v>
      </c>
      <c r="AU200" s="263" t="s">
        <v>86</v>
      </c>
      <c r="AV200" s="13" t="s">
        <v>86</v>
      </c>
      <c r="AW200" s="13" t="s">
        <v>32</v>
      </c>
      <c r="AX200" s="13" t="s">
        <v>76</v>
      </c>
      <c r="AY200" s="263" t="s">
        <v>120</v>
      </c>
    </row>
    <row r="201" s="14" customFormat="1">
      <c r="A201" s="14"/>
      <c r="B201" s="264"/>
      <c r="C201" s="265"/>
      <c r="D201" s="249" t="s">
        <v>135</v>
      </c>
      <c r="E201" s="266" t="s">
        <v>1</v>
      </c>
      <c r="F201" s="267" t="s">
        <v>138</v>
      </c>
      <c r="G201" s="265"/>
      <c r="H201" s="268">
        <v>944.76999999999998</v>
      </c>
      <c r="I201" s="269"/>
      <c r="J201" s="265"/>
      <c r="K201" s="265"/>
      <c r="L201" s="270"/>
      <c r="M201" s="271"/>
      <c r="N201" s="272"/>
      <c r="O201" s="272"/>
      <c r="P201" s="272"/>
      <c r="Q201" s="272"/>
      <c r="R201" s="272"/>
      <c r="S201" s="272"/>
      <c r="T201" s="273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T201" s="274" t="s">
        <v>135</v>
      </c>
      <c r="AU201" s="274" t="s">
        <v>86</v>
      </c>
      <c r="AV201" s="14" t="s">
        <v>126</v>
      </c>
      <c r="AW201" s="14" t="s">
        <v>32</v>
      </c>
      <c r="AX201" s="14" t="s">
        <v>84</v>
      </c>
      <c r="AY201" s="274" t="s">
        <v>120</v>
      </c>
    </row>
    <row r="202" s="2" customFormat="1" ht="16.5" customHeight="1">
      <c r="A202" s="37"/>
      <c r="B202" s="38"/>
      <c r="C202" s="235" t="s">
        <v>266</v>
      </c>
      <c r="D202" s="235" t="s">
        <v>122</v>
      </c>
      <c r="E202" s="236" t="s">
        <v>267</v>
      </c>
      <c r="F202" s="237" t="s">
        <v>268</v>
      </c>
      <c r="G202" s="238" t="s">
        <v>125</v>
      </c>
      <c r="H202" s="239">
        <v>101.09999999999999</v>
      </c>
      <c r="I202" s="240"/>
      <c r="J202" s="241">
        <f>ROUND(I202*H202,2)</f>
        <v>0</v>
      </c>
      <c r="K202" s="242"/>
      <c r="L202" s="43"/>
      <c r="M202" s="243" t="s">
        <v>1</v>
      </c>
      <c r="N202" s="244" t="s">
        <v>41</v>
      </c>
      <c r="O202" s="90"/>
      <c r="P202" s="245">
        <f>O202*H202</f>
        <v>0</v>
      </c>
      <c r="Q202" s="245">
        <v>0.27799000000000001</v>
      </c>
      <c r="R202" s="245">
        <f>Q202*H202</f>
        <v>28.104789</v>
      </c>
      <c r="S202" s="245">
        <v>0</v>
      </c>
      <c r="T202" s="246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47" t="s">
        <v>126</v>
      </c>
      <c r="AT202" s="247" t="s">
        <v>122</v>
      </c>
      <c r="AU202" s="247" t="s">
        <v>86</v>
      </c>
      <c r="AY202" s="16" t="s">
        <v>120</v>
      </c>
      <c r="BE202" s="248">
        <f>IF(N202="základní",J202,0)</f>
        <v>0</v>
      </c>
      <c r="BF202" s="248">
        <f>IF(N202="snížená",J202,0)</f>
        <v>0</v>
      </c>
      <c r="BG202" s="248">
        <f>IF(N202="zákl. přenesená",J202,0)</f>
        <v>0</v>
      </c>
      <c r="BH202" s="248">
        <f>IF(N202="sníž. přenesená",J202,0)</f>
        <v>0</v>
      </c>
      <c r="BI202" s="248">
        <f>IF(N202="nulová",J202,0)</f>
        <v>0</v>
      </c>
      <c r="BJ202" s="16" t="s">
        <v>84</v>
      </c>
      <c r="BK202" s="248">
        <f>ROUND(I202*H202,2)</f>
        <v>0</v>
      </c>
      <c r="BL202" s="16" t="s">
        <v>126</v>
      </c>
      <c r="BM202" s="247" t="s">
        <v>269</v>
      </c>
    </row>
    <row r="203" s="2" customFormat="1">
      <c r="A203" s="37"/>
      <c r="B203" s="38"/>
      <c r="C203" s="39"/>
      <c r="D203" s="249" t="s">
        <v>128</v>
      </c>
      <c r="E203" s="39"/>
      <c r="F203" s="250" t="s">
        <v>270</v>
      </c>
      <c r="G203" s="39"/>
      <c r="H203" s="39"/>
      <c r="I203" s="143"/>
      <c r="J203" s="39"/>
      <c r="K203" s="39"/>
      <c r="L203" s="43"/>
      <c r="M203" s="251"/>
      <c r="N203" s="252"/>
      <c r="O203" s="90"/>
      <c r="P203" s="90"/>
      <c r="Q203" s="90"/>
      <c r="R203" s="90"/>
      <c r="S203" s="90"/>
      <c r="T203" s="91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T203" s="16" t="s">
        <v>128</v>
      </c>
      <c r="AU203" s="16" t="s">
        <v>86</v>
      </c>
    </row>
    <row r="204" s="13" customFormat="1">
      <c r="A204" s="13"/>
      <c r="B204" s="253"/>
      <c r="C204" s="254"/>
      <c r="D204" s="249" t="s">
        <v>135</v>
      </c>
      <c r="E204" s="255" t="s">
        <v>1</v>
      </c>
      <c r="F204" s="256" t="s">
        <v>271</v>
      </c>
      <c r="G204" s="254"/>
      <c r="H204" s="257">
        <v>53.575000000000003</v>
      </c>
      <c r="I204" s="258"/>
      <c r="J204" s="254"/>
      <c r="K204" s="254"/>
      <c r="L204" s="259"/>
      <c r="M204" s="260"/>
      <c r="N204" s="261"/>
      <c r="O204" s="261"/>
      <c r="P204" s="261"/>
      <c r="Q204" s="261"/>
      <c r="R204" s="261"/>
      <c r="S204" s="261"/>
      <c r="T204" s="262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63" t="s">
        <v>135</v>
      </c>
      <c r="AU204" s="263" t="s">
        <v>86</v>
      </c>
      <c r="AV204" s="13" t="s">
        <v>86</v>
      </c>
      <c r="AW204" s="13" t="s">
        <v>32</v>
      </c>
      <c r="AX204" s="13" t="s">
        <v>76</v>
      </c>
      <c r="AY204" s="263" t="s">
        <v>120</v>
      </c>
    </row>
    <row r="205" s="13" customFormat="1">
      <c r="A205" s="13"/>
      <c r="B205" s="253"/>
      <c r="C205" s="254"/>
      <c r="D205" s="249" t="s">
        <v>135</v>
      </c>
      <c r="E205" s="255" t="s">
        <v>1</v>
      </c>
      <c r="F205" s="256" t="s">
        <v>272</v>
      </c>
      <c r="G205" s="254"/>
      <c r="H205" s="257">
        <v>47.524999999999999</v>
      </c>
      <c r="I205" s="258"/>
      <c r="J205" s="254"/>
      <c r="K205" s="254"/>
      <c r="L205" s="259"/>
      <c r="M205" s="260"/>
      <c r="N205" s="261"/>
      <c r="O205" s="261"/>
      <c r="P205" s="261"/>
      <c r="Q205" s="261"/>
      <c r="R205" s="261"/>
      <c r="S205" s="261"/>
      <c r="T205" s="262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263" t="s">
        <v>135</v>
      </c>
      <c r="AU205" s="263" t="s">
        <v>86</v>
      </c>
      <c r="AV205" s="13" t="s">
        <v>86</v>
      </c>
      <c r="AW205" s="13" t="s">
        <v>32</v>
      </c>
      <c r="AX205" s="13" t="s">
        <v>76</v>
      </c>
      <c r="AY205" s="263" t="s">
        <v>120</v>
      </c>
    </row>
    <row r="206" s="14" customFormat="1">
      <c r="A206" s="14"/>
      <c r="B206" s="264"/>
      <c r="C206" s="265"/>
      <c r="D206" s="249" t="s">
        <v>135</v>
      </c>
      <c r="E206" s="266" t="s">
        <v>1</v>
      </c>
      <c r="F206" s="267" t="s">
        <v>138</v>
      </c>
      <c r="G206" s="265"/>
      <c r="H206" s="268">
        <v>101.09999999999999</v>
      </c>
      <c r="I206" s="269"/>
      <c r="J206" s="265"/>
      <c r="K206" s="265"/>
      <c r="L206" s="270"/>
      <c r="M206" s="271"/>
      <c r="N206" s="272"/>
      <c r="O206" s="272"/>
      <c r="P206" s="272"/>
      <c r="Q206" s="272"/>
      <c r="R206" s="272"/>
      <c r="S206" s="272"/>
      <c r="T206" s="273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T206" s="274" t="s">
        <v>135</v>
      </c>
      <c r="AU206" s="274" t="s">
        <v>86</v>
      </c>
      <c r="AV206" s="14" t="s">
        <v>126</v>
      </c>
      <c r="AW206" s="14" t="s">
        <v>32</v>
      </c>
      <c r="AX206" s="14" t="s">
        <v>84</v>
      </c>
      <c r="AY206" s="274" t="s">
        <v>120</v>
      </c>
    </row>
    <row r="207" s="2" customFormat="1" ht="24" customHeight="1">
      <c r="A207" s="37"/>
      <c r="B207" s="38"/>
      <c r="C207" s="235" t="s">
        <v>273</v>
      </c>
      <c r="D207" s="235" t="s">
        <v>122</v>
      </c>
      <c r="E207" s="236" t="s">
        <v>274</v>
      </c>
      <c r="F207" s="237" t="s">
        <v>275</v>
      </c>
      <c r="G207" s="238" t="s">
        <v>125</v>
      </c>
      <c r="H207" s="239">
        <v>436.69999999999999</v>
      </c>
      <c r="I207" s="240"/>
      <c r="J207" s="241">
        <f>ROUND(I207*H207,2)</f>
        <v>0</v>
      </c>
      <c r="K207" s="242"/>
      <c r="L207" s="43"/>
      <c r="M207" s="243" t="s">
        <v>1</v>
      </c>
      <c r="N207" s="244" t="s">
        <v>41</v>
      </c>
      <c r="O207" s="90"/>
      <c r="P207" s="245">
        <f>O207*H207</f>
        <v>0</v>
      </c>
      <c r="Q207" s="245">
        <v>0.0060099999999999997</v>
      </c>
      <c r="R207" s="245">
        <f>Q207*H207</f>
        <v>2.6245669999999999</v>
      </c>
      <c r="S207" s="245">
        <v>0</v>
      </c>
      <c r="T207" s="246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47" t="s">
        <v>126</v>
      </c>
      <c r="AT207" s="247" t="s">
        <v>122</v>
      </c>
      <c r="AU207" s="247" t="s">
        <v>86</v>
      </c>
      <c r="AY207" s="16" t="s">
        <v>120</v>
      </c>
      <c r="BE207" s="248">
        <f>IF(N207="základní",J207,0)</f>
        <v>0</v>
      </c>
      <c r="BF207" s="248">
        <f>IF(N207="snížená",J207,0)</f>
        <v>0</v>
      </c>
      <c r="BG207" s="248">
        <f>IF(N207="zákl. přenesená",J207,0)</f>
        <v>0</v>
      </c>
      <c r="BH207" s="248">
        <f>IF(N207="sníž. přenesená",J207,0)</f>
        <v>0</v>
      </c>
      <c r="BI207" s="248">
        <f>IF(N207="nulová",J207,0)</f>
        <v>0</v>
      </c>
      <c r="BJ207" s="16" t="s">
        <v>84</v>
      </c>
      <c r="BK207" s="248">
        <f>ROUND(I207*H207,2)</f>
        <v>0</v>
      </c>
      <c r="BL207" s="16" t="s">
        <v>126</v>
      </c>
      <c r="BM207" s="247" t="s">
        <v>276</v>
      </c>
    </row>
    <row r="208" s="2" customFormat="1">
      <c r="A208" s="37"/>
      <c r="B208" s="38"/>
      <c r="C208" s="39"/>
      <c r="D208" s="249" t="s">
        <v>128</v>
      </c>
      <c r="E208" s="39"/>
      <c r="F208" s="250" t="s">
        <v>277</v>
      </c>
      <c r="G208" s="39"/>
      <c r="H208" s="39"/>
      <c r="I208" s="143"/>
      <c r="J208" s="39"/>
      <c r="K208" s="39"/>
      <c r="L208" s="43"/>
      <c r="M208" s="251"/>
      <c r="N208" s="252"/>
      <c r="O208" s="90"/>
      <c r="P208" s="90"/>
      <c r="Q208" s="90"/>
      <c r="R208" s="90"/>
      <c r="S208" s="90"/>
      <c r="T208" s="91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T208" s="16" t="s">
        <v>128</v>
      </c>
      <c r="AU208" s="16" t="s">
        <v>86</v>
      </c>
    </row>
    <row r="209" s="13" customFormat="1">
      <c r="A209" s="13"/>
      <c r="B209" s="253"/>
      <c r="C209" s="254"/>
      <c r="D209" s="249" t="s">
        <v>135</v>
      </c>
      <c r="E209" s="255" t="s">
        <v>1</v>
      </c>
      <c r="F209" s="256" t="s">
        <v>278</v>
      </c>
      <c r="G209" s="254"/>
      <c r="H209" s="257">
        <v>436.69999999999999</v>
      </c>
      <c r="I209" s="258"/>
      <c r="J209" s="254"/>
      <c r="K209" s="254"/>
      <c r="L209" s="259"/>
      <c r="M209" s="260"/>
      <c r="N209" s="261"/>
      <c r="O209" s="261"/>
      <c r="P209" s="261"/>
      <c r="Q209" s="261"/>
      <c r="R209" s="261"/>
      <c r="S209" s="261"/>
      <c r="T209" s="262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T209" s="263" t="s">
        <v>135</v>
      </c>
      <c r="AU209" s="263" t="s">
        <v>86</v>
      </c>
      <c r="AV209" s="13" t="s">
        <v>86</v>
      </c>
      <c r="AW209" s="13" t="s">
        <v>32</v>
      </c>
      <c r="AX209" s="13" t="s">
        <v>84</v>
      </c>
      <c r="AY209" s="263" t="s">
        <v>120</v>
      </c>
    </row>
    <row r="210" s="2" customFormat="1" ht="24" customHeight="1">
      <c r="A210" s="37"/>
      <c r="B210" s="38"/>
      <c r="C210" s="235" t="s">
        <v>279</v>
      </c>
      <c r="D210" s="235" t="s">
        <v>122</v>
      </c>
      <c r="E210" s="236" t="s">
        <v>280</v>
      </c>
      <c r="F210" s="237" t="s">
        <v>281</v>
      </c>
      <c r="G210" s="238" t="s">
        <v>125</v>
      </c>
      <c r="H210" s="239">
        <v>464.39999999999998</v>
      </c>
      <c r="I210" s="240"/>
      <c r="J210" s="241">
        <f>ROUND(I210*H210,2)</f>
        <v>0</v>
      </c>
      <c r="K210" s="242"/>
      <c r="L210" s="43"/>
      <c r="M210" s="243" t="s">
        <v>1</v>
      </c>
      <c r="N210" s="244" t="s">
        <v>41</v>
      </c>
      <c r="O210" s="90"/>
      <c r="P210" s="245">
        <f>O210*H210</f>
        <v>0</v>
      </c>
      <c r="Q210" s="245">
        <v>0.00034000000000000002</v>
      </c>
      <c r="R210" s="245">
        <f>Q210*H210</f>
        <v>0.15789600000000001</v>
      </c>
      <c r="S210" s="245">
        <v>0</v>
      </c>
      <c r="T210" s="246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47" t="s">
        <v>126</v>
      </c>
      <c r="AT210" s="247" t="s">
        <v>122</v>
      </c>
      <c r="AU210" s="247" t="s">
        <v>86</v>
      </c>
      <c r="AY210" s="16" t="s">
        <v>120</v>
      </c>
      <c r="BE210" s="248">
        <f>IF(N210="základní",J210,0)</f>
        <v>0</v>
      </c>
      <c r="BF210" s="248">
        <f>IF(N210="snížená",J210,0)</f>
        <v>0</v>
      </c>
      <c r="BG210" s="248">
        <f>IF(N210="zákl. přenesená",J210,0)</f>
        <v>0</v>
      </c>
      <c r="BH210" s="248">
        <f>IF(N210="sníž. přenesená",J210,0)</f>
        <v>0</v>
      </c>
      <c r="BI210" s="248">
        <f>IF(N210="nulová",J210,0)</f>
        <v>0</v>
      </c>
      <c r="BJ210" s="16" t="s">
        <v>84</v>
      </c>
      <c r="BK210" s="248">
        <f>ROUND(I210*H210,2)</f>
        <v>0</v>
      </c>
      <c r="BL210" s="16" t="s">
        <v>126</v>
      </c>
      <c r="BM210" s="247" t="s">
        <v>282</v>
      </c>
    </row>
    <row r="211" s="2" customFormat="1">
      <c r="A211" s="37"/>
      <c r="B211" s="38"/>
      <c r="C211" s="39"/>
      <c r="D211" s="249" t="s">
        <v>128</v>
      </c>
      <c r="E211" s="39"/>
      <c r="F211" s="250" t="s">
        <v>283</v>
      </c>
      <c r="G211" s="39"/>
      <c r="H211" s="39"/>
      <c r="I211" s="143"/>
      <c r="J211" s="39"/>
      <c r="K211" s="39"/>
      <c r="L211" s="43"/>
      <c r="M211" s="251"/>
      <c r="N211" s="252"/>
      <c r="O211" s="90"/>
      <c r="P211" s="90"/>
      <c r="Q211" s="90"/>
      <c r="R211" s="90"/>
      <c r="S211" s="90"/>
      <c r="T211" s="91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T211" s="16" t="s">
        <v>128</v>
      </c>
      <c r="AU211" s="16" t="s">
        <v>86</v>
      </c>
    </row>
    <row r="212" s="2" customFormat="1" ht="24" customHeight="1">
      <c r="A212" s="37"/>
      <c r="B212" s="38"/>
      <c r="C212" s="235" t="s">
        <v>284</v>
      </c>
      <c r="D212" s="235" t="s">
        <v>122</v>
      </c>
      <c r="E212" s="236" t="s">
        <v>285</v>
      </c>
      <c r="F212" s="237" t="s">
        <v>286</v>
      </c>
      <c r="G212" s="238" t="s">
        <v>125</v>
      </c>
      <c r="H212" s="239">
        <v>415</v>
      </c>
      <c r="I212" s="240"/>
      <c r="J212" s="241">
        <f>ROUND(I212*H212,2)</f>
        <v>0</v>
      </c>
      <c r="K212" s="242"/>
      <c r="L212" s="43"/>
      <c r="M212" s="243" t="s">
        <v>1</v>
      </c>
      <c r="N212" s="244" t="s">
        <v>41</v>
      </c>
      <c r="O212" s="90"/>
      <c r="P212" s="245">
        <f>O212*H212</f>
        <v>0</v>
      </c>
      <c r="Q212" s="245">
        <v>0.00060999999999999997</v>
      </c>
      <c r="R212" s="245">
        <f>Q212*H212</f>
        <v>0.25314999999999999</v>
      </c>
      <c r="S212" s="245">
        <v>0</v>
      </c>
      <c r="T212" s="246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47" t="s">
        <v>126</v>
      </c>
      <c r="AT212" s="247" t="s">
        <v>122</v>
      </c>
      <c r="AU212" s="247" t="s">
        <v>86</v>
      </c>
      <c r="AY212" s="16" t="s">
        <v>120</v>
      </c>
      <c r="BE212" s="248">
        <f>IF(N212="základní",J212,0)</f>
        <v>0</v>
      </c>
      <c r="BF212" s="248">
        <f>IF(N212="snížená",J212,0)</f>
        <v>0</v>
      </c>
      <c r="BG212" s="248">
        <f>IF(N212="zákl. přenesená",J212,0)</f>
        <v>0</v>
      </c>
      <c r="BH212" s="248">
        <f>IF(N212="sníž. přenesená",J212,0)</f>
        <v>0</v>
      </c>
      <c r="BI212" s="248">
        <f>IF(N212="nulová",J212,0)</f>
        <v>0</v>
      </c>
      <c r="BJ212" s="16" t="s">
        <v>84</v>
      </c>
      <c r="BK212" s="248">
        <f>ROUND(I212*H212,2)</f>
        <v>0</v>
      </c>
      <c r="BL212" s="16" t="s">
        <v>126</v>
      </c>
      <c r="BM212" s="247" t="s">
        <v>287</v>
      </c>
    </row>
    <row r="213" s="2" customFormat="1">
      <c r="A213" s="37"/>
      <c r="B213" s="38"/>
      <c r="C213" s="39"/>
      <c r="D213" s="249" t="s">
        <v>128</v>
      </c>
      <c r="E213" s="39"/>
      <c r="F213" s="250" t="s">
        <v>288</v>
      </c>
      <c r="G213" s="39"/>
      <c r="H213" s="39"/>
      <c r="I213" s="143"/>
      <c r="J213" s="39"/>
      <c r="K213" s="39"/>
      <c r="L213" s="43"/>
      <c r="M213" s="251"/>
      <c r="N213" s="252"/>
      <c r="O213" s="90"/>
      <c r="P213" s="90"/>
      <c r="Q213" s="90"/>
      <c r="R213" s="90"/>
      <c r="S213" s="90"/>
      <c r="T213" s="91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T213" s="16" t="s">
        <v>128</v>
      </c>
      <c r="AU213" s="16" t="s">
        <v>86</v>
      </c>
    </row>
    <row r="214" s="2" customFormat="1" ht="24" customHeight="1">
      <c r="A214" s="37"/>
      <c r="B214" s="38"/>
      <c r="C214" s="235" t="s">
        <v>289</v>
      </c>
      <c r="D214" s="235" t="s">
        <v>122</v>
      </c>
      <c r="E214" s="236" t="s">
        <v>290</v>
      </c>
      <c r="F214" s="237" t="s">
        <v>291</v>
      </c>
      <c r="G214" s="238" t="s">
        <v>125</v>
      </c>
      <c r="H214" s="239">
        <v>464.39999999999998</v>
      </c>
      <c r="I214" s="240"/>
      <c r="J214" s="241">
        <f>ROUND(I214*H214,2)</f>
        <v>0</v>
      </c>
      <c r="K214" s="242"/>
      <c r="L214" s="43"/>
      <c r="M214" s="243" t="s">
        <v>1</v>
      </c>
      <c r="N214" s="244" t="s">
        <v>41</v>
      </c>
      <c r="O214" s="90"/>
      <c r="P214" s="245">
        <f>O214*H214</f>
        <v>0</v>
      </c>
      <c r="Q214" s="245">
        <v>0.0090100000000000006</v>
      </c>
      <c r="R214" s="245">
        <f>Q214*H214</f>
        <v>4.1842440000000005</v>
      </c>
      <c r="S214" s="245">
        <v>0</v>
      </c>
      <c r="T214" s="246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47" t="s">
        <v>126</v>
      </c>
      <c r="AT214" s="247" t="s">
        <v>122</v>
      </c>
      <c r="AU214" s="247" t="s">
        <v>86</v>
      </c>
      <c r="AY214" s="16" t="s">
        <v>120</v>
      </c>
      <c r="BE214" s="248">
        <f>IF(N214="základní",J214,0)</f>
        <v>0</v>
      </c>
      <c r="BF214" s="248">
        <f>IF(N214="snížená",J214,0)</f>
        <v>0</v>
      </c>
      <c r="BG214" s="248">
        <f>IF(N214="zákl. přenesená",J214,0)</f>
        <v>0</v>
      </c>
      <c r="BH214" s="248">
        <f>IF(N214="sníž. přenesená",J214,0)</f>
        <v>0</v>
      </c>
      <c r="BI214" s="248">
        <f>IF(N214="nulová",J214,0)</f>
        <v>0</v>
      </c>
      <c r="BJ214" s="16" t="s">
        <v>84</v>
      </c>
      <c r="BK214" s="248">
        <f>ROUND(I214*H214,2)</f>
        <v>0</v>
      </c>
      <c r="BL214" s="16" t="s">
        <v>126</v>
      </c>
      <c r="BM214" s="247" t="s">
        <v>292</v>
      </c>
    </row>
    <row r="215" s="2" customFormat="1">
      <c r="A215" s="37"/>
      <c r="B215" s="38"/>
      <c r="C215" s="39"/>
      <c r="D215" s="249" t="s">
        <v>128</v>
      </c>
      <c r="E215" s="39"/>
      <c r="F215" s="250" t="s">
        <v>293</v>
      </c>
      <c r="G215" s="39"/>
      <c r="H215" s="39"/>
      <c r="I215" s="143"/>
      <c r="J215" s="39"/>
      <c r="K215" s="39"/>
      <c r="L215" s="43"/>
      <c r="M215" s="251"/>
      <c r="N215" s="252"/>
      <c r="O215" s="90"/>
      <c r="P215" s="90"/>
      <c r="Q215" s="90"/>
      <c r="R215" s="90"/>
      <c r="S215" s="90"/>
      <c r="T215" s="91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T215" s="16" t="s">
        <v>128</v>
      </c>
      <c r="AU215" s="16" t="s">
        <v>86</v>
      </c>
    </row>
    <row r="216" s="2" customFormat="1" ht="24" customHeight="1">
      <c r="A216" s="37"/>
      <c r="B216" s="38"/>
      <c r="C216" s="235" t="s">
        <v>294</v>
      </c>
      <c r="D216" s="235" t="s">
        <v>122</v>
      </c>
      <c r="E216" s="236" t="s">
        <v>295</v>
      </c>
      <c r="F216" s="237" t="s">
        <v>296</v>
      </c>
      <c r="G216" s="238" t="s">
        <v>125</v>
      </c>
      <c r="H216" s="239">
        <v>464.39999999999998</v>
      </c>
      <c r="I216" s="240"/>
      <c r="J216" s="241">
        <f>ROUND(I216*H216,2)</f>
        <v>0</v>
      </c>
      <c r="K216" s="242"/>
      <c r="L216" s="43"/>
      <c r="M216" s="243" t="s">
        <v>1</v>
      </c>
      <c r="N216" s="244" t="s">
        <v>41</v>
      </c>
      <c r="O216" s="90"/>
      <c r="P216" s="245">
        <f>O216*H216</f>
        <v>0</v>
      </c>
      <c r="Q216" s="245">
        <v>0.015520000000000001</v>
      </c>
      <c r="R216" s="245">
        <f>Q216*H216</f>
        <v>7.2074879999999997</v>
      </c>
      <c r="S216" s="245">
        <v>0</v>
      </c>
      <c r="T216" s="246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47" t="s">
        <v>126</v>
      </c>
      <c r="AT216" s="247" t="s">
        <v>122</v>
      </c>
      <c r="AU216" s="247" t="s">
        <v>86</v>
      </c>
      <c r="AY216" s="16" t="s">
        <v>120</v>
      </c>
      <c r="BE216" s="248">
        <f>IF(N216="základní",J216,0)</f>
        <v>0</v>
      </c>
      <c r="BF216" s="248">
        <f>IF(N216="snížená",J216,0)</f>
        <v>0</v>
      </c>
      <c r="BG216" s="248">
        <f>IF(N216="zákl. přenesená",J216,0)</f>
        <v>0</v>
      </c>
      <c r="BH216" s="248">
        <f>IF(N216="sníž. přenesená",J216,0)</f>
        <v>0</v>
      </c>
      <c r="BI216" s="248">
        <f>IF(N216="nulová",J216,0)</f>
        <v>0</v>
      </c>
      <c r="BJ216" s="16" t="s">
        <v>84</v>
      </c>
      <c r="BK216" s="248">
        <f>ROUND(I216*H216,2)</f>
        <v>0</v>
      </c>
      <c r="BL216" s="16" t="s">
        <v>126</v>
      </c>
      <c r="BM216" s="247" t="s">
        <v>297</v>
      </c>
    </row>
    <row r="217" s="2" customFormat="1">
      <c r="A217" s="37"/>
      <c r="B217" s="38"/>
      <c r="C217" s="39"/>
      <c r="D217" s="249" t="s">
        <v>128</v>
      </c>
      <c r="E217" s="39"/>
      <c r="F217" s="250" t="s">
        <v>298</v>
      </c>
      <c r="G217" s="39"/>
      <c r="H217" s="39"/>
      <c r="I217" s="143"/>
      <c r="J217" s="39"/>
      <c r="K217" s="39"/>
      <c r="L217" s="43"/>
      <c r="M217" s="251"/>
      <c r="N217" s="252"/>
      <c r="O217" s="90"/>
      <c r="P217" s="90"/>
      <c r="Q217" s="90"/>
      <c r="R217" s="90"/>
      <c r="S217" s="90"/>
      <c r="T217" s="91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T217" s="16" t="s">
        <v>128</v>
      </c>
      <c r="AU217" s="16" t="s">
        <v>86</v>
      </c>
    </row>
    <row r="218" s="2" customFormat="1" ht="16.5" customHeight="1">
      <c r="A218" s="37"/>
      <c r="B218" s="38"/>
      <c r="C218" s="235" t="s">
        <v>299</v>
      </c>
      <c r="D218" s="235" t="s">
        <v>122</v>
      </c>
      <c r="E218" s="236" t="s">
        <v>300</v>
      </c>
      <c r="F218" s="237" t="s">
        <v>301</v>
      </c>
      <c r="G218" s="238" t="s">
        <v>125</v>
      </c>
      <c r="H218" s="239">
        <v>464.39999999999998</v>
      </c>
      <c r="I218" s="240"/>
      <c r="J218" s="241">
        <f>ROUND(I218*H218,2)</f>
        <v>0</v>
      </c>
      <c r="K218" s="242"/>
      <c r="L218" s="43"/>
      <c r="M218" s="243" t="s">
        <v>1</v>
      </c>
      <c r="N218" s="244" t="s">
        <v>41</v>
      </c>
      <c r="O218" s="90"/>
      <c r="P218" s="245">
        <f>O218*H218</f>
        <v>0</v>
      </c>
      <c r="Q218" s="245">
        <v>0.2268</v>
      </c>
      <c r="R218" s="245">
        <f>Q218*H218</f>
        <v>105.32592</v>
      </c>
      <c r="S218" s="245">
        <v>0</v>
      </c>
      <c r="T218" s="246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247" t="s">
        <v>126</v>
      </c>
      <c r="AT218" s="247" t="s">
        <v>122</v>
      </c>
      <c r="AU218" s="247" t="s">
        <v>86</v>
      </c>
      <c r="AY218" s="16" t="s">
        <v>120</v>
      </c>
      <c r="BE218" s="248">
        <f>IF(N218="základní",J218,0)</f>
        <v>0</v>
      </c>
      <c r="BF218" s="248">
        <f>IF(N218="snížená",J218,0)</f>
        <v>0</v>
      </c>
      <c r="BG218" s="248">
        <f>IF(N218="zákl. přenesená",J218,0)</f>
        <v>0</v>
      </c>
      <c r="BH218" s="248">
        <f>IF(N218="sníž. přenesená",J218,0)</f>
        <v>0</v>
      </c>
      <c r="BI218" s="248">
        <f>IF(N218="nulová",J218,0)</f>
        <v>0</v>
      </c>
      <c r="BJ218" s="16" t="s">
        <v>84</v>
      </c>
      <c r="BK218" s="248">
        <f>ROUND(I218*H218,2)</f>
        <v>0</v>
      </c>
      <c r="BL218" s="16" t="s">
        <v>126</v>
      </c>
      <c r="BM218" s="247" t="s">
        <v>302</v>
      </c>
    </row>
    <row r="219" s="2" customFormat="1">
      <c r="A219" s="37"/>
      <c r="B219" s="38"/>
      <c r="C219" s="39"/>
      <c r="D219" s="249" t="s">
        <v>128</v>
      </c>
      <c r="E219" s="39"/>
      <c r="F219" s="250" t="s">
        <v>303</v>
      </c>
      <c r="G219" s="39"/>
      <c r="H219" s="39"/>
      <c r="I219" s="143"/>
      <c r="J219" s="39"/>
      <c r="K219" s="39"/>
      <c r="L219" s="43"/>
      <c r="M219" s="251"/>
      <c r="N219" s="252"/>
      <c r="O219" s="90"/>
      <c r="P219" s="90"/>
      <c r="Q219" s="90"/>
      <c r="R219" s="90"/>
      <c r="S219" s="90"/>
      <c r="T219" s="91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T219" s="16" t="s">
        <v>128</v>
      </c>
      <c r="AU219" s="16" t="s">
        <v>86</v>
      </c>
    </row>
    <row r="220" s="2" customFormat="1" ht="24" customHeight="1">
      <c r="A220" s="37"/>
      <c r="B220" s="38"/>
      <c r="C220" s="235" t="s">
        <v>304</v>
      </c>
      <c r="D220" s="235" t="s">
        <v>122</v>
      </c>
      <c r="E220" s="236" t="s">
        <v>305</v>
      </c>
      <c r="F220" s="237" t="s">
        <v>306</v>
      </c>
      <c r="G220" s="238" t="s">
        <v>125</v>
      </c>
      <c r="H220" s="239">
        <v>901.10000000000002</v>
      </c>
      <c r="I220" s="240"/>
      <c r="J220" s="241">
        <f>ROUND(I220*H220,2)</f>
        <v>0</v>
      </c>
      <c r="K220" s="242"/>
      <c r="L220" s="43"/>
      <c r="M220" s="243" t="s">
        <v>1</v>
      </c>
      <c r="N220" s="244" t="s">
        <v>41</v>
      </c>
      <c r="O220" s="90"/>
      <c r="P220" s="245">
        <f>O220*H220</f>
        <v>0</v>
      </c>
      <c r="Q220" s="245">
        <v>0.12966</v>
      </c>
      <c r="R220" s="245">
        <f>Q220*H220</f>
        <v>116.836626</v>
      </c>
      <c r="S220" s="245">
        <v>0</v>
      </c>
      <c r="T220" s="246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247" t="s">
        <v>126</v>
      </c>
      <c r="AT220" s="247" t="s">
        <v>122</v>
      </c>
      <c r="AU220" s="247" t="s">
        <v>86</v>
      </c>
      <c r="AY220" s="16" t="s">
        <v>120</v>
      </c>
      <c r="BE220" s="248">
        <f>IF(N220="základní",J220,0)</f>
        <v>0</v>
      </c>
      <c r="BF220" s="248">
        <f>IF(N220="snížená",J220,0)</f>
        <v>0</v>
      </c>
      <c r="BG220" s="248">
        <f>IF(N220="zákl. přenesená",J220,0)</f>
        <v>0</v>
      </c>
      <c r="BH220" s="248">
        <f>IF(N220="sníž. přenesená",J220,0)</f>
        <v>0</v>
      </c>
      <c r="BI220" s="248">
        <f>IF(N220="nulová",J220,0)</f>
        <v>0</v>
      </c>
      <c r="BJ220" s="16" t="s">
        <v>84</v>
      </c>
      <c r="BK220" s="248">
        <f>ROUND(I220*H220,2)</f>
        <v>0</v>
      </c>
      <c r="BL220" s="16" t="s">
        <v>126</v>
      </c>
      <c r="BM220" s="247" t="s">
        <v>307</v>
      </c>
    </row>
    <row r="221" s="2" customFormat="1">
      <c r="A221" s="37"/>
      <c r="B221" s="38"/>
      <c r="C221" s="39"/>
      <c r="D221" s="249" t="s">
        <v>128</v>
      </c>
      <c r="E221" s="39"/>
      <c r="F221" s="250" t="s">
        <v>308</v>
      </c>
      <c r="G221" s="39"/>
      <c r="H221" s="39"/>
      <c r="I221" s="143"/>
      <c r="J221" s="39"/>
      <c r="K221" s="39"/>
      <c r="L221" s="43"/>
      <c r="M221" s="251"/>
      <c r="N221" s="252"/>
      <c r="O221" s="90"/>
      <c r="P221" s="90"/>
      <c r="Q221" s="90"/>
      <c r="R221" s="90"/>
      <c r="S221" s="90"/>
      <c r="T221" s="91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T221" s="16" t="s">
        <v>128</v>
      </c>
      <c r="AU221" s="16" t="s">
        <v>86</v>
      </c>
    </row>
    <row r="222" s="13" customFormat="1">
      <c r="A222" s="13"/>
      <c r="B222" s="253"/>
      <c r="C222" s="254"/>
      <c r="D222" s="249" t="s">
        <v>135</v>
      </c>
      <c r="E222" s="255" t="s">
        <v>1</v>
      </c>
      <c r="F222" s="256" t="s">
        <v>278</v>
      </c>
      <c r="G222" s="254"/>
      <c r="H222" s="257">
        <v>436.69999999999999</v>
      </c>
      <c r="I222" s="258"/>
      <c r="J222" s="254"/>
      <c r="K222" s="254"/>
      <c r="L222" s="259"/>
      <c r="M222" s="260"/>
      <c r="N222" s="261"/>
      <c r="O222" s="261"/>
      <c r="P222" s="261"/>
      <c r="Q222" s="261"/>
      <c r="R222" s="261"/>
      <c r="S222" s="261"/>
      <c r="T222" s="262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63" t="s">
        <v>135</v>
      </c>
      <c r="AU222" s="263" t="s">
        <v>86</v>
      </c>
      <c r="AV222" s="13" t="s">
        <v>86</v>
      </c>
      <c r="AW222" s="13" t="s">
        <v>32</v>
      </c>
      <c r="AX222" s="13" t="s">
        <v>76</v>
      </c>
      <c r="AY222" s="263" t="s">
        <v>120</v>
      </c>
    </row>
    <row r="223" s="13" customFormat="1">
      <c r="A223" s="13"/>
      <c r="B223" s="253"/>
      <c r="C223" s="254"/>
      <c r="D223" s="249" t="s">
        <v>135</v>
      </c>
      <c r="E223" s="255" t="s">
        <v>1</v>
      </c>
      <c r="F223" s="256" t="s">
        <v>309</v>
      </c>
      <c r="G223" s="254"/>
      <c r="H223" s="257">
        <v>464.39999999999998</v>
      </c>
      <c r="I223" s="258"/>
      <c r="J223" s="254"/>
      <c r="K223" s="254"/>
      <c r="L223" s="259"/>
      <c r="M223" s="260"/>
      <c r="N223" s="261"/>
      <c r="O223" s="261"/>
      <c r="P223" s="261"/>
      <c r="Q223" s="261"/>
      <c r="R223" s="261"/>
      <c r="S223" s="261"/>
      <c r="T223" s="262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63" t="s">
        <v>135</v>
      </c>
      <c r="AU223" s="263" t="s">
        <v>86</v>
      </c>
      <c r="AV223" s="13" t="s">
        <v>86</v>
      </c>
      <c r="AW223" s="13" t="s">
        <v>32</v>
      </c>
      <c r="AX223" s="13" t="s">
        <v>76</v>
      </c>
      <c r="AY223" s="263" t="s">
        <v>120</v>
      </c>
    </row>
    <row r="224" s="14" customFormat="1">
      <c r="A224" s="14"/>
      <c r="B224" s="264"/>
      <c r="C224" s="265"/>
      <c r="D224" s="249" t="s">
        <v>135</v>
      </c>
      <c r="E224" s="266" t="s">
        <v>1</v>
      </c>
      <c r="F224" s="267" t="s">
        <v>138</v>
      </c>
      <c r="G224" s="265"/>
      <c r="H224" s="268">
        <v>901.09999999999991</v>
      </c>
      <c r="I224" s="269"/>
      <c r="J224" s="265"/>
      <c r="K224" s="265"/>
      <c r="L224" s="270"/>
      <c r="M224" s="271"/>
      <c r="N224" s="272"/>
      <c r="O224" s="272"/>
      <c r="P224" s="272"/>
      <c r="Q224" s="272"/>
      <c r="R224" s="272"/>
      <c r="S224" s="272"/>
      <c r="T224" s="273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T224" s="274" t="s">
        <v>135</v>
      </c>
      <c r="AU224" s="274" t="s">
        <v>86</v>
      </c>
      <c r="AV224" s="14" t="s">
        <v>126</v>
      </c>
      <c r="AW224" s="14" t="s">
        <v>32</v>
      </c>
      <c r="AX224" s="14" t="s">
        <v>84</v>
      </c>
      <c r="AY224" s="274" t="s">
        <v>120</v>
      </c>
    </row>
    <row r="225" s="2" customFormat="1" ht="24" customHeight="1">
      <c r="A225" s="37"/>
      <c r="B225" s="38"/>
      <c r="C225" s="235" t="s">
        <v>310</v>
      </c>
      <c r="D225" s="235" t="s">
        <v>122</v>
      </c>
      <c r="E225" s="236" t="s">
        <v>311</v>
      </c>
      <c r="F225" s="237" t="s">
        <v>312</v>
      </c>
      <c r="G225" s="238" t="s">
        <v>125</v>
      </c>
      <c r="H225" s="239">
        <v>150</v>
      </c>
      <c r="I225" s="240"/>
      <c r="J225" s="241">
        <f>ROUND(I225*H225,2)</f>
        <v>0</v>
      </c>
      <c r="K225" s="242"/>
      <c r="L225" s="43"/>
      <c r="M225" s="243" t="s">
        <v>1</v>
      </c>
      <c r="N225" s="244" t="s">
        <v>41</v>
      </c>
      <c r="O225" s="90"/>
      <c r="P225" s="245">
        <f>O225*H225</f>
        <v>0</v>
      </c>
      <c r="Q225" s="245">
        <v>0</v>
      </c>
      <c r="R225" s="245">
        <f>Q225*H225</f>
        <v>0</v>
      </c>
      <c r="S225" s="245">
        <v>0</v>
      </c>
      <c r="T225" s="246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47" t="s">
        <v>126</v>
      </c>
      <c r="AT225" s="247" t="s">
        <v>122</v>
      </c>
      <c r="AU225" s="247" t="s">
        <v>86</v>
      </c>
      <c r="AY225" s="16" t="s">
        <v>120</v>
      </c>
      <c r="BE225" s="248">
        <f>IF(N225="základní",J225,0)</f>
        <v>0</v>
      </c>
      <c r="BF225" s="248">
        <f>IF(N225="snížená",J225,0)</f>
        <v>0</v>
      </c>
      <c r="BG225" s="248">
        <f>IF(N225="zákl. přenesená",J225,0)</f>
        <v>0</v>
      </c>
      <c r="BH225" s="248">
        <f>IF(N225="sníž. přenesená",J225,0)</f>
        <v>0</v>
      </c>
      <c r="BI225" s="248">
        <f>IF(N225="nulová",J225,0)</f>
        <v>0</v>
      </c>
      <c r="BJ225" s="16" t="s">
        <v>84</v>
      </c>
      <c r="BK225" s="248">
        <f>ROUND(I225*H225,2)</f>
        <v>0</v>
      </c>
      <c r="BL225" s="16" t="s">
        <v>126</v>
      </c>
      <c r="BM225" s="247" t="s">
        <v>313</v>
      </c>
    </row>
    <row r="226" s="2" customFormat="1">
      <c r="A226" s="37"/>
      <c r="B226" s="38"/>
      <c r="C226" s="39"/>
      <c r="D226" s="249" t="s">
        <v>128</v>
      </c>
      <c r="E226" s="39"/>
      <c r="F226" s="250" t="s">
        <v>214</v>
      </c>
      <c r="G226" s="39"/>
      <c r="H226" s="39"/>
      <c r="I226" s="143"/>
      <c r="J226" s="39"/>
      <c r="K226" s="39"/>
      <c r="L226" s="43"/>
      <c r="M226" s="251"/>
      <c r="N226" s="252"/>
      <c r="O226" s="90"/>
      <c r="P226" s="90"/>
      <c r="Q226" s="90"/>
      <c r="R226" s="90"/>
      <c r="S226" s="90"/>
      <c r="T226" s="91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T226" s="16" t="s">
        <v>128</v>
      </c>
      <c r="AU226" s="16" t="s">
        <v>86</v>
      </c>
    </row>
    <row r="227" s="13" customFormat="1">
      <c r="A227" s="13"/>
      <c r="B227" s="253"/>
      <c r="C227" s="254"/>
      <c r="D227" s="249" t="s">
        <v>135</v>
      </c>
      <c r="E227" s="255" t="s">
        <v>1</v>
      </c>
      <c r="F227" s="256" t="s">
        <v>314</v>
      </c>
      <c r="G227" s="254"/>
      <c r="H227" s="257">
        <v>150</v>
      </c>
      <c r="I227" s="258"/>
      <c r="J227" s="254"/>
      <c r="K227" s="254"/>
      <c r="L227" s="259"/>
      <c r="M227" s="260"/>
      <c r="N227" s="261"/>
      <c r="O227" s="261"/>
      <c r="P227" s="261"/>
      <c r="Q227" s="261"/>
      <c r="R227" s="261"/>
      <c r="S227" s="261"/>
      <c r="T227" s="262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T227" s="263" t="s">
        <v>135</v>
      </c>
      <c r="AU227" s="263" t="s">
        <v>86</v>
      </c>
      <c r="AV227" s="13" t="s">
        <v>86</v>
      </c>
      <c r="AW227" s="13" t="s">
        <v>32</v>
      </c>
      <c r="AX227" s="13" t="s">
        <v>84</v>
      </c>
      <c r="AY227" s="263" t="s">
        <v>120</v>
      </c>
    </row>
    <row r="228" s="12" customFormat="1" ht="22.8" customHeight="1">
      <c r="A228" s="12"/>
      <c r="B228" s="219"/>
      <c r="C228" s="220"/>
      <c r="D228" s="221" t="s">
        <v>75</v>
      </c>
      <c r="E228" s="233" t="s">
        <v>174</v>
      </c>
      <c r="F228" s="233" t="s">
        <v>315</v>
      </c>
      <c r="G228" s="220"/>
      <c r="H228" s="220"/>
      <c r="I228" s="223"/>
      <c r="J228" s="234">
        <f>BK228</f>
        <v>0</v>
      </c>
      <c r="K228" s="220"/>
      <c r="L228" s="225"/>
      <c r="M228" s="226"/>
      <c r="N228" s="227"/>
      <c r="O228" s="227"/>
      <c r="P228" s="228">
        <f>SUM(P229:P242)</f>
        <v>0</v>
      </c>
      <c r="Q228" s="227"/>
      <c r="R228" s="228">
        <f>SUM(R229:R242)</f>
        <v>1.3032999999999999</v>
      </c>
      <c r="S228" s="227"/>
      <c r="T228" s="229">
        <f>SUM(T229:T242)</f>
        <v>0</v>
      </c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R228" s="230" t="s">
        <v>84</v>
      </c>
      <c r="AT228" s="231" t="s">
        <v>75</v>
      </c>
      <c r="AU228" s="231" t="s">
        <v>84</v>
      </c>
      <c r="AY228" s="230" t="s">
        <v>120</v>
      </c>
      <c r="BK228" s="232">
        <f>SUM(BK229:BK242)</f>
        <v>0</v>
      </c>
    </row>
    <row r="229" s="2" customFormat="1" ht="24" customHeight="1">
      <c r="A229" s="37"/>
      <c r="B229" s="38"/>
      <c r="C229" s="235" t="s">
        <v>316</v>
      </c>
      <c r="D229" s="235" t="s">
        <v>122</v>
      </c>
      <c r="E229" s="236" t="s">
        <v>317</v>
      </c>
      <c r="F229" s="237" t="s">
        <v>318</v>
      </c>
      <c r="G229" s="238" t="s">
        <v>319</v>
      </c>
      <c r="H229" s="239">
        <v>4</v>
      </c>
      <c r="I229" s="240"/>
      <c r="J229" s="241">
        <f>ROUND(I229*H229,2)</f>
        <v>0</v>
      </c>
      <c r="K229" s="242"/>
      <c r="L229" s="43"/>
      <c r="M229" s="243" t="s">
        <v>1</v>
      </c>
      <c r="N229" s="244" t="s">
        <v>41</v>
      </c>
      <c r="O229" s="90"/>
      <c r="P229" s="245">
        <f>O229*H229</f>
        <v>0</v>
      </c>
      <c r="Q229" s="245">
        <v>0.0010499999999999999</v>
      </c>
      <c r="R229" s="245">
        <f>Q229*H229</f>
        <v>0.0041999999999999997</v>
      </c>
      <c r="S229" s="245">
        <v>0</v>
      </c>
      <c r="T229" s="246">
        <f>S229*H229</f>
        <v>0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R229" s="247" t="s">
        <v>126</v>
      </c>
      <c r="AT229" s="247" t="s">
        <v>122</v>
      </c>
      <c r="AU229" s="247" t="s">
        <v>86</v>
      </c>
      <c r="AY229" s="16" t="s">
        <v>120</v>
      </c>
      <c r="BE229" s="248">
        <f>IF(N229="základní",J229,0)</f>
        <v>0</v>
      </c>
      <c r="BF229" s="248">
        <f>IF(N229="snížená",J229,0)</f>
        <v>0</v>
      </c>
      <c r="BG229" s="248">
        <f>IF(N229="zákl. přenesená",J229,0)</f>
        <v>0</v>
      </c>
      <c r="BH229" s="248">
        <f>IF(N229="sníž. přenesená",J229,0)</f>
        <v>0</v>
      </c>
      <c r="BI229" s="248">
        <f>IF(N229="nulová",J229,0)</f>
        <v>0</v>
      </c>
      <c r="BJ229" s="16" t="s">
        <v>84</v>
      </c>
      <c r="BK229" s="248">
        <f>ROUND(I229*H229,2)</f>
        <v>0</v>
      </c>
      <c r="BL229" s="16" t="s">
        <v>126</v>
      </c>
      <c r="BM229" s="247" t="s">
        <v>320</v>
      </c>
    </row>
    <row r="230" s="2" customFormat="1">
      <c r="A230" s="37"/>
      <c r="B230" s="38"/>
      <c r="C230" s="39"/>
      <c r="D230" s="249" t="s">
        <v>128</v>
      </c>
      <c r="E230" s="39"/>
      <c r="F230" s="250" t="s">
        <v>321</v>
      </c>
      <c r="G230" s="39"/>
      <c r="H230" s="39"/>
      <c r="I230" s="143"/>
      <c r="J230" s="39"/>
      <c r="K230" s="39"/>
      <c r="L230" s="43"/>
      <c r="M230" s="251"/>
      <c r="N230" s="252"/>
      <c r="O230" s="90"/>
      <c r="P230" s="90"/>
      <c r="Q230" s="90"/>
      <c r="R230" s="90"/>
      <c r="S230" s="90"/>
      <c r="T230" s="91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T230" s="16" t="s">
        <v>128</v>
      </c>
      <c r="AU230" s="16" t="s">
        <v>86</v>
      </c>
    </row>
    <row r="231" s="2" customFormat="1" ht="16.5" customHeight="1">
      <c r="A231" s="37"/>
      <c r="B231" s="38"/>
      <c r="C231" s="275" t="s">
        <v>322</v>
      </c>
      <c r="D231" s="275" t="s">
        <v>196</v>
      </c>
      <c r="E231" s="276" t="s">
        <v>323</v>
      </c>
      <c r="F231" s="277" t="s">
        <v>324</v>
      </c>
      <c r="G231" s="278" t="s">
        <v>319</v>
      </c>
      <c r="H231" s="279">
        <v>4</v>
      </c>
      <c r="I231" s="280"/>
      <c r="J231" s="281">
        <f>ROUND(I231*H231,2)</f>
        <v>0</v>
      </c>
      <c r="K231" s="282"/>
      <c r="L231" s="283"/>
      <c r="M231" s="284" t="s">
        <v>1</v>
      </c>
      <c r="N231" s="285" t="s">
        <v>41</v>
      </c>
      <c r="O231" s="90"/>
      <c r="P231" s="245">
        <f>O231*H231</f>
        <v>0</v>
      </c>
      <c r="Q231" s="245">
        <v>0.0040000000000000001</v>
      </c>
      <c r="R231" s="245">
        <f>Q231*H231</f>
        <v>0.016</v>
      </c>
      <c r="S231" s="245">
        <v>0</v>
      </c>
      <c r="T231" s="246">
        <f>S231*H231</f>
        <v>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247" t="s">
        <v>167</v>
      </c>
      <c r="AT231" s="247" t="s">
        <v>196</v>
      </c>
      <c r="AU231" s="247" t="s">
        <v>86</v>
      </c>
      <c r="AY231" s="16" t="s">
        <v>120</v>
      </c>
      <c r="BE231" s="248">
        <f>IF(N231="základní",J231,0)</f>
        <v>0</v>
      </c>
      <c r="BF231" s="248">
        <f>IF(N231="snížená",J231,0)</f>
        <v>0</v>
      </c>
      <c r="BG231" s="248">
        <f>IF(N231="zákl. přenesená",J231,0)</f>
        <v>0</v>
      </c>
      <c r="BH231" s="248">
        <f>IF(N231="sníž. přenesená",J231,0)</f>
        <v>0</v>
      </c>
      <c r="BI231" s="248">
        <f>IF(N231="nulová",J231,0)</f>
        <v>0</v>
      </c>
      <c r="BJ231" s="16" t="s">
        <v>84</v>
      </c>
      <c r="BK231" s="248">
        <f>ROUND(I231*H231,2)</f>
        <v>0</v>
      </c>
      <c r="BL231" s="16" t="s">
        <v>126</v>
      </c>
      <c r="BM231" s="247" t="s">
        <v>325</v>
      </c>
    </row>
    <row r="232" s="2" customFormat="1">
      <c r="A232" s="37"/>
      <c r="B232" s="38"/>
      <c r="C232" s="39"/>
      <c r="D232" s="249" t="s">
        <v>128</v>
      </c>
      <c r="E232" s="39"/>
      <c r="F232" s="250" t="s">
        <v>326</v>
      </c>
      <c r="G232" s="39"/>
      <c r="H232" s="39"/>
      <c r="I232" s="143"/>
      <c r="J232" s="39"/>
      <c r="K232" s="39"/>
      <c r="L232" s="43"/>
      <c r="M232" s="251"/>
      <c r="N232" s="252"/>
      <c r="O232" s="90"/>
      <c r="P232" s="90"/>
      <c r="Q232" s="90"/>
      <c r="R232" s="90"/>
      <c r="S232" s="90"/>
      <c r="T232" s="91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T232" s="16" t="s">
        <v>128</v>
      </c>
      <c r="AU232" s="16" t="s">
        <v>86</v>
      </c>
    </row>
    <row r="233" s="2" customFormat="1" ht="24" customHeight="1">
      <c r="A233" s="37"/>
      <c r="B233" s="38"/>
      <c r="C233" s="235" t="s">
        <v>327</v>
      </c>
      <c r="D233" s="235" t="s">
        <v>122</v>
      </c>
      <c r="E233" s="236" t="s">
        <v>328</v>
      </c>
      <c r="F233" s="237" t="s">
        <v>329</v>
      </c>
      <c r="G233" s="238" t="s">
        <v>125</v>
      </c>
      <c r="H233" s="239">
        <v>2730</v>
      </c>
      <c r="I233" s="240"/>
      <c r="J233" s="241">
        <f>ROUND(I233*H233,2)</f>
        <v>0</v>
      </c>
      <c r="K233" s="242"/>
      <c r="L233" s="43"/>
      <c r="M233" s="243" t="s">
        <v>1</v>
      </c>
      <c r="N233" s="244" t="s">
        <v>41</v>
      </c>
      <c r="O233" s="90"/>
      <c r="P233" s="245">
        <f>O233*H233</f>
        <v>0</v>
      </c>
      <c r="Q233" s="245">
        <v>0.00046999999999999999</v>
      </c>
      <c r="R233" s="245">
        <f>Q233*H233</f>
        <v>1.2830999999999999</v>
      </c>
      <c r="S233" s="245">
        <v>0</v>
      </c>
      <c r="T233" s="246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247" t="s">
        <v>126</v>
      </c>
      <c r="AT233" s="247" t="s">
        <v>122</v>
      </c>
      <c r="AU233" s="247" t="s">
        <v>86</v>
      </c>
      <c r="AY233" s="16" t="s">
        <v>120</v>
      </c>
      <c r="BE233" s="248">
        <f>IF(N233="základní",J233,0)</f>
        <v>0</v>
      </c>
      <c r="BF233" s="248">
        <f>IF(N233="snížená",J233,0)</f>
        <v>0</v>
      </c>
      <c r="BG233" s="248">
        <f>IF(N233="zákl. přenesená",J233,0)</f>
        <v>0</v>
      </c>
      <c r="BH233" s="248">
        <f>IF(N233="sníž. přenesená",J233,0)</f>
        <v>0</v>
      </c>
      <c r="BI233" s="248">
        <f>IF(N233="nulová",J233,0)</f>
        <v>0</v>
      </c>
      <c r="BJ233" s="16" t="s">
        <v>84</v>
      </c>
      <c r="BK233" s="248">
        <f>ROUND(I233*H233,2)</f>
        <v>0</v>
      </c>
      <c r="BL233" s="16" t="s">
        <v>126</v>
      </c>
      <c r="BM233" s="247" t="s">
        <v>330</v>
      </c>
    </row>
    <row r="234" s="2" customFormat="1">
      <c r="A234" s="37"/>
      <c r="B234" s="38"/>
      <c r="C234" s="39"/>
      <c r="D234" s="249" t="s">
        <v>128</v>
      </c>
      <c r="E234" s="39"/>
      <c r="F234" s="250" t="s">
        <v>331</v>
      </c>
      <c r="G234" s="39"/>
      <c r="H234" s="39"/>
      <c r="I234" s="143"/>
      <c r="J234" s="39"/>
      <c r="K234" s="39"/>
      <c r="L234" s="43"/>
      <c r="M234" s="251"/>
      <c r="N234" s="252"/>
      <c r="O234" s="90"/>
      <c r="P234" s="90"/>
      <c r="Q234" s="90"/>
      <c r="R234" s="90"/>
      <c r="S234" s="90"/>
      <c r="T234" s="91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T234" s="16" t="s">
        <v>128</v>
      </c>
      <c r="AU234" s="16" t="s">
        <v>86</v>
      </c>
    </row>
    <row r="235" s="13" customFormat="1">
      <c r="A235" s="13"/>
      <c r="B235" s="253"/>
      <c r="C235" s="254"/>
      <c r="D235" s="249" t="s">
        <v>135</v>
      </c>
      <c r="E235" s="255" t="s">
        <v>1</v>
      </c>
      <c r="F235" s="256" t="s">
        <v>332</v>
      </c>
      <c r="G235" s="254"/>
      <c r="H235" s="257">
        <v>2730</v>
      </c>
      <c r="I235" s="258"/>
      <c r="J235" s="254"/>
      <c r="K235" s="254"/>
      <c r="L235" s="259"/>
      <c r="M235" s="260"/>
      <c r="N235" s="261"/>
      <c r="O235" s="261"/>
      <c r="P235" s="261"/>
      <c r="Q235" s="261"/>
      <c r="R235" s="261"/>
      <c r="S235" s="261"/>
      <c r="T235" s="262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T235" s="263" t="s">
        <v>135</v>
      </c>
      <c r="AU235" s="263" t="s">
        <v>86</v>
      </c>
      <c r="AV235" s="13" t="s">
        <v>86</v>
      </c>
      <c r="AW235" s="13" t="s">
        <v>32</v>
      </c>
      <c r="AX235" s="13" t="s">
        <v>84</v>
      </c>
      <c r="AY235" s="263" t="s">
        <v>120</v>
      </c>
    </row>
    <row r="236" s="2" customFormat="1" ht="16.5" customHeight="1">
      <c r="A236" s="37"/>
      <c r="B236" s="38"/>
      <c r="C236" s="235" t="s">
        <v>333</v>
      </c>
      <c r="D236" s="235" t="s">
        <v>122</v>
      </c>
      <c r="E236" s="236" t="s">
        <v>334</v>
      </c>
      <c r="F236" s="237" t="s">
        <v>335</v>
      </c>
      <c r="G236" s="238" t="s">
        <v>220</v>
      </c>
      <c r="H236" s="239">
        <v>12.65</v>
      </c>
      <c r="I236" s="240"/>
      <c r="J236" s="241">
        <f>ROUND(I236*H236,2)</f>
        <v>0</v>
      </c>
      <c r="K236" s="242"/>
      <c r="L236" s="43"/>
      <c r="M236" s="243" t="s">
        <v>1</v>
      </c>
      <c r="N236" s="244" t="s">
        <v>41</v>
      </c>
      <c r="O236" s="90"/>
      <c r="P236" s="245">
        <f>O236*H236</f>
        <v>0</v>
      </c>
      <c r="Q236" s="245">
        <v>0</v>
      </c>
      <c r="R236" s="245">
        <f>Q236*H236</f>
        <v>0</v>
      </c>
      <c r="S236" s="245">
        <v>0</v>
      </c>
      <c r="T236" s="246">
        <f>S236*H236</f>
        <v>0</v>
      </c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R236" s="247" t="s">
        <v>126</v>
      </c>
      <c r="AT236" s="247" t="s">
        <v>122</v>
      </c>
      <c r="AU236" s="247" t="s">
        <v>86</v>
      </c>
      <c r="AY236" s="16" t="s">
        <v>120</v>
      </c>
      <c r="BE236" s="248">
        <f>IF(N236="základní",J236,0)</f>
        <v>0</v>
      </c>
      <c r="BF236" s="248">
        <f>IF(N236="snížená",J236,0)</f>
        <v>0</v>
      </c>
      <c r="BG236" s="248">
        <f>IF(N236="zákl. přenesená",J236,0)</f>
        <v>0</v>
      </c>
      <c r="BH236" s="248">
        <f>IF(N236="sníž. přenesená",J236,0)</f>
        <v>0</v>
      </c>
      <c r="BI236" s="248">
        <f>IF(N236="nulová",J236,0)</f>
        <v>0</v>
      </c>
      <c r="BJ236" s="16" t="s">
        <v>84</v>
      </c>
      <c r="BK236" s="248">
        <f>ROUND(I236*H236,2)</f>
        <v>0</v>
      </c>
      <c r="BL236" s="16" t="s">
        <v>126</v>
      </c>
      <c r="BM236" s="247" t="s">
        <v>336</v>
      </c>
    </row>
    <row r="237" s="2" customFormat="1">
      <c r="A237" s="37"/>
      <c r="B237" s="38"/>
      <c r="C237" s="39"/>
      <c r="D237" s="249" t="s">
        <v>128</v>
      </c>
      <c r="E237" s="39"/>
      <c r="F237" s="250" t="s">
        <v>337</v>
      </c>
      <c r="G237" s="39"/>
      <c r="H237" s="39"/>
      <c r="I237" s="143"/>
      <c r="J237" s="39"/>
      <c r="K237" s="39"/>
      <c r="L237" s="43"/>
      <c r="M237" s="251"/>
      <c r="N237" s="252"/>
      <c r="O237" s="90"/>
      <c r="P237" s="90"/>
      <c r="Q237" s="90"/>
      <c r="R237" s="90"/>
      <c r="S237" s="90"/>
      <c r="T237" s="91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T237" s="16" t="s">
        <v>128</v>
      </c>
      <c r="AU237" s="16" t="s">
        <v>86</v>
      </c>
    </row>
    <row r="238" s="13" customFormat="1">
      <c r="A238" s="13"/>
      <c r="B238" s="253"/>
      <c r="C238" s="254"/>
      <c r="D238" s="249" t="s">
        <v>135</v>
      </c>
      <c r="E238" s="255" t="s">
        <v>1</v>
      </c>
      <c r="F238" s="256" t="s">
        <v>338</v>
      </c>
      <c r="G238" s="254"/>
      <c r="H238" s="257">
        <v>12.65</v>
      </c>
      <c r="I238" s="258"/>
      <c r="J238" s="254"/>
      <c r="K238" s="254"/>
      <c r="L238" s="259"/>
      <c r="M238" s="260"/>
      <c r="N238" s="261"/>
      <c r="O238" s="261"/>
      <c r="P238" s="261"/>
      <c r="Q238" s="261"/>
      <c r="R238" s="261"/>
      <c r="S238" s="261"/>
      <c r="T238" s="262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T238" s="263" t="s">
        <v>135</v>
      </c>
      <c r="AU238" s="263" t="s">
        <v>86</v>
      </c>
      <c r="AV238" s="13" t="s">
        <v>86</v>
      </c>
      <c r="AW238" s="13" t="s">
        <v>32</v>
      </c>
      <c r="AX238" s="13" t="s">
        <v>84</v>
      </c>
      <c r="AY238" s="263" t="s">
        <v>120</v>
      </c>
    </row>
    <row r="239" s="2" customFormat="1" ht="24" customHeight="1">
      <c r="A239" s="37"/>
      <c r="B239" s="38"/>
      <c r="C239" s="235" t="s">
        <v>339</v>
      </c>
      <c r="D239" s="235" t="s">
        <v>122</v>
      </c>
      <c r="E239" s="236" t="s">
        <v>340</v>
      </c>
      <c r="F239" s="237" t="s">
        <v>341</v>
      </c>
      <c r="G239" s="238" t="s">
        <v>342</v>
      </c>
      <c r="H239" s="239">
        <v>1</v>
      </c>
      <c r="I239" s="240"/>
      <c r="J239" s="241">
        <f>ROUND(I239*H239,2)</f>
        <v>0</v>
      </c>
      <c r="K239" s="242"/>
      <c r="L239" s="43"/>
      <c r="M239" s="243" t="s">
        <v>1</v>
      </c>
      <c r="N239" s="244" t="s">
        <v>41</v>
      </c>
      <c r="O239" s="90"/>
      <c r="P239" s="245">
        <f>O239*H239</f>
        <v>0</v>
      </c>
      <c r="Q239" s="245">
        <v>0</v>
      </c>
      <c r="R239" s="245">
        <f>Q239*H239</f>
        <v>0</v>
      </c>
      <c r="S239" s="245">
        <v>0</v>
      </c>
      <c r="T239" s="246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247" t="s">
        <v>126</v>
      </c>
      <c r="AT239" s="247" t="s">
        <v>122</v>
      </c>
      <c r="AU239" s="247" t="s">
        <v>86</v>
      </c>
      <c r="AY239" s="16" t="s">
        <v>120</v>
      </c>
      <c r="BE239" s="248">
        <f>IF(N239="základní",J239,0)</f>
        <v>0</v>
      </c>
      <c r="BF239" s="248">
        <f>IF(N239="snížená",J239,0)</f>
        <v>0</v>
      </c>
      <c r="BG239" s="248">
        <f>IF(N239="zákl. přenesená",J239,0)</f>
        <v>0</v>
      </c>
      <c r="BH239" s="248">
        <f>IF(N239="sníž. přenesená",J239,0)</f>
        <v>0</v>
      </c>
      <c r="BI239" s="248">
        <f>IF(N239="nulová",J239,0)</f>
        <v>0</v>
      </c>
      <c r="BJ239" s="16" t="s">
        <v>84</v>
      </c>
      <c r="BK239" s="248">
        <f>ROUND(I239*H239,2)</f>
        <v>0</v>
      </c>
      <c r="BL239" s="16" t="s">
        <v>126</v>
      </c>
      <c r="BM239" s="247" t="s">
        <v>343</v>
      </c>
    </row>
    <row r="240" s="2" customFormat="1">
      <c r="A240" s="37"/>
      <c r="B240" s="38"/>
      <c r="C240" s="39"/>
      <c r="D240" s="249" t="s">
        <v>128</v>
      </c>
      <c r="E240" s="39"/>
      <c r="F240" s="250" t="s">
        <v>344</v>
      </c>
      <c r="G240" s="39"/>
      <c r="H240" s="39"/>
      <c r="I240" s="143"/>
      <c r="J240" s="39"/>
      <c r="K240" s="39"/>
      <c r="L240" s="43"/>
      <c r="M240" s="251"/>
      <c r="N240" s="252"/>
      <c r="O240" s="90"/>
      <c r="P240" s="90"/>
      <c r="Q240" s="90"/>
      <c r="R240" s="90"/>
      <c r="S240" s="90"/>
      <c r="T240" s="91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T240" s="16" t="s">
        <v>128</v>
      </c>
      <c r="AU240" s="16" t="s">
        <v>86</v>
      </c>
    </row>
    <row r="241" s="2" customFormat="1" ht="24" customHeight="1">
      <c r="A241" s="37"/>
      <c r="B241" s="38"/>
      <c r="C241" s="235" t="s">
        <v>345</v>
      </c>
      <c r="D241" s="235" t="s">
        <v>122</v>
      </c>
      <c r="E241" s="236" t="s">
        <v>346</v>
      </c>
      <c r="F241" s="237" t="s">
        <v>347</v>
      </c>
      <c r="G241" s="238" t="s">
        <v>342</v>
      </c>
      <c r="H241" s="239">
        <v>1</v>
      </c>
      <c r="I241" s="240"/>
      <c r="J241" s="241">
        <f>ROUND(I241*H241,2)</f>
        <v>0</v>
      </c>
      <c r="K241" s="242"/>
      <c r="L241" s="43"/>
      <c r="M241" s="243" t="s">
        <v>1</v>
      </c>
      <c r="N241" s="244" t="s">
        <v>41</v>
      </c>
      <c r="O241" s="90"/>
      <c r="P241" s="245">
        <f>O241*H241</f>
        <v>0</v>
      </c>
      <c r="Q241" s="245">
        <v>0</v>
      </c>
      <c r="R241" s="245">
        <f>Q241*H241</f>
        <v>0</v>
      </c>
      <c r="S241" s="245">
        <v>0</v>
      </c>
      <c r="T241" s="246">
        <f>S241*H241</f>
        <v>0</v>
      </c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R241" s="247" t="s">
        <v>126</v>
      </c>
      <c r="AT241" s="247" t="s">
        <v>122</v>
      </c>
      <c r="AU241" s="247" t="s">
        <v>86</v>
      </c>
      <c r="AY241" s="16" t="s">
        <v>120</v>
      </c>
      <c r="BE241" s="248">
        <f>IF(N241="základní",J241,0)</f>
        <v>0</v>
      </c>
      <c r="BF241" s="248">
        <f>IF(N241="snížená",J241,0)</f>
        <v>0</v>
      </c>
      <c r="BG241" s="248">
        <f>IF(N241="zákl. přenesená",J241,0)</f>
        <v>0</v>
      </c>
      <c r="BH241" s="248">
        <f>IF(N241="sníž. přenesená",J241,0)</f>
        <v>0</v>
      </c>
      <c r="BI241" s="248">
        <f>IF(N241="nulová",J241,0)</f>
        <v>0</v>
      </c>
      <c r="BJ241" s="16" t="s">
        <v>84</v>
      </c>
      <c r="BK241" s="248">
        <f>ROUND(I241*H241,2)</f>
        <v>0</v>
      </c>
      <c r="BL241" s="16" t="s">
        <v>126</v>
      </c>
      <c r="BM241" s="247" t="s">
        <v>348</v>
      </c>
    </row>
    <row r="242" s="2" customFormat="1">
      <c r="A242" s="37"/>
      <c r="B242" s="38"/>
      <c r="C242" s="39"/>
      <c r="D242" s="249" t="s">
        <v>128</v>
      </c>
      <c r="E242" s="39"/>
      <c r="F242" s="250" t="s">
        <v>344</v>
      </c>
      <c r="G242" s="39"/>
      <c r="H242" s="39"/>
      <c r="I242" s="143"/>
      <c r="J242" s="39"/>
      <c r="K242" s="39"/>
      <c r="L242" s="43"/>
      <c r="M242" s="251"/>
      <c r="N242" s="252"/>
      <c r="O242" s="90"/>
      <c r="P242" s="90"/>
      <c r="Q242" s="90"/>
      <c r="R242" s="90"/>
      <c r="S242" s="90"/>
      <c r="T242" s="91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T242" s="16" t="s">
        <v>128</v>
      </c>
      <c r="AU242" s="16" t="s">
        <v>86</v>
      </c>
    </row>
    <row r="243" s="12" customFormat="1" ht="22.8" customHeight="1">
      <c r="A243" s="12"/>
      <c r="B243" s="219"/>
      <c r="C243" s="220"/>
      <c r="D243" s="221" t="s">
        <v>75</v>
      </c>
      <c r="E243" s="233" t="s">
        <v>349</v>
      </c>
      <c r="F243" s="233" t="s">
        <v>350</v>
      </c>
      <c r="G243" s="220"/>
      <c r="H243" s="220"/>
      <c r="I243" s="223"/>
      <c r="J243" s="234">
        <f>BK243</f>
        <v>0</v>
      </c>
      <c r="K243" s="220"/>
      <c r="L243" s="225"/>
      <c r="M243" s="226"/>
      <c r="N243" s="227"/>
      <c r="O243" s="227"/>
      <c r="P243" s="228">
        <f>SUM(P244:P250)</f>
        <v>0</v>
      </c>
      <c r="Q243" s="227"/>
      <c r="R243" s="228">
        <f>SUM(R244:R250)</f>
        <v>0</v>
      </c>
      <c r="S243" s="227"/>
      <c r="T243" s="229">
        <f>SUM(T244:T250)</f>
        <v>0</v>
      </c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R243" s="230" t="s">
        <v>84</v>
      </c>
      <c r="AT243" s="231" t="s">
        <v>75</v>
      </c>
      <c r="AU243" s="231" t="s">
        <v>84</v>
      </c>
      <c r="AY243" s="230" t="s">
        <v>120</v>
      </c>
      <c r="BK243" s="232">
        <f>SUM(BK244:BK250)</f>
        <v>0</v>
      </c>
    </row>
    <row r="244" s="2" customFormat="1" ht="16.5" customHeight="1">
      <c r="A244" s="37"/>
      <c r="B244" s="38"/>
      <c r="C244" s="235" t="s">
        <v>351</v>
      </c>
      <c r="D244" s="235" t="s">
        <v>122</v>
      </c>
      <c r="E244" s="236" t="s">
        <v>352</v>
      </c>
      <c r="F244" s="237" t="s">
        <v>353</v>
      </c>
      <c r="G244" s="238" t="s">
        <v>170</v>
      </c>
      <c r="H244" s="239">
        <v>144.41999999999999</v>
      </c>
      <c r="I244" s="240"/>
      <c r="J244" s="241">
        <f>ROUND(I244*H244,2)</f>
        <v>0</v>
      </c>
      <c r="K244" s="242"/>
      <c r="L244" s="43"/>
      <c r="M244" s="243" t="s">
        <v>1</v>
      </c>
      <c r="N244" s="244" t="s">
        <v>41</v>
      </c>
      <c r="O244" s="90"/>
      <c r="P244" s="245">
        <f>O244*H244</f>
        <v>0</v>
      </c>
      <c r="Q244" s="245">
        <v>0</v>
      </c>
      <c r="R244" s="245">
        <f>Q244*H244</f>
        <v>0</v>
      </c>
      <c r="S244" s="245">
        <v>0</v>
      </c>
      <c r="T244" s="246">
        <f>S244*H244</f>
        <v>0</v>
      </c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R244" s="247" t="s">
        <v>126</v>
      </c>
      <c r="AT244" s="247" t="s">
        <v>122</v>
      </c>
      <c r="AU244" s="247" t="s">
        <v>86</v>
      </c>
      <c r="AY244" s="16" t="s">
        <v>120</v>
      </c>
      <c r="BE244" s="248">
        <f>IF(N244="základní",J244,0)</f>
        <v>0</v>
      </c>
      <c r="BF244" s="248">
        <f>IF(N244="snížená",J244,0)</f>
        <v>0</v>
      </c>
      <c r="BG244" s="248">
        <f>IF(N244="zákl. přenesená",J244,0)</f>
        <v>0</v>
      </c>
      <c r="BH244" s="248">
        <f>IF(N244="sníž. přenesená",J244,0)</f>
        <v>0</v>
      </c>
      <c r="BI244" s="248">
        <f>IF(N244="nulová",J244,0)</f>
        <v>0</v>
      </c>
      <c r="BJ244" s="16" t="s">
        <v>84</v>
      </c>
      <c r="BK244" s="248">
        <f>ROUND(I244*H244,2)</f>
        <v>0</v>
      </c>
      <c r="BL244" s="16" t="s">
        <v>126</v>
      </c>
      <c r="BM244" s="247" t="s">
        <v>354</v>
      </c>
    </row>
    <row r="245" s="2" customFormat="1">
      <c r="A245" s="37"/>
      <c r="B245" s="38"/>
      <c r="C245" s="39"/>
      <c r="D245" s="249" t="s">
        <v>128</v>
      </c>
      <c r="E245" s="39"/>
      <c r="F245" s="250" t="s">
        <v>355</v>
      </c>
      <c r="G245" s="39"/>
      <c r="H245" s="39"/>
      <c r="I245" s="143"/>
      <c r="J245" s="39"/>
      <c r="K245" s="39"/>
      <c r="L245" s="43"/>
      <c r="M245" s="251"/>
      <c r="N245" s="252"/>
      <c r="O245" s="90"/>
      <c r="P245" s="90"/>
      <c r="Q245" s="90"/>
      <c r="R245" s="90"/>
      <c r="S245" s="90"/>
      <c r="T245" s="91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T245" s="16" t="s">
        <v>128</v>
      </c>
      <c r="AU245" s="16" t="s">
        <v>86</v>
      </c>
    </row>
    <row r="246" s="2" customFormat="1" ht="24" customHeight="1">
      <c r="A246" s="37"/>
      <c r="B246" s="38"/>
      <c r="C246" s="235" t="s">
        <v>356</v>
      </c>
      <c r="D246" s="235" t="s">
        <v>122</v>
      </c>
      <c r="E246" s="236" t="s">
        <v>357</v>
      </c>
      <c r="F246" s="237" t="s">
        <v>358</v>
      </c>
      <c r="G246" s="238" t="s">
        <v>170</v>
      </c>
      <c r="H246" s="239">
        <v>577.67999999999995</v>
      </c>
      <c r="I246" s="240"/>
      <c r="J246" s="241">
        <f>ROUND(I246*H246,2)</f>
        <v>0</v>
      </c>
      <c r="K246" s="242"/>
      <c r="L246" s="43"/>
      <c r="M246" s="243" t="s">
        <v>1</v>
      </c>
      <c r="N246" s="244" t="s">
        <v>41</v>
      </c>
      <c r="O246" s="90"/>
      <c r="P246" s="245">
        <f>O246*H246</f>
        <v>0</v>
      </c>
      <c r="Q246" s="245">
        <v>0</v>
      </c>
      <c r="R246" s="245">
        <f>Q246*H246</f>
        <v>0</v>
      </c>
      <c r="S246" s="245">
        <v>0</v>
      </c>
      <c r="T246" s="246">
        <f>S246*H246</f>
        <v>0</v>
      </c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R246" s="247" t="s">
        <v>126</v>
      </c>
      <c r="AT246" s="247" t="s">
        <v>122</v>
      </c>
      <c r="AU246" s="247" t="s">
        <v>86</v>
      </c>
      <c r="AY246" s="16" t="s">
        <v>120</v>
      </c>
      <c r="BE246" s="248">
        <f>IF(N246="základní",J246,0)</f>
        <v>0</v>
      </c>
      <c r="BF246" s="248">
        <f>IF(N246="snížená",J246,0)</f>
        <v>0</v>
      </c>
      <c r="BG246" s="248">
        <f>IF(N246="zákl. přenesená",J246,0)</f>
        <v>0</v>
      </c>
      <c r="BH246" s="248">
        <f>IF(N246="sníž. přenesená",J246,0)</f>
        <v>0</v>
      </c>
      <c r="BI246" s="248">
        <f>IF(N246="nulová",J246,0)</f>
        <v>0</v>
      </c>
      <c r="BJ246" s="16" t="s">
        <v>84</v>
      </c>
      <c r="BK246" s="248">
        <f>ROUND(I246*H246,2)</f>
        <v>0</v>
      </c>
      <c r="BL246" s="16" t="s">
        <v>126</v>
      </c>
      <c r="BM246" s="247" t="s">
        <v>359</v>
      </c>
    </row>
    <row r="247" s="2" customFormat="1">
      <c r="A247" s="37"/>
      <c r="B247" s="38"/>
      <c r="C247" s="39"/>
      <c r="D247" s="249" t="s">
        <v>128</v>
      </c>
      <c r="E247" s="39"/>
      <c r="F247" s="250" t="s">
        <v>360</v>
      </c>
      <c r="G247" s="39"/>
      <c r="H247" s="39"/>
      <c r="I247" s="143"/>
      <c r="J247" s="39"/>
      <c r="K247" s="39"/>
      <c r="L247" s="43"/>
      <c r="M247" s="251"/>
      <c r="N247" s="252"/>
      <c r="O247" s="90"/>
      <c r="P247" s="90"/>
      <c r="Q247" s="90"/>
      <c r="R247" s="90"/>
      <c r="S247" s="90"/>
      <c r="T247" s="91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T247" s="16" t="s">
        <v>128</v>
      </c>
      <c r="AU247" s="16" t="s">
        <v>86</v>
      </c>
    </row>
    <row r="248" s="13" customFormat="1">
      <c r="A248" s="13"/>
      <c r="B248" s="253"/>
      <c r="C248" s="254"/>
      <c r="D248" s="249" t="s">
        <v>135</v>
      </c>
      <c r="E248" s="254"/>
      <c r="F248" s="256" t="s">
        <v>361</v>
      </c>
      <c r="G248" s="254"/>
      <c r="H248" s="257">
        <v>577.67999999999995</v>
      </c>
      <c r="I248" s="258"/>
      <c r="J248" s="254"/>
      <c r="K248" s="254"/>
      <c r="L248" s="259"/>
      <c r="M248" s="260"/>
      <c r="N248" s="261"/>
      <c r="O248" s="261"/>
      <c r="P248" s="261"/>
      <c r="Q248" s="261"/>
      <c r="R248" s="261"/>
      <c r="S248" s="261"/>
      <c r="T248" s="262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T248" s="263" t="s">
        <v>135</v>
      </c>
      <c r="AU248" s="263" t="s">
        <v>86</v>
      </c>
      <c r="AV248" s="13" t="s">
        <v>86</v>
      </c>
      <c r="AW248" s="13" t="s">
        <v>4</v>
      </c>
      <c r="AX248" s="13" t="s">
        <v>84</v>
      </c>
      <c r="AY248" s="263" t="s">
        <v>120</v>
      </c>
    </row>
    <row r="249" s="2" customFormat="1" ht="24" customHeight="1">
      <c r="A249" s="37"/>
      <c r="B249" s="38"/>
      <c r="C249" s="235" t="s">
        <v>362</v>
      </c>
      <c r="D249" s="235" t="s">
        <v>122</v>
      </c>
      <c r="E249" s="236" t="s">
        <v>363</v>
      </c>
      <c r="F249" s="237" t="s">
        <v>364</v>
      </c>
      <c r="G249" s="238" t="s">
        <v>170</v>
      </c>
      <c r="H249" s="239">
        <v>144.41999999999999</v>
      </c>
      <c r="I249" s="240"/>
      <c r="J249" s="241">
        <f>ROUND(I249*H249,2)</f>
        <v>0</v>
      </c>
      <c r="K249" s="242"/>
      <c r="L249" s="43"/>
      <c r="M249" s="243" t="s">
        <v>1</v>
      </c>
      <c r="N249" s="244" t="s">
        <v>41</v>
      </c>
      <c r="O249" s="90"/>
      <c r="P249" s="245">
        <f>O249*H249</f>
        <v>0</v>
      </c>
      <c r="Q249" s="245">
        <v>0</v>
      </c>
      <c r="R249" s="245">
        <f>Q249*H249</f>
        <v>0</v>
      </c>
      <c r="S249" s="245">
        <v>0</v>
      </c>
      <c r="T249" s="246">
        <f>S249*H249</f>
        <v>0</v>
      </c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R249" s="247" t="s">
        <v>126</v>
      </c>
      <c r="AT249" s="247" t="s">
        <v>122</v>
      </c>
      <c r="AU249" s="247" t="s">
        <v>86</v>
      </c>
      <c r="AY249" s="16" t="s">
        <v>120</v>
      </c>
      <c r="BE249" s="248">
        <f>IF(N249="základní",J249,0)</f>
        <v>0</v>
      </c>
      <c r="BF249" s="248">
        <f>IF(N249="snížená",J249,0)</f>
        <v>0</v>
      </c>
      <c r="BG249" s="248">
        <f>IF(N249="zákl. přenesená",J249,0)</f>
        <v>0</v>
      </c>
      <c r="BH249" s="248">
        <f>IF(N249="sníž. přenesená",J249,0)</f>
        <v>0</v>
      </c>
      <c r="BI249" s="248">
        <f>IF(N249="nulová",J249,0)</f>
        <v>0</v>
      </c>
      <c r="BJ249" s="16" t="s">
        <v>84</v>
      </c>
      <c r="BK249" s="248">
        <f>ROUND(I249*H249,2)</f>
        <v>0</v>
      </c>
      <c r="BL249" s="16" t="s">
        <v>126</v>
      </c>
      <c r="BM249" s="247" t="s">
        <v>365</v>
      </c>
    </row>
    <row r="250" s="2" customFormat="1">
      <c r="A250" s="37"/>
      <c r="B250" s="38"/>
      <c r="C250" s="39"/>
      <c r="D250" s="249" t="s">
        <v>128</v>
      </c>
      <c r="E250" s="39"/>
      <c r="F250" s="250" t="s">
        <v>366</v>
      </c>
      <c r="G250" s="39"/>
      <c r="H250" s="39"/>
      <c r="I250" s="143"/>
      <c r="J250" s="39"/>
      <c r="K250" s="39"/>
      <c r="L250" s="43"/>
      <c r="M250" s="251"/>
      <c r="N250" s="252"/>
      <c r="O250" s="90"/>
      <c r="P250" s="90"/>
      <c r="Q250" s="90"/>
      <c r="R250" s="90"/>
      <c r="S250" s="90"/>
      <c r="T250" s="91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T250" s="16" t="s">
        <v>128</v>
      </c>
      <c r="AU250" s="16" t="s">
        <v>86</v>
      </c>
    </row>
    <row r="251" s="12" customFormat="1" ht="22.8" customHeight="1">
      <c r="A251" s="12"/>
      <c r="B251" s="219"/>
      <c r="C251" s="220"/>
      <c r="D251" s="221" t="s">
        <v>75</v>
      </c>
      <c r="E251" s="233" t="s">
        <v>367</v>
      </c>
      <c r="F251" s="233" t="s">
        <v>368</v>
      </c>
      <c r="G251" s="220"/>
      <c r="H251" s="220"/>
      <c r="I251" s="223"/>
      <c r="J251" s="234">
        <f>BK251</f>
        <v>0</v>
      </c>
      <c r="K251" s="220"/>
      <c r="L251" s="225"/>
      <c r="M251" s="226"/>
      <c r="N251" s="227"/>
      <c r="O251" s="227"/>
      <c r="P251" s="228">
        <f>SUM(P252:P253)</f>
        <v>0</v>
      </c>
      <c r="Q251" s="227"/>
      <c r="R251" s="228">
        <f>SUM(R252:R253)</f>
        <v>0</v>
      </c>
      <c r="S251" s="227"/>
      <c r="T251" s="229">
        <f>SUM(T252:T253)</f>
        <v>0</v>
      </c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R251" s="230" t="s">
        <v>84</v>
      </c>
      <c r="AT251" s="231" t="s">
        <v>75</v>
      </c>
      <c r="AU251" s="231" t="s">
        <v>84</v>
      </c>
      <c r="AY251" s="230" t="s">
        <v>120</v>
      </c>
      <c r="BK251" s="232">
        <f>SUM(BK252:BK253)</f>
        <v>0</v>
      </c>
    </row>
    <row r="252" s="2" customFormat="1" ht="24" customHeight="1">
      <c r="A252" s="37"/>
      <c r="B252" s="38"/>
      <c r="C252" s="235" t="s">
        <v>369</v>
      </c>
      <c r="D252" s="235" t="s">
        <v>122</v>
      </c>
      <c r="E252" s="236" t="s">
        <v>370</v>
      </c>
      <c r="F252" s="237" t="s">
        <v>371</v>
      </c>
      <c r="G252" s="238" t="s">
        <v>170</v>
      </c>
      <c r="H252" s="239">
        <v>2610.768</v>
      </c>
      <c r="I252" s="240"/>
      <c r="J252" s="241">
        <f>ROUND(I252*H252,2)</f>
        <v>0</v>
      </c>
      <c r="K252" s="242"/>
      <c r="L252" s="43"/>
      <c r="M252" s="243" t="s">
        <v>1</v>
      </c>
      <c r="N252" s="244" t="s">
        <v>41</v>
      </c>
      <c r="O252" s="90"/>
      <c r="P252" s="245">
        <f>O252*H252</f>
        <v>0</v>
      </c>
      <c r="Q252" s="245">
        <v>0</v>
      </c>
      <c r="R252" s="245">
        <f>Q252*H252</f>
        <v>0</v>
      </c>
      <c r="S252" s="245">
        <v>0</v>
      </c>
      <c r="T252" s="246">
        <f>S252*H252</f>
        <v>0</v>
      </c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R252" s="247" t="s">
        <v>126</v>
      </c>
      <c r="AT252" s="247" t="s">
        <v>122</v>
      </c>
      <c r="AU252" s="247" t="s">
        <v>86</v>
      </c>
      <c r="AY252" s="16" t="s">
        <v>120</v>
      </c>
      <c r="BE252" s="248">
        <f>IF(N252="základní",J252,0)</f>
        <v>0</v>
      </c>
      <c r="BF252" s="248">
        <f>IF(N252="snížená",J252,0)</f>
        <v>0</v>
      </c>
      <c r="BG252" s="248">
        <f>IF(N252="zákl. přenesená",J252,0)</f>
        <v>0</v>
      </c>
      <c r="BH252" s="248">
        <f>IF(N252="sníž. přenesená",J252,0)</f>
        <v>0</v>
      </c>
      <c r="BI252" s="248">
        <f>IF(N252="nulová",J252,0)</f>
        <v>0</v>
      </c>
      <c r="BJ252" s="16" t="s">
        <v>84</v>
      </c>
      <c r="BK252" s="248">
        <f>ROUND(I252*H252,2)</f>
        <v>0</v>
      </c>
      <c r="BL252" s="16" t="s">
        <v>126</v>
      </c>
      <c r="BM252" s="247" t="s">
        <v>372</v>
      </c>
    </row>
    <row r="253" s="2" customFormat="1">
      <c r="A253" s="37"/>
      <c r="B253" s="38"/>
      <c r="C253" s="39"/>
      <c r="D253" s="249" t="s">
        <v>128</v>
      </c>
      <c r="E253" s="39"/>
      <c r="F253" s="250" t="s">
        <v>373</v>
      </c>
      <c r="G253" s="39"/>
      <c r="H253" s="39"/>
      <c r="I253" s="143"/>
      <c r="J253" s="39"/>
      <c r="K253" s="39"/>
      <c r="L253" s="43"/>
      <c r="M253" s="286"/>
      <c r="N253" s="287"/>
      <c r="O253" s="288"/>
      <c r="P253" s="288"/>
      <c r="Q253" s="288"/>
      <c r="R253" s="288"/>
      <c r="S253" s="288"/>
      <c r="T253" s="289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T253" s="16" t="s">
        <v>128</v>
      </c>
      <c r="AU253" s="16" t="s">
        <v>86</v>
      </c>
    </row>
    <row r="254" s="2" customFormat="1" ht="6.96" customHeight="1">
      <c r="A254" s="37"/>
      <c r="B254" s="65"/>
      <c r="C254" s="66"/>
      <c r="D254" s="66"/>
      <c r="E254" s="66"/>
      <c r="F254" s="66"/>
      <c r="G254" s="66"/>
      <c r="H254" s="66"/>
      <c r="I254" s="182"/>
      <c r="J254" s="66"/>
      <c r="K254" s="66"/>
      <c r="L254" s="43"/>
      <c r="M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</row>
  </sheetData>
  <sheetProtection sheet="1" autoFilter="0" formatColumns="0" formatRows="0" objects="1" scenarios="1" spinCount="100000" saltValue="eMo0vdIZy3qR6hnQGwwbcqmpWHcqY4eYtz85i3bhGNsp6iK2tvv4hkDv6NYjdkp0p4zjc52xuQZjXTc6lD4IXA==" hashValue="TZuckoC7m8SBfcpk3qRHIUvPVYC2KYXhZqZ+zJfvze2Fp6Jq0SSqGs0ffDCO8zu1nkZVlrafiAitSjG6gChMYA==" algorithmName="SHA-512" password="CC35"/>
  <autoFilter ref="C122:K253"/>
  <mergeCells count="9">
    <mergeCell ref="E7:H7"/>
    <mergeCell ref="E9:H9"/>
    <mergeCell ref="E18:H18"/>
    <mergeCell ref="E27:H27"/>
    <mergeCell ref="E85:H85"/>
    <mergeCell ref="E87:H87"/>
    <mergeCell ref="E113:H113"/>
    <mergeCell ref="E115:H11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35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35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89</v>
      </c>
    </row>
    <row r="3" s="1" customFormat="1" ht="6.96" customHeight="1">
      <c r="B3" s="136"/>
      <c r="C3" s="137"/>
      <c r="D3" s="137"/>
      <c r="E3" s="137"/>
      <c r="F3" s="137"/>
      <c r="G3" s="137"/>
      <c r="H3" s="137"/>
      <c r="I3" s="138"/>
      <c r="J3" s="137"/>
      <c r="K3" s="137"/>
      <c r="L3" s="19"/>
      <c r="AT3" s="16" t="s">
        <v>86</v>
      </c>
    </row>
    <row r="4" s="1" customFormat="1" ht="24.96" customHeight="1">
      <c r="B4" s="19"/>
      <c r="D4" s="139" t="s">
        <v>90</v>
      </c>
      <c r="I4" s="135"/>
      <c r="L4" s="19"/>
      <c r="M4" s="140" t="s">
        <v>10</v>
      </c>
      <c r="AT4" s="16" t="s">
        <v>4</v>
      </c>
    </row>
    <row r="5" s="1" customFormat="1" ht="6.96" customHeight="1">
      <c r="B5" s="19"/>
      <c r="I5" s="135"/>
      <c r="L5" s="19"/>
    </row>
    <row r="6" s="1" customFormat="1" ht="12" customHeight="1">
      <c r="B6" s="19"/>
      <c r="D6" s="141" t="s">
        <v>16</v>
      </c>
      <c r="I6" s="135"/>
      <c r="L6" s="19"/>
    </row>
    <row r="7" s="1" customFormat="1" ht="16.5" customHeight="1">
      <c r="B7" s="19"/>
      <c r="E7" s="142" t="str">
        <f>'Rekapitulace stavby'!K6</f>
        <v>HODONÍN - příjezdová komunikace k přístavišti</v>
      </c>
      <c r="F7" s="141"/>
      <c r="G7" s="141"/>
      <c r="H7" s="141"/>
      <c r="I7" s="135"/>
      <c r="L7" s="19"/>
    </row>
    <row r="8" s="2" customFormat="1" ht="12" customHeight="1">
      <c r="A8" s="37"/>
      <c r="B8" s="43"/>
      <c r="C8" s="37"/>
      <c r="D8" s="141" t="s">
        <v>91</v>
      </c>
      <c r="E8" s="37"/>
      <c r="F8" s="37"/>
      <c r="G8" s="37"/>
      <c r="H8" s="37"/>
      <c r="I8" s="143"/>
      <c r="J8" s="37"/>
      <c r="K8" s="37"/>
      <c r="L8" s="62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6.5" customHeight="1">
      <c r="A9" s="37"/>
      <c r="B9" s="43"/>
      <c r="C9" s="37"/>
      <c r="D9" s="37"/>
      <c r="E9" s="144" t="s">
        <v>374</v>
      </c>
      <c r="F9" s="37"/>
      <c r="G9" s="37"/>
      <c r="H9" s="37"/>
      <c r="I9" s="143"/>
      <c r="J9" s="37"/>
      <c r="K9" s="37"/>
      <c r="L9" s="62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43"/>
      <c r="C10" s="37"/>
      <c r="D10" s="37"/>
      <c r="E10" s="37"/>
      <c r="F10" s="37"/>
      <c r="G10" s="37"/>
      <c r="H10" s="37"/>
      <c r="I10" s="143"/>
      <c r="J10" s="37"/>
      <c r="K10" s="37"/>
      <c r="L10" s="62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43"/>
      <c r="C11" s="37"/>
      <c r="D11" s="141" t="s">
        <v>18</v>
      </c>
      <c r="E11" s="37"/>
      <c r="F11" s="145" t="s">
        <v>1</v>
      </c>
      <c r="G11" s="37"/>
      <c r="H11" s="37"/>
      <c r="I11" s="146" t="s">
        <v>19</v>
      </c>
      <c r="J11" s="145" t="s">
        <v>1</v>
      </c>
      <c r="K11" s="37"/>
      <c r="L11" s="62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43"/>
      <c r="C12" s="37"/>
      <c r="D12" s="141" t="s">
        <v>20</v>
      </c>
      <c r="E12" s="37"/>
      <c r="F12" s="145" t="s">
        <v>21</v>
      </c>
      <c r="G12" s="37"/>
      <c r="H12" s="37"/>
      <c r="I12" s="146" t="s">
        <v>22</v>
      </c>
      <c r="J12" s="147" t="str">
        <f>'Rekapitulace stavby'!AN8</f>
        <v>25. 7. 2019</v>
      </c>
      <c r="K12" s="37"/>
      <c r="L12" s="62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43"/>
      <c r="C13" s="37"/>
      <c r="D13" s="37"/>
      <c r="E13" s="37"/>
      <c r="F13" s="37"/>
      <c r="G13" s="37"/>
      <c r="H13" s="37"/>
      <c r="I13" s="143"/>
      <c r="J13" s="37"/>
      <c r="K13" s="37"/>
      <c r="L13" s="62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43"/>
      <c r="C14" s="37"/>
      <c r="D14" s="141" t="s">
        <v>24</v>
      </c>
      <c r="E14" s="37"/>
      <c r="F14" s="37"/>
      <c r="G14" s="37"/>
      <c r="H14" s="37"/>
      <c r="I14" s="146" t="s">
        <v>25</v>
      </c>
      <c r="J14" s="145" t="s">
        <v>1</v>
      </c>
      <c r="K14" s="37"/>
      <c r="L14" s="62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43"/>
      <c r="C15" s="37"/>
      <c r="D15" s="37"/>
      <c r="E15" s="145" t="s">
        <v>26</v>
      </c>
      <c r="F15" s="37"/>
      <c r="G15" s="37"/>
      <c r="H15" s="37"/>
      <c r="I15" s="146" t="s">
        <v>27</v>
      </c>
      <c r="J15" s="145" t="s">
        <v>1</v>
      </c>
      <c r="K15" s="37"/>
      <c r="L15" s="62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43"/>
      <c r="C16" s="37"/>
      <c r="D16" s="37"/>
      <c r="E16" s="37"/>
      <c r="F16" s="37"/>
      <c r="G16" s="37"/>
      <c r="H16" s="37"/>
      <c r="I16" s="143"/>
      <c r="J16" s="37"/>
      <c r="K16" s="37"/>
      <c r="L16" s="62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43"/>
      <c r="C17" s="37"/>
      <c r="D17" s="141" t="s">
        <v>28</v>
      </c>
      <c r="E17" s="37"/>
      <c r="F17" s="37"/>
      <c r="G17" s="37"/>
      <c r="H17" s="37"/>
      <c r="I17" s="146" t="s">
        <v>25</v>
      </c>
      <c r="J17" s="32" t="str">
        <f>'Rekapitulace stavby'!AN13</f>
        <v>Vyplň údaj</v>
      </c>
      <c r="K17" s="37"/>
      <c r="L17" s="62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43"/>
      <c r="C18" s="37"/>
      <c r="D18" s="37"/>
      <c r="E18" s="32" t="str">
        <f>'Rekapitulace stavby'!E14</f>
        <v>Vyplň údaj</v>
      </c>
      <c r="F18" s="145"/>
      <c r="G18" s="145"/>
      <c r="H18" s="145"/>
      <c r="I18" s="146" t="s">
        <v>27</v>
      </c>
      <c r="J18" s="32" t="str">
        <f>'Rekapitulace stavby'!AN14</f>
        <v>Vyplň údaj</v>
      </c>
      <c r="K18" s="37"/>
      <c r="L18" s="62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43"/>
      <c r="C19" s="37"/>
      <c r="D19" s="37"/>
      <c r="E19" s="37"/>
      <c r="F19" s="37"/>
      <c r="G19" s="37"/>
      <c r="H19" s="37"/>
      <c r="I19" s="143"/>
      <c r="J19" s="37"/>
      <c r="K19" s="37"/>
      <c r="L19" s="62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43"/>
      <c r="C20" s="37"/>
      <c r="D20" s="141" t="s">
        <v>30</v>
      </c>
      <c r="E20" s="37"/>
      <c r="F20" s="37"/>
      <c r="G20" s="37"/>
      <c r="H20" s="37"/>
      <c r="I20" s="146" t="s">
        <v>25</v>
      </c>
      <c r="J20" s="145" t="str">
        <f>IF('Rekapitulace stavby'!AN16="","",'Rekapitulace stavby'!AN16)</f>
        <v/>
      </c>
      <c r="K20" s="37"/>
      <c r="L20" s="62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43"/>
      <c r="C21" s="37"/>
      <c r="D21" s="37"/>
      <c r="E21" s="145" t="str">
        <f>IF('Rekapitulace stavby'!E17="","",'Rekapitulace stavby'!E17)</f>
        <v xml:space="preserve"> </v>
      </c>
      <c r="F21" s="37"/>
      <c r="G21" s="37"/>
      <c r="H21" s="37"/>
      <c r="I21" s="146" t="s">
        <v>27</v>
      </c>
      <c r="J21" s="145" t="str">
        <f>IF('Rekapitulace stavby'!AN17="","",'Rekapitulace stavby'!AN17)</f>
        <v/>
      </c>
      <c r="K21" s="37"/>
      <c r="L21" s="62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43"/>
      <c r="C22" s="37"/>
      <c r="D22" s="37"/>
      <c r="E22" s="37"/>
      <c r="F22" s="37"/>
      <c r="G22" s="37"/>
      <c r="H22" s="37"/>
      <c r="I22" s="143"/>
      <c r="J22" s="37"/>
      <c r="K22" s="37"/>
      <c r="L22" s="62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43"/>
      <c r="C23" s="37"/>
      <c r="D23" s="141" t="s">
        <v>33</v>
      </c>
      <c r="E23" s="37"/>
      <c r="F23" s="37"/>
      <c r="G23" s="37"/>
      <c r="H23" s="37"/>
      <c r="I23" s="146" t="s">
        <v>25</v>
      </c>
      <c r="J23" s="145" t="s">
        <v>1</v>
      </c>
      <c r="K23" s="37"/>
      <c r="L23" s="62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43"/>
      <c r="C24" s="37"/>
      <c r="D24" s="37"/>
      <c r="E24" s="145" t="s">
        <v>34</v>
      </c>
      <c r="F24" s="37"/>
      <c r="G24" s="37"/>
      <c r="H24" s="37"/>
      <c r="I24" s="146" t="s">
        <v>27</v>
      </c>
      <c r="J24" s="145" t="s">
        <v>1</v>
      </c>
      <c r="K24" s="37"/>
      <c r="L24" s="62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43"/>
      <c r="C25" s="37"/>
      <c r="D25" s="37"/>
      <c r="E25" s="37"/>
      <c r="F25" s="37"/>
      <c r="G25" s="37"/>
      <c r="H25" s="37"/>
      <c r="I25" s="143"/>
      <c r="J25" s="37"/>
      <c r="K25" s="37"/>
      <c r="L25" s="62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43"/>
      <c r="C26" s="37"/>
      <c r="D26" s="141" t="s">
        <v>35</v>
      </c>
      <c r="E26" s="37"/>
      <c r="F26" s="37"/>
      <c r="G26" s="37"/>
      <c r="H26" s="37"/>
      <c r="I26" s="143"/>
      <c r="J26" s="37"/>
      <c r="K26" s="37"/>
      <c r="L26" s="62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48"/>
      <c r="B27" s="149"/>
      <c r="C27" s="148"/>
      <c r="D27" s="148"/>
      <c r="E27" s="150" t="s">
        <v>1</v>
      </c>
      <c r="F27" s="150"/>
      <c r="G27" s="150"/>
      <c r="H27" s="150"/>
      <c r="I27" s="151"/>
      <c r="J27" s="148"/>
      <c r="K27" s="148"/>
      <c r="L27" s="152"/>
      <c r="S27" s="148"/>
      <c r="T27" s="148"/>
      <c r="U27" s="148"/>
      <c r="V27" s="148"/>
      <c r="W27" s="148"/>
      <c r="X27" s="148"/>
      <c r="Y27" s="148"/>
      <c r="Z27" s="148"/>
      <c r="AA27" s="148"/>
      <c r="AB27" s="148"/>
      <c r="AC27" s="148"/>
      <c r="AD27" s="148"/>
      <c r="AE27" s="148"/>
    </row>
    <row r="28" s="2" customFormat="1" ht="6.96" customHeight="1">
      <c r="A28" s="37"/>
      <c r="B28" s="43"/>
      <c r="C28" s="37"/>
      <c r="D28" s="37"/>
      <c r="E28" s="37"/>
      <c r="F28" s="37"/>
      <c r="G28" s="37"/>
      <c r="H28" s="37"/>
      <c r="I28" s="143"/>
      <c r="J28" s="37"/>
      <c r="K28" s="37"/>
      <c r="L28" s="62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43"/>
      <c r="C29" s="37"/>
      <c r="D29" s="153"/>
      <c r="E29" s="153"/>
      <c r="F29" s="153"/>
      <c r="G29" s="153"/>
      <c r="H29" s="153"/>
      <c r="I29" s="154"/>
      <c r="J29" s="153"/>
      <c r="K29" s="153"/>
      <c r="L29" s="62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25.44" customHeight="1">
      <c r="A30" s="37"/>
      <c r="B30" s="43"/>
      <c r="C30" s="37"/>
      <c r="D30" s="155" t="s">
        <v>36</v>
      </c>
      <c r="E30" s="37"/>
      <c r="F30" s="37"/>
      <c r="G30" s="37"/>
      <c r="H30" s="37"/>
      <c r="I30" s="143"/>
      <c r="J30" s="156">
        <f>ROUND(J121, 2)</f>
        <v>0</v>
      </c>
      <c r="K30" s="37"/>
      <c r="L30" s="62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43"/>
      <c r="C31" s="37"/>
      <c r="D31" s="153"/>
      <c r="E31" s="153"/>
      <c r="F31" s="153"/>
      <c r="G31" s="153"/>
      <c r="H31" s="153"/>
      <c r="I31" s="154"/>
      <c r="J31" s="153"/>
      <c r="K31" s="153"/>
      <c r="L31" s="62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43"/>
      <c r="C32" s="37"/>
      <c r="D32" s="37"/>
      <c r="E32" s="37"/>
      <c r="F32" s="157" t="s">
        <v>38</v>
      </c>
      <c r="G32" s="37"/>
      <c r="H32" s="37"/>
      <c r="I32" s="158" t="s">
        <v>37</v>
      </c>
      <c r="J32" s="157" t="s">
        <v>39</v>
      </c>
      <c r="K32" s="37"/>
      <c r="L32" s="62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43"/>
      <c r="C33" s="37"/>
      <c r="D33" s="159" t="s">
        <v>40</v>
      </c>
      <c r="E33" s="141" t="s">
        <v>41</v>
      </c>
      <c r="F33" s="160">
        <f>ROUND((SUM(BE121:BE142)),  2)</f>
        <v>0</v>
      </c>
      <c r="G33" s="37"/>
      <c r="H33" s="37"/>
      <c r="I33" s="161">
        <v>0.20999999999999999</v>
      </c>
      <c r="J33" s="160">
        <f>ROUND(((SUM(BE121:BE142))*I33),  2)</f>
        <v>0</v>
      </c>
      <c r="K33" s="37"/>
      <c r="L33" s="62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43"/>
      <c r="C34" s="37"/>
      <c r="D34" s="37"/>
      <c r="E34" s="141" t="s">
        <v>42</v>
      </c>
      <c r="F34" s="160">
        <f>ROUND((SUM(BF121:BF142)),  2)</f>
        <v>0</v>
      </c>
      <c r="G34" s="37"/>
      <c r="H34" s="37"/>
      <c r="I34" s="161">
        <v>0.14999999999999999</v>
      </c>
      <c r="J34" s="160">
        <f>ROUND(((SUM(BF121:BF142))*I34),  2)</f>
        <v>0</v>
      </c>
      <c r="K34" s="37"/>
      <c r="L34" s="62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hidden="1" s="2" customFormat="1" ht="14.4" customHeight="1">
      <c r="A35" s="37"/>
      <c r="B35" s="43"/>
      <c r="C35" s="37"/>
      <c r="D35" s="37"/>
      <c r="E35" s="141" t="s">
        <v>43</v>
      </c>
      <c r="F35" s="160">
        <f>ROUND((SUM(BG121:BG142)),  2)</f>
        <v>0</v>
      </c>
      <c r="G35" s="37"/>
      <c r="H35" s="37"/>
      <c r="I35" s="161">
        <v>0.20999999999999999</v>
      </c>
      <c r="J35" s="160">
        <f>0</f>
        <v>0</v>
      </c>
      <c r="K35" s="37"/>
      <c r="L35" s="62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hidden="1" s="2" customFormat="1" ht="14.4" customHeight="1">
      <c r="A36" s="37"/>
      <c r="B36" s="43"/>
      <c r="C36" s="37"/>
      <c r="D36" s="37"/>
      <c r="E36" s="141" t="s">
        <v>44</v>
      </c>
      <c r="F36" s="160">
        <f>ROUND((SUM(BH121:BH142)),  2)</f>
        <v>0</v>
      </c>
      <c r="G36" s="37"/>
      <c r="H36" s="37"/>
      <c r="I36" s="161">
        <v>0.14999999999999999</v>
      </c>
      <c r="J36" s="160">
        <f>0</f>
        <v>0</v>
      </c>
      <c r="K36" s="37"/>
      <c r="L36" s="62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43"/>
      <c r="C37" s="37"/>
      <c r="D37" s="37"/>
      <c r="E37" s="141" t="s">
        <v>45</v>
      </c>
      <c r="F37" s="160">
        <f>ROUND((SUM(BI121:BI142)),  2)</f>
        <v>0</v>
      </c>
      <c r="G37" s="37"/>
      <c r="H37" s="37"/>
      <c r="I37" s="161">
        <v>0</v>
      </c>
      <c r="J37" s="160">
        <f>0</f>
        <v>0</v>
      </c>
      <c r="K37" s="37"/>
      <c r="L37" s="62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6.96" customHeight="1">
      <c r="A38" s="37"/>
      <c r="B38" s="43"/>
      <c r="C38" s="37"/>
      <c r="D38" s="37"/>
      <c r="E38" s="37"/>
      <c r="F38" s="37"/>
      <c r="G38" s="37"/>
      <c r="H38" s="37"/>
      <c r="I38" s="143"/>
      <c r="J38" s="37"/>
      <c r="K38" s="37"/>
      <c r="L38" s="62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25.44" customHeight="1">
      <c r="A39" s="37"/>
      <c r="B39" s="43"/>
      <c r="C39" s="162"/>
      <c r="D39" s="163" t="s">
        <v>46</v>
      </c>
      <c r="E39" s="164"/>
      <c r="F39" s="164"/>
      <c r="G39" s="165" t="s">
        <v>47</v>
      </c>
      <c r="H39" s="166" t="s">
        <v>48</v>
      </c>
      <c r="I39" s="167"/>
      <c r="J39" s="168">
        <f>SUM(J30:J37)</f>
        <v>0</v>
      </c>
      <c r="K39" s="169"/>
      <c r="L39" s="62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43"/>
      <c r="C40" s="37"/>
      <c r="D40" s="37"/>
      <c r="E40" s="37"/>
      <c r="F40" s="37"/>
      <c r="G40" s="37"/>
      <c r="H40" s="37"/>
      <c r="I40" s="143"/>
      <c r="J40" s="37"/>
      <c r="K40" s="37"/>
      <c r="L40" s="62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1" customFormat="1" ht="14.4" customHeight="1">
      <c r="B41" s="19"/>
      <c r="I41" s="135"/>
      <c r="L41" s="19"/>
    </row>
    <row r="42" s="1" customFormat="1" ht="14.4" customHeight="1">
      <c r="B42" s="19"/>
      <c r="I42" s="135"/>
      <c r="L42" s="19"/>
    </row>
    <row r="43" s="1" customFormat="1" ht="14.4" customHeight="1">
      <c r="B43" s="19"/>
      <c r="I43" s="135"/>
      <c r="L43" s="19"/>
    </row>
    <row r="44" s="1" customFormat="1" ht="14.4" customHeight="1">
      <c r="B44" s="19"/>
      <c r="I44" s="135"/>
      <c r="L44" s="19"/>
    </row>
    <row r="45" s="1" customFormat="1" ht="14.4" customHeight="1">
      <c r="B45" s="19"/>
      <c r="I45" s="135"/>
      <c r="L45" s="19"/>
    </row>
    <row r="46" s="1" customFormat="1" ht="14.4" customHeight="1">
      <c r="B46" s="19"/>
      <c r="I46" s="135"/>
      <c r="L46" s="19"/>
    </row>
    <row r="47" s="1" customFormat="1" ht="14.4" customHeight="1">
      <c r="B47" s="19"/>
      <c r="I47" s="135"/>
      <c r="L47" s="19"/>
    </row>
    <row r="48" s="1" customFormat="1" ht="14.4" customHeight="1">
      <c r="B48" s="19"/>
      <c r="I48" s="135"/>
      <c r="L48" s="19"/>
    </row>
    <row r="49" s="1" customFormat="1" ht="14.4" customHeight="1">
      <c r="B49" s="19"/>
      <c r="I49" s="135"/>
      <c r="L49" s="19"/>
    </row>
    <row r="50" s="2" customFormat="1" ht="14.4" customHeight="1">
      <c r="B50" s="62"/>
      <c r="D50" s="170" t="s">
        <v>49</v>
      </c>
      <c r="E50" s="171"/>
      <c r="F50" s="171"/>
      <c r="G50" s="170" t="s">
        <v>50</v>
      </c>
      <c r="H50" s="171"/>
      <c r="I50" s="172"/>
      <c r="J50" s="171"/>
      <c r="K50" s="171"/>
      <c r="L50" s="6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7"/>
      <c r="B61" s="43"/>
      <c r="C61" s="37"/>
      <c r="D61" s="173" t="s">
        <v>51</v>
      </c>
      <c r="E61" s="174"/>
      <c r="F61" s="175" t="s">
        <v>52</v>
      </c>
      <c r="G61" s="173" t="s">
        <v>51</v>
      </c>
      <c r="H61" s="174"/>
      <c r="I61" s="176"/>
      <c r="J61" s="177" t="s">
        <v>52</v>
      </c>
      <c r="K61" s="174"/>
      <c r="L61" s="62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7"/>
      <c r="B65" s="43"/>
      <c r="C65" s="37"/>
      <c r="D65" s="170" t="s">
        <v>53</v>
      </c>
      <c r="E65" s="178"/>
      <c r="F65" s="178"/>
      <c r="G65" s="170" t="s">
        <v>54</v>
      </c>
      <c r="H65" s="178"/>
      <c r="I65" s="179"/>
      <c r="J65" s="178"/>
      <c r="K65" s="178"/>
      <c r="L65" s="62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7"/>
      <c r="B76" s="43"/>
      <c r="C76" s="37"/>
      <c r="D76" s="173" t="s">
        <v>51</v>
      </c>
      <c r="E76" s="174"/>
      <c r="F76" s="175" t="s">
        <v>52</v>
      </c>
      <c r="G76" s="173" t="s">
        <v>51</v>
      </c>
      <c r="H76" s="174"/>
      <c r="I76" s="176"/>
      <c r="J76" s="177" t="s">
        <v>52</v>
      </c>
      <c r="K76" s="174"/>
      <c r="L76" s="62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180"/>
      <c r="C77" s="181"/>
      <c r="D77" s="181"/>
      <c r="E77" s="181"/>
      <c r="F77" s="181"/>
      <c r="G77" s="181"/>
      <c r="H77" s="181"/>
      <c r="I77" s="182"/>
      <c r="J77" s="181"/>
      <c r="K77" s="181"/>
      <c r="L77" s="62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183"/>
      <c r="C81" s="184"/>
      <c r="D81" s="184"/>
      <c r="E81" s="184"/>
      <c r="F81" s="184"/>
      <c r="G81" s="184"/>
      <c r="H81" s="184"/>
      <c r="I81" s="185"/>
      <c r="J81" s="184"/>
      <c r="K81" s="184"/>
      <c r="L81" s="62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93</v>
      </c>
      <c r="D82" s="39"/>
      <c r="E82" s="39"/>
      <c r="F82" s="39"/>
      <c r="G82" s="39"/>
      <c r="H82" s="39"/>
      <c r="I82" s="143"/>
      <c r="J82" s="39"/>
      <c r="K82" s="39"/>
      <c r="L82" s="62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143"/>
      <c r="J83" s="39"/>
      <c r="K83" s="39"/>
      <c r="L83" s="62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16</v>
      </c>
      <c r="D84" s="39"/>
      <c r="E84" s="39"/>
      <c r="F84" s="39"/>
      <c r="G84" s="39"/>
      <c r="H84" s="39"/>
      <c r="I84" s="143"/>
      <c r="J84" s="39"/>
      <c r="K84" s="39"/>
      <c r="L84" s="62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9"/>
      <c r="D85" s="39"/>
      <c r="E85" s="186" t="str">
        <f>E7</f>
        <v>HODONÍN - příjezdová komunikace k přístavišti</v>
      </c>
      <c r="F85" s="31"/>
      <c r="G85" s="31"/>
      <c r="H85" s="31"/>
      <c r="I85" s="143"/>
      <c r="J85" s="39"/>
      <c r="K85" s="39"/>
      <c r="L85" s="62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12" customHeight="1">
      <c r="A86" s="37"/>
      <c r="B86" s="38"/>
      <c r="C86" s="31" t="s">
        <v>91</v>
      </c>
      <c r="D86" s="39"/>
      <c r="E86" s="39"/>
      <c r="F86" s="39"/>
      <c r="G86" s="39"/>
      <c r="H86" s="39"/>
      <c r="I86" s="143"/>
      <c r="J86" s="39"/>
      <c r="K86" s="39"/>
      <c r="L86" s="62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6.5" customHeight="1">
      <c r="A87" s="37"/>
      <c r="B87" s="38"/>
      <c r="C87" s="39"/>
      <c r="D87" s="39"/>
      <c r="E87" s="75" t="str">
        <f>E9</f>
        <v>3 - vedlejší rozpočtové náklady</v>
      </c>
      <c r="F87" s="39"/>
      <c r="G87" s="39"/>
      <c r="H87" s="39"/>
      <c r="I87" s="143"/>
      <c r="J87" s="39"/>
      <c r="K87" s="39"/>
      <c r="L87" s="62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143"/>
      <c r="J88" s="39"/>
      <c r="K88" s="39"/>
      <c r="L88" s="62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2" customHeight="1">
      <c r="A89" s="37"/>
      <c r="B89" s="38"/>
      <c r="C89" s="31" t="s">
        <v>20</v>
      </c>
      <c r="D89" s="39"/>
      <c r="E89" s="39"/>
      <c r="F89" s="26" t="str">
        <f>F12</f>
        <v>Hodonín</v>
      </c>
      <c r="G89" s="39"/>
      <c r="H89" s="39"/>
      <c r="I89" s="146" t="s">
        <v>22</v>
      </c>
      <c r="J89" s="78" t="str">
        <f>IF(J12="","",J12)</f>
        <v>25. 7. 2019</v>
      </c>
      <c r="K89" s="39"/>
      <c r="L89" s="62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9"/>
      <c r="D90" s="39"/>
      <c r="E90" s="39"/>
      <c r="F90" s="39"/>
      <c r="G90" s="39"/>
      <c r="H90" s="39"/>
      <c r="I90" s="143"/>
      <c r="J90" s="39"/>
      <c r="K90" s="39"/>
      <c r="L90" s="62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5.15" customHeight="1">
      <c r="A91" s="37"/>
      <c r="B91" s="38"/>
      <c r="C91" s="31" t="s">
        <v>24</v>
      </c>
      <c r="D91" s="39"/>
      <c r="E91" s="39"/>
      <c r="F91" s="26" t="str">
        <f>E15</f>
        <v>Obce pro Baťův kanal - dobrovolný svazek obcí</v>
      </c>
      <c r="G91" s="39"/>
      <c r="H91" s="39"/>
      <c r="I91" s="146" t="s">
        <v>30</v>
      </c>
      <c r="J91" s="35" t="str">
        <f>E21</f>
        <v xml:space="preserve"> </v>
      </c>
      <c r="K91" s="39"/>
      <c r="L91" s="62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15.15" customHeight="1">
      <c r="A92" s="37"/>
      <c r="B92" s="38"/>
      <c r="C92" s="31" t="s">
        <v>28</v>
      </c>
      <c r="D92" s="39"/>
      <c r="E92" s="39"/>
      <c r="F92" s="26" t="str">
        <f>IF(E18="","",E18)</f>
        <v>Vyplň údaj</v>
      </c>
      <c r="G92" s="39"/>
      <c r="H92" s="39"/>
      <c r="I92" s="146" t="s">
        <v>33</v>
      </c>
      <c r="J92" s="35" t="str">
        <f>E24</f>
        <v>Projekce DS s.r.o.</v>
      </c>
      <c r="K92" s="39"/>
      <c r="L92" s="62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9"/>
      <c r="D93" s="39"/>
      <c r="E93" s="39"/>
      <c r="F93" s="39"/>
      <c r="G93" s="39"/>
      <c r="H93" s="39"/>
      <c r="I93" s="143"/>
      <c r="J93" s="39"/>
      <c r="K93" s="39"/>
      <c r="L93" s="62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9.28" customHeight="1">
      <c r="A94" s="37"/>
      <c r="B94" s="38"/>
      <c r="C94" s="187" t="s">
        <v>94</v>
      </c>
      <c r="D94" s="188"/>
      <c r="E94" s="188"/>
      <c r="F94" s="188"/>
      <c r="G94" s="188"/>
      <c r="H94" s="188"/>
      <c r="I94" s="189"/>
      <c r="J94" s="190" t="s">
        <v>95</v>
      </c>
      <c r="K94" s="188"/>
      <c r="L94" s="62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9"/>
      <c r="D95" s="39"/>
      <c r="E95" s="39"/>
      <c r="F95" s="39"/>
      <c r="G95" s="39"/>
      <c r="H95" s="39"/>
      <c r="I95" s="143"/>
      <c r="J95" s="39"/>
      <c r="K95" s="39"/>
      <c r="L95" s="62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2.8" customHeight="1">
      <c r="A96" s="37"/>
      <c r="B96" s="38"/>
      <c r="C96" s="191" t="s">
        <v>96</v>
      </c>
      <c r="D96" s="39"/>
      <c r="E96" s="39"/>
      <c r="F96" s="39"/>
      <c r="G96" s="39"/>
      <c r="H96" s="39"/>
      <c r="I96" s="143"/>
      <c r="J96" s="109">
        <f>J121</f>
        <v>0</v>
      </c>
      <c r="K96" s="39"/>
      <c r="L96" s="62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U96" s="16" t="s">
        <v>97</v>
      </c>
    </row>
    <row r="97" s="9" customFormat="1" ht="24.96" customHeight="1">
      <c r="A97" s="9"/>
      <c r="B97" s="192"/>
      <c r="C97" s="193"/>
      <c r="D97" s="194" t="s">
        <v>375</v>
      </c>
      <c r="E97" s="195"/>
      <c r="F97" s="195"/>
      <c r="G97" s="195"/>
      <c r="H97" s="195"/>
      <c r="I97" s="196"/>
      <c r="J97" s="197">
        <f>J122</f>
        <v>0</v>
      </c>
      <c r="K97" s="193"/>
      <c r="L97" s="19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99"/>
      <c r="C98" s="200"/>
      <c r="D98" s="201" t="s">
        <v>376</v>
      </c>
      <c r="E98" s="202"/>
      <c r="F98" s="202"/>
      <c r="G98" s="202"/>
      <c r="H98" s="202"/>
      <c r="I98" s="203"/>
      <c r="J98" s="204">
        <f>J123</f>
        <v>0</v>
      </c>
      <c r="K98" s="200"/>
      <c r="L98" s="205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99"/>
      <c r="C99" s="200"/>
      <c r="D99" s="201" t="s">
        <v>377</v>
      </c>
      <c r="E99" s="202"/>
      <c r="F99" s="202"/>
      <c r="G99" s="202"/>
      <c r="H99" s="202"/>
      <c r="I99" s="203"/>
      <c r="J99" s="204">
        <f>J128</f>
        <v>0</v>
      </c>
      <c r="K99" s="200"/>
      <c r="L99" s="205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99"/>
      <c r="C100" s="200"/>
      <c r="D100" s="201" t="s">
        <v>378</v>
      </c>
      <c r="E100" s="202"/>
      <c r="F100" s="202"/>
      <c r="G100" s="202"/>
      <c r="H100" s="202"/>
      <c r="I100" s="203"/>
      <c r="J100" s="204">
        <f>J131</f>
        <v>0</v>
      </c>
      <c r="K100" s="200"/>
      <c r="L100" s="205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9"/>
      <c r="C101" s="200"/>
      <c r="D101" s="201" t="s">
        <v>379</v>
      </c>
      <c r="E101" s="202"/>
      <c r="F101" s="202"/>
      <c r="G101" s="202"/>
      <c r="H101" s="202"/>
      <c r="I101" s="203"/>
      <c r="J101" s="204">
        <f>J140</f>
        <v>0</v>
      </c>
      <c r="K101" s="200"/>
      <c r="L101" s="205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2" customFormat="1" ht="21.84" customHeight="1">
      <c r="A102" s="37"/>
      <c r="B102" s="38"/>
      <c r="C102" s="39"/>
      <c r="D102" s="39"/>
      <c r="E102" s="39"/>
      <c r="F102" s="39"/>
      <c r="G102" s="39"/>
      <c r="H102" s="39"/>
      <c r="I102" s="143"/>
      <c r="J102" s="39"/>
      <c r="K102" s="39"/>
      <c r="L102" s="62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</row>
    <row r="103" s="2" customFormat="1" ht="6.96" customHeight="1">
      <c r="A103" s="37"/>
      <c r="B103" s="65"/>
      <c r="C103" s="66"/>
      <c r="D103" s="66"/>
      <c r="E103" s="66"/>
      <c r="F103" s="66"/>
      <c r="G103" s="66"/>
      <c r="H103" s="66"/>
      <c r="I103" s="182"/>
      <c r="J103" s="66"/>
      <c r="K103" s="66"/>
      <c r="L103" s="62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7" s="2" customFormat="1" ht="6.96" customHeight="1">
      <c r="A107" s="37"/>
      <c r="B107" s="67"/>
      <c r="C107" s="68"/>
      <c r="D107" s="68"/>
      <c r="E107" s="68"/>
      <c r="F107" s="68"/>
      <c r="G107" s="68"/>
      <c r="H107" s="68"/>
      <c r="I107" s="185"/>
      <c r="J107" s="68"/>
      <c r="K107" s="68"/>
      <c r="L107" s="62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08" s="2" customFormat="1" ht="24.96" customHeight="1">
      <c r="A108" s="37"/>
      <c r="B108" s="38"/>
      <c r="C108" s="22" t="s">
        <v>105</v>
      </c>
      <c r="D108" s="39"/>
      <c r="E108" s="39"/>
      <c r="F108" s="39"/>
      <c r="G108" s="39"/>
      <c r="H108" s="39"/>
      <c r="I108" s="143"/>
      <c r="J108" s="39"/>
      <c r="K108" s="39"/>
      <c r="L108" s="62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6.96" customHeight="1">
      <c r="A109" s="37"/>
      <c r="B109" s="38"/>
      <c r="C109" s="39"/>
      <c r="D109" s="39"/>
      <c r="E109" s="39"/>
      <c r="F109" s="39"/>
      <c r="G109" s="39"/>
      <c r="H109" s="39"/>
      <c r="I109" s="143"/>
      <c r="J109" s="39"/>
      <c r="K109" s="39"/>
      <c r="L109" s="62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12" customHeight="1">
      <c r="A110" s="37"/>
      <c r="B110" s="38"/>
      <c r="C110" s="31" t="s">
        <v>16</v>
      </c>
      <c r="D110" s="39"/>
      <c r="E110" s="39"/>
      <c r="F110" s="39"/>
      <c r="G110" s="39"/>
      <c r="H110" s="39"/>
      <c r="I110" s="143"/>
      <c r="J110" s="39"/>
      <c r="K110" s="39"/>
      <c r="L110" s="62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16.5" customHeight="1">
      <c r="A111" s="37"/>
      <c r="B111" s="38"/>
      <c r="C111" s="39"/>
      <c r="D111" s="39"/>
      <c r="E111" s="186" t="str">
        <f>E7</f>
        <v>HODONÍN - příjezdová komunikace k přístavišti</v>
      </c>
      <c r="F111" s="31"/>
      <c r="G111" s="31"/>
      <c r="H111" s="31"/>
      <c r="I111" s="143"/>
      <c r="J111" s="39"/>
      <c r="K111" s="39"/>
      <c r="L111" s="62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12" customHeight="1">
      <c r="A112" s="37"/>
      <c r="B112" s="38"/>
      <c r="C112" s="31" t="s">
        <v>91</v>
      </c>
      <c r="D112" s="39"/>
      <c r="E112" s="39"/>
      <c r="F112" s="39"/>
      <c r="G112" s="39"/>
      <c r="H112" s="39"/>
      <c r="I112" s="143"/>
      <c r="J112" s="39"/>
      <c r="K112" s="39"/>
      <c r="L112" s="62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16.5" customHeight="1">
      <c r="A113" s="37"/>
      <c r="B113" s="38"/>
      <c r="C113" s="39"/>
      <c r="D113" s="39"/>
      <c r="E113" s="75" t="str">
        <f>E9</f>
        <v>3 - vedlejší rozpočtové náklady</v>
      </c>
      <c r="F113" s="39"/>
      <c r="G113" s="39"/>
      <c r="H113" s="39"/>
      <c r="I113" s="143"/>
      <c r="J113" s="39"/>
      <c r="K113" s="39"/>
      <c r="L113" s="62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6.96" customHeight="1">
      <c r="A114" s="37"/>
      <c r="B114" s="38"/>
      <c r="C114" s="39"/>
      <c r="D114" s="39"/>
      <c r="E114" s="39"/>
      <c r="F114" s="39"/>
      <c r="G114" s="39"/>
      <c r="H114" s="39"/>
      <c r="I114" s="143"/>
      <c r="J114" s="39"/>
      <c r="K114" s="39"/>
      <c r="L114" s="62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12" customHeight="1">
      <c r="A115" s="37"/>
      <c r="B115" s="38"/>
      <c r="C115" s="31" t="s">
        <v>20</v>
      </c>
      <c r="D115" s="39"/>
      <c r="E115" s="39"/>
      <c r="F115" s="26" t="str">
        <f>F12</f>
        <v>Hodonín</v>
      </c>
      <c r="G115" s="39"/>
      <c r="H115" s="39"/>
      <c r="I115" s="146" t="s">
        <v>22</v>
      </c>
      <c r="J115" s="78" t="str">
        <f>IF(J12="","",J12)</f>
        <v>25. 7. 2019</v>
      </c>
      <c r="K115" s="39"/>
      <c r="L115" s="62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6.96" customHeight="1">
      <c r="A116" s="37"/>
      <c r="B116" s="38"/>
      <c r="C116" s="39"/>
      <c r="D116" s="39"/>
      <c r="E116" s="39"/>
      <c r="F116" s="39"/>
      <c r="G116" s="39"/>
      <c r="H116" s="39"/>
      <c r="I116" s="143"/>
      <c r="J116" s="39"/>
      <c r="K116" s="39"/>
      <c r="L116" s="62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15.15" customHeight="1">
      <c r="A117" s="37"/>
      <c r="B117" s="38"/>
      <c r="C117" s="31" t="s">
        <v>24</v>
      </c>
      <c r="D117" s="39"/>
      <c r="E117" s="39"/>
      <c r="F117" s="26" t="str">
        <f>E15</f>
        <v>Obce pro Baťův kanal - dobrovolný svazek obcí</v>
      </c>
      <c r="G117" s="39"/>
      <c r="H117" s="39"/>
      <c r="I117" s="146" t="s">
        <v>30</v>
      </c>
      <c r="J117" s="35" t="str">
        <f>E21</f>
        <v xml:space="preserve"> </v>
      </c>
      <c r="K117" s="39"/>
      <c r="L117" s="62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15.15" customHeight="1">
      <c r="A118" s="37"/>
      <c r="B118" s="38"/>
      <c r="C118" s="31" t="s">
        <v>28</v>
      </c>
      <c r="D118" s="39"/>
      <c r="E118" s="39"/>
      <c r="F118" s="26" t="str">
        <f>IF(E18="","",E18)</f>
        <v>Vyplň údaj</v>
      </c>
      <c r="G118" s="39"/>
      <c r="H118" s="39"/>
      <c r="I118" s="146" t="s">
        <v>33</v>
      </c>
      <c r="J118" s="35" t="str">
        <f>E24</f>
        <v>Projekce DS s.r.o.</v>
      </c>
      <c r="K118" s="39"/>
      <c r="L118" s="62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10.32" customHeight="1">
      <c r="A119" s="37"/>
      <c r="B119" s="38"/>
      <c r="C119" s="39"/>
      <c r="D119" s="39"/>
      <c r="E119" s="39"/>
      <c r="F119" s="39"/>
      <c r="G119" s="39"/>
      <c r="H119" s="39"/>
      <c r="I119" s="143"/>
      <c r="J119" s="39"/>
      <c r="K119" s="39"/>
      <c r="L119" s="62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11" customFormat="1" ht="29.28" customHeight="1">
      <c r="A120" s="206"/>
      <c r="B120" s="207"/>
      <c r="C120" s="208" t="s">
        <v>106</v>
      </c>
      <c r="D120" s="209" t="s">
        <v>61</v>
      </c>
      <c r="E120" s="209" t="s">
        <v>57</v>
      </c>
      <c r="F120" s="209" t="s">
        <v>58</v>
      </c>
      <c r="G120" s="209" t="s">
        <v>107</v>
      </c>
      <c r="H120" s="209" t="s">
        <v>108</v>
      </c>
      <c r="I120" s="210" t="s">
        <v>109</v>
      </c>
      <c r="J120" s="211" t="s">
        <v>95</v>
      </c>
      <c r="K120" s="212" t="s">
        <v>110</v>
      </c>
      <c r="L120" s="213"/>
      <c r="M120" s="99" t="s">
        <v>1</v>
      </c>
      <c r="N120" s="100" t="s">
        <v>40</v>
      </c>
      <c r="O120" s="100" t="s">
        <v>111</v>
      </c>
      <c r="P120" s="100" t="s">
        <v>112</v>
      </c>
      <c r="Q120" s="100" t="s">
        <v>113</v>
      </c>
      <c r="R120" s="100" t="s">
        <v>114</v>
      </c>
      <c r="S120" s="100" t="s">
        <v>115</v>
      </c>
      <c r="T120" s="101" t="s">
        <v>116</v>
      </c>
      <c r="U120" s="206"/>
      <c r="V120" s="206"/>
      <c r="W120" s="206"/>
      <c r="X120" s="206"/>
      <c r="Y120" s="206"/>
      <c r="Z120" s="206"/>
      <c r="AA120" s="206"/>
      <c r="AB120" s="206"/>
      <c r="AC120" s="206"/>
      <c r="AD120" s="206"/>
      <c r="AE120" s="206"/>
    </row>
    <row r="121" s="2" customFormat="1" ht="22.8" customHeight="1">
      <c r="A121" s="37"/>
      <c r="B121" s="38"/>
      <c r="C121" s="106" t="s">
        <v>117</v>
      </c>
      <c r="D121" s="39"/>
      <c r="E121" s="39"/>
      <c r="F121" s="39"/>
      <c r="G121" s="39"/>
      <c r="H121" s="39"/>
      <c r="I121" s="143"/>
      <c r="J121" s="214">
        <f>BK121</f>
        <v>0</v>
      </c>
      <c r="K121" s="39"/>
      <c r="L121" s="43"/>
      <c r="M121" s="102"/>
      <c r="N121" s="215"/>
      <c r="O121" s="103"/>
      <c r="P121" s="216">
        <f>P122</f>
        <v>0</v>
      </c>
      <c r="Q121" s="103"/>
      <c r="R121" s="216">
        <f>R122</f>
        <v>0</v>
      </c>
      <c r="S121" s="103"/>
      <c r="T121" s="217">
        <f>T122</f>
        <v>0</v>
      </c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T121" s="16" t="s">
        <v>75</v>
      </c>
      <c r="AU121" s="16" t="s">
        <v>97</v>
      </c>
      <c r="BK121" s="218">
        <f>BK122</f>
        <v>0</v>
      </c>
    </row>
    <row r="122" s="12" customFormat="1" ht="25.92" customHeight="1">
      <c r="A122" s="12"/>
      <c r="B122" s="219"/>
      <c r="C122" s="220"/>
      <c r="D122" s="221" t="s">
        <v>75</v>
      </c>
      <c r="E122" s="222" t="s">
        <v>380</v>
      </c>
      <c r="F122" s="222" t="s">
        <v>381</v>
      </c>
      <c r="G122" s="220"/>
      <c r="H122" s="220"/>
      <c r="I122" s="223"/>
      <c r="J122" s="224">
        <f>BK122</f>
        <v>0</v>
      </c>
      <c r="K122" s="220"/>
      <c r="L122" s="225"/>
      <c r="M122" s="226"/>
      <c r="N122" s="227"/>
      <c r="O122" s="227"/>
      <c r="P122" s="228">
        <f>P123+P128+P131+P140</f>
        <v>0</v>
      </c>
      <c r="Q122" s="227"/>
      <c r="R122" s="228">
        <f>R123+R128+R131+R140</f>
        <v>0</v>
      </c>
      <c r="S122" s="227"/>
      <c r="T122" s="229">
        <f>T123+T128+T131+T140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230" t="s">
        <v>150</v>
      </c>
      <c r="AT122" s="231" t="s">
        <v>75</v>
      </c>
      <c r="AU122" s="231" t="s">
        <v>76</v>
      </c>
      <c r="AY122" s="230" t="s">
        <v>120</v>
      </c>
      <c r="BK122" s="232">
        <f>BK123+BK128+BK131+BK140</f>
        <v>0</v>
      </c>
    </row>
    <row r="123" s="12" customFormat="1" ht="22.8" customHeight="1">
      <c r="A123" s="12"/>
      <c r="B123" s="219"/>
      <c r="C123" s="220"/>
      <c r="D123" s="221" t="s">
        <v>75</v>
      </c>
      <c r="E123" s="233" t="s">
        <v>382</v>
      </c>
      <c r="F123" s="233" t="s">
        <v>383</v>
      </c>
      <c r="G123" s="220"/>
      <c r="H123" s="220"/>
      <c r="I123" s="223"/>
      <c r="J123" s="234">
        <f>BK123</f>
        <v>0</v>
      </c>
      <c r="K123" s="220"/>
      <c r="L123" s="225"/>
      <c r="M123" s="226"/>
      <c r="N123" s="227"/>
      <c r="O123" s="227"/>
      <c r="P123" s="228">
        <f>SUM(P124:P127)</f>
        <v>0</v>
      </c>
      <c r="Q123" s="227"/>
      <c r="R123" s="228">
        <f>SUM(R124:R127)</f>
        <v>0</v>
      </c>
      <c r="S123" s="227"/>
      <c r="T123" s="229">
        <f>SUM(T124:T127)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230" t="s">
        <v>150</v>
      </c>
      <c r="AT123" s="231" t="s">
        <v>75</v>
      </c>
      <c r="AU123" s="231" t="s">
        <v>84</v>
      </c>
      <c r="AY123" s="230" t="s">
        <v>120</v>
      </c>
      <c r="BK123" s="232">
        <f>SUM(BK124:BK127)</f>
        <v>0</v>
      </c>
    </row>
    <row r="124" s="2" customFormat="1" ht="16.5" customHeight="1">
      <c r="A124" s="37"/>
      <c r="B124" s="38"/>
      <c r="C124" s="235" t="s">
        <v>84</v>
      </c>
      <c r="D124" s="235" t="s">
        <v>122</v>
      </c>
      <c r="E124" s="236" t="s">
        <v>384</v>
      </c>
      <c r="F124" s="237" t="s">
        <v>385</v>
      </c>
      <c r="G124" s="238" t="s">
        <v>342</v>
      </c>
      <c r="H124" s="239">
        <v>1</v>
      </c>
      <c r="I124" s="240"/>
      <c r="J124" s="241">
        <f>ROUND(I124*H124,2)</f>
        <v>0</v>
      </c>
      <c r="K124" s="242"/>
      <c r="L124" s="43"/>
      <c r="M124" s="243" t="s">
        <v>1</v>
      </c>
      <c r="N124" s="244" t="s">
        <v>41</v>
      </c>
      <c r="O124" s="90"/>
      <c r="P124" s="245">
        <f>O124*H124</f>
        <v>0</v>
      </c>
      <c r="Q124" s="245">
        <v>0</v>
      </c>
      <c r="R124" s="245">
        <f>Q124*H124</f>
        <v>0</v>
      </c>
      <c r="S124" s="245">
        <v>0</v>
      </c>
      <c r="T124" s="246">
        <f>S124*H124</f>
        <v>0</v>
      </c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R124" s="247" t="s">
        <v>386</v>
      </c>
      <c r="AT124" s="247" t="s">
        <v>122</v>
      </c>
      <c r="AU124" s="247" t="s">
        <v>86</v>
      </c>
      <c r="AY124" s="16" t="s">
        <v>120</v>
      </c>
      <c r="BE124" s="248">
        <f>IF(N124="základní",J124,0)</f>
        <v>0</v>
      </c>
      <c r="BF124" s="248">
        <f>IF(N124="snížená",J124,0)</f>
        <v>0</v>
      </c>
      <c r="BG124" s="248">
        <f>IF(N124="zákl. přenesená",J124,0)</f>
        <v>0</v>
      </c>
      <c r="BH124" s="248">
        <f>IF(N124="sníž. přenesená",J124,0)</f>
        <v>0</v>
      </c>
      <c r="BI124" s="248">
        <f>IF(N124="nulová",J124,0)</f>
        <v>0</v>
      </c>
      <c r="BJ124" s="16" t="s">
        <v>84</v>
      </c>
      <c r="BK124" s="248">
        <f>ROUND(I124*H124,2)</f>
        <v>0</v>
      </c>
      <c r="BL124" s="16" t="s">
        <v>386</v>
      </c>
      <c r="BM124" s="247" t="s">
        <v>387</v>
      </c>
    </row>
    <row r="125" s="2" customFormat="1">
      <c r="A125" s="37"/>
      <c r="B125" s="38"/>
      <c r="C125" s="39"/>
      <c r="D125" s="249" t="s">
        <v>128</v>
      </c>
      <c r="E125" s="39"/>
      <c r="F125" s="250" t="s">
        <v>388</v>
      </c>
      <c r="G125" s="39"/>
      <c r="H125" s="39"/>
      <c r="I125" s="143"/>
      <c r="J125" s="39"/>
      <c r="K125" s="39"/>
      <c r="L125" s="43"/>
      <c r="M125" s="251"/>
      <c r="N125" s="252"/>
      <c r="O125" s="90"/>
      <c r="P125" s="90"/>
      <c r="Q125" s="90"/>
      <c r="R125" s="90"/>
      <c r="S125" s="90"/>
      <c r="T125" s="91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T125" s="16" t="s">
        <v>128</v>
      </c>
      <c r="AU125" s="16" t="s">
        <v>86</v>
      </c>
    </row>
    <row r="126" s="2" customFormat="1" ht="16.5" customHeight="1">
      <c r="A126" s="37"/>
      <c r="B126" s="38"/>
      <c r="C126" s="235" t="s">
        <v>86</v>
      </c>
      <c r="D126" s="235" t="s">
        <v>122</v>
      </c>
      <c r="E126" s="236" t="s">
        <v>389</v>
      </c>
      <c r="F126" s="237" t="s">
        <v>390</v>
      </c>
      <c r="G126" s="238" t="s">
        <v>342</v>
      </c>
      <c r="H126" s="239">
        <v>1</v>
      </c>
      <c r="I126" s="240"/>
      <c r="J126" s="241">
        <f>ROUND(I126*H126,2)</f>
        <v>0</v>
      </c>
      <c r="K126" s="242"/>
      <c r="L126" s="43"/>
      <c r="M126" s="243" t="s">
        <v>1</v>
      </c>
      <c r="N126" s="244" t="s">
        <v>41</v>
      </c>
      <c r="O126" s="90"/>
      <c r="P126" s="245">
        <f>O126*H126</f>
        <v>0</v>
      </c>
      <c r="Q126" s="245">
        <v>0</v>
      </c>
      <c r="R126" s="245">
        <f>Q126*H126</f>
        <v>0</v>
      </c>
      <c r="S126" s="245">
        <v>0</v>
      </c>
      <c r="T126" s="246">
        <f>S126*H126</f>
        <v>0</v>
      </c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R126" s="247" t="s">
        <v>386</v>
      </c>
      <c r="AT126" s="247" t="s">
        <v>122</v>
      </c>
      <c r="AU126" s="247" t="s">
        <v>86</v>
      </c>
      <c r="AY126" s="16" t="s">
        <v>120</v>
      </c>
      <c r="BE126" s="248">
        <f>IF(N126="základní",J126,0)</f>
        <v>0</v>
      </c>
      <c r="BF126" s="248">
        <f>IF(N126="snížená",J126,0)</f>
        <v>0</v>
      </c>
      <c r="BG126" s="248">
        <f>IF(N126="zákl. přenesená",J126,0)</f>
        <v>0</v>
      </c>
      <c r="BH126" s="248">
        <f>IF(N126="sníž. přenesená",J126,0)</f>
        <v>0</v>
      </c>
      <c r="BI126" s="248">
        <f>IF(N126="nulová",J126,0)</f>
        <v>0</v>
      </c>
      <c r="BJ126" s="16" t="s">
        <v>84</v>
      </c>
      <c r="BK126" s="248">
        <f>ROUND(I126*H126,2)</f>
        <v>0</v>
      </c>
      <c r="BL126" s="16" t="s">
        <v>386</v>
      </c>
      <c r="BM126" s="247" t="s">
        <v>391</v>
      </c>
    </row>
    <row r="127" s="2" customFormat="1">
      <c r="A127" s="37"/>
      <c r="B127" s="38"/>
      <c r="C127" s="39"/>
      <c r="D127" s="249" t="s">
        <v>128</v>
      </c>
      <c r="E127" s="39"/>
      <c r="F127" s="250" t="s">
        <v>392</v>
      </c>
      <c r="G127" s="39"/>
      <c r="H127" s="39"/>
      <c r="I127" s="143"/>
      <c r="J127" s="39"/>
      <c r="K127" s="39"/>
      <c r="L127" s="43"/>
      <c r="M127" s="251"/>
      <c r="N127" s="252"/>
      <c r="O127" s="90"/>
      <c r="P127" s="90"/>
      <c r="Q127" s="90"/>
      <c r="R127" s="90"/>
      <c r="S127" s="90"/>
      <c r="T127" s="91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T127" s="16" t="s">
        <v>128</v>
      </c>
      <c r="AU127" s="16" t="s">
        <v>86</v>
      </c>
    </row>
    <row r="128" s="12" customFormat="1" ht="22.8" customHeight="1">
      <c r="A128" s="12"/>
      <c r="B128" s="219"/>
      <c r="C128" s="220"/>
      <c r="D128" s="221" t="s">
        <v>75</v>
      </c>
      <c r="E128" s="233" t="s">
        <v>393</v>
      </c>
      <c r="F128" s="233" t="s">
        <v>394</v>
      </c>
      <c r="G128" s="220"/>
      <c r="H128" s="220"/>
      <c r="I128" s="223"/>
      <c r="J128" s="234">
        <f>BK128</f>
        <v>0</v>
      </c>
      <c r="K128" s="220"/>
      <c r="L128" s="225"/>
      <c r="M128" s="226"/>
      <c r="N128" s="227"/>
      <c r="O128" s="227"/>
      <c r="P128" s="228">
        <f>SUM(P129:P130)</f>
        <v>0</v>
      </c>
      <c r="Q128" s="227"/>
      <c r="R128" s="228">
        <f>SUM(R129:R130)</f>
        <v>0</v>
      </c>
      <c r="S128" s="227"/>
      <c r="T128" s="229">
        <f>SUM(T129:T130)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230" t="s">
        <v>150</v>
      </c>
      <c r="AT128" s="231" t="s">
        <v>75</v>
      </c>
      <c r="AU128" s="231" t="s">
        <v>84</v>
      </c>
      <c r="AY128" s="230" t="s">
        <v>120</v>
      </c>
      <c r="BK128" s="232">
        <f>SUM(BK129:BK130)</f>
        <v>0</v>
      </c>
    </row>
    <row r="129" s="2" customFormat="1" ht="36" customHeight="1">
      <c r="A129" s="37"/>
      <c r="B129" s="38"/>
      <c r="C129" s="235" t="s">
        <v>87</v>
      </c>
      <c r="D129" s="235" t="s">
        <v>122</v>
      </c>
      <c r="E129" s="236" t="s">
        <v>395</v>
      </c>
      <c r="F129" s="237" t="s">
        <v>396</v>
      </c>
      <c r="G129" s="238" t="s">
        <v>342</v>
      </c>
      <c r="H129" s="239">
        <v>1</v>
      </c>
      <c r="I129" s="240"/>
      <c r="J129" s="241">
        <f>ROUND(I129*H129,2)</f>
        <v>0</v>
      </c>
      <c r="K129" s="242"/>
      <c r="L129" s="43"/>
      <c r="M129" s="243" t="s">
        <v>1</v>
      </c>
      <c r="N129" s="244" t="s">
        <v>41</v>
      </c>
      <c r="O129" s="90"/>
      <c r="P129" s="245">
        <f>O129*H129</f>
        <v>0</v>
      </c>
      <c r="Q129" s="245">
        <v>0</v>
      </c>
      <c r="R129" s="245">
        <f>Q129*H129</f>
        <v>0</v>
      </c>
      <c r="S129" s="245">
        <v>0</v>
      </c>
      <c r="T129" s="246">
        <f>S129*H129</f>
        <v>0</v>
      </c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R129" s="247" t="s">
        <v>386</v>
      </c>
      <c r="AT129" s="247" t="s">
        <v>122</v>
      </c>
      <c r="AU129" s="247" t="s">
        <v>86</v>
      </c>
      <c r="AY129" s="16" t="s">
        <v>120</v>
      </c>
      <c r="BE129" s="248">
        <f>IF(N129="základní",J129,0)</f>
        <v>0</v>
      </c>
      <c r="BF129" s="248">
        <f>IF(N129="snížená",J129,0)</f>
        <v>0</v>
      </c>
      <c r="BG129" s="248">
        <f>IF(N129="zákl. přenesená",J129,0)</f>
        <v>0</v>
      </c>
      <c r="BH129" s="248">
        <f>IF(N129="sníž. přenesená",J129,0)</f>
        <v>0</v>
      </c>
      <c r="BI129" s="248">
        <f>IF(N129="nulová",J129,0)</f>
        <v>0</v>
      </c>
      <c r="BJ129" s="16" t="s">
        <v>84</v>
      </c>
      <c r="BK129" s="248">
        <f>ROUND(I129*H129,2)</f>
        <v>0</v>
      </c>
      <c r="BL129" s="16" t="s">
        <v>386</v>
      </c>
      <c r="BM129" s="247" t="s">
        <v>397</v>
      </c>
    </row>
    <row r="130" s="2" customFormat="1">
      <c r="A130" s="37"/>
      <c r="B130" s="38"/>
      <c r="C130" s="39"/>
      <c r="D130" s="249" t="s">
        <v>128</v>
      </c>
      <c r="E130" s="39"/>
      <c r="F130" s="250" t="s">
        <v>398</v>
      </c>
      <c r="G130" s="39"/>
      <c r="H130" s="39"/>
      <c r="I130" s="143"/>
      <c r="J130" s="39"/>
      <c r="K130" s="39"/>
      <c r="L130" s="43"/>
      <c r="M130" s="251"/>
      <c r="N130" s="252"/>
      <c r="O130" s="90"/>
      <c r="P130" s="90"/>
      <c r="Q130" s="90"/>
      <c r="R130" s="90"/>
      <c r="S130" s="90"/>
      <c r="T130" s="91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T130" s="16" t="s">
        <v>128</v>
      </c>
      <c r="AU130" s="16" t="s">
        <v>86</v>
      </c>
    </row>
    <row r="131" s="12" customFormat="1" ht="22.8" customHeight="1">
      <c r="A131" s="12"/>
      <c r="B131" s="219"/>
      <c r="C131" s="220"/>
      <c r="D131" s="221" t="s">
        <v>75</v>
      </c>
      <c r="E131" s="233" t="s">
        <v>399</v>
      </c>
      <c r="F131" s="233" t="s">
        <v>400</v>
      </c>
      <c r="G131" s="220"/>
      <c r="H131" s="220"/>
      <c r="I131" s="223"/>
      <c r="J131" s="234">
        <f>BK131</f>
        <v>0</v>
      </c>
      <c r="K131" s="220"/>
      <c r="L131" s="225"/>
      <c r="M131" s="226"/>
      <c r="N131" s="227"/>
      <c r="O131" s="227"/>
      <c r="P131" s="228">
        <f>SUM(P132:P139)</f>
        <v>0</v>
      </c>
      <c r="Q131" s="227"/>
      <c r="R131" s="228">
        <f>SUM(R132:R139)</f>
        <v>0</v>
      </c>
      <c r="S131" s="227"/>
      <c r="T131" s="229">
        <f>SUM(T132:T139)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230" t="s">
        <v>150</v>
      </c>
      <c r="AT131" s="231" t="s">
        <v>75</v>
      </c>
      <c r="AU131" s="231" t="s">
        <v>84</v>
      </c>
      <c r="AY131" s="230" t="s">
        <v>120</v>
      </c>
      <c r="BK131" s="232">
        <f>SUM(BK132:BK139)</f>
        <v>0</v>
      </c>
    </row>
    <row r="132" s="2" customFormat="1" ht="16.5" customHeight="1">
      <c r="A132" s="37"/>
      <c r="B132" s="38"/>
      <c r="C132" s="235" t="s">
        <v>126</v>
      </c>
      <c r="D132" s="235" t="s">
        <v>122</v>
      </c>
      <c r="E132" s="236" t="s">
        <v>401</v>
      </c>
      <c r="F132" s="237" t="s">
        <v>402</v>
      </c>
      <c r="G132" s="238" t="s">
        <v>342</v>
      </c>
      <c r="H132" s="239">
        <v>1</v>
      </c>
      <c r="I132" s="240"/>
      <c r="J132" s="241">
        <f>ROUND(I132*H132,2)</f>
        <v>0</v>
      </c>
      <c r="K132" s="242"/>
      <c r="L132" s="43"/>
      <c r="M132" s="243" t="s">
        <v>1</v>
      </c>
      <c r="N132" s="244" t="s">
        <v>41</v>
      </c>
      <c r="O132" s="90"/>
      <c r="P132" s="245">
        <f>O132*H132</f>
        <v>0</v>
      </c>
      <c r="Q132" s="245">
        <v>0</v>
      </c>
      <c r="R132" s="245">
        <f>Q132*H132</f>
        <v>0</v>
      </c>
      <c r="S132" s="245">
        <v>0</v>
      </c>
      <c r="T132" s="246">
        <f>S132*H132</f>
        <v>0</v>
      </c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R132" s="247" t="s">
        <v>386</v>
      </c>
      <c r="AT132" s="247" t="s">
        <v>122</v>
      </c>
      <c r="AU132" s="247" t="s">
        <v>86</v>
      </c>
      <c r="AY132" s="16" t="s">
        <v>120</v>
      </c>
      <c r="BE132" s="248">
        <f>IF(N132="základní",J132,0)</f>
        <v>0</v>
      </c>
      <c r="BF132" s="248">
        <f>IF(N132="snížená",J132,0)</f>
        <v>0</v>
      </c>
      <c r="BG132" s="248">
        <f>IF(N132="zákl. přenesená",J132,0)</f>
        <v>0</v>
      </c>
      <c r="BH132" s="248">
        <f>IF(N132="sníž. přenesená",J132,0)</f>
        <v>0</v>
      </c>
      <c r="BI132" s="248">
        <f>IF(N132="nulová",J132,0)</f>
        <v>0</v>
      </c>
      <c r="BJ132" s="16" t="s">
        <v>84</v>
      </c>
      <c r="BK132" s="248">
        <f>ROUND(I132*H132,2)</f>
        <v>0</v>
      </c>
      <c r="BL132" s="16" t="s">
        <v>386</v>
      </c>
      <c r="BM132" s="247" t="s">
        <v>403</v>
      </c>
    </row>
    <row r="133" s="2" customFormat="1">
      <c r="A133" s="37"/>
      <c r="B133" s="38"/>
      <c r="C133" s="39"/>
      <c r="D133" s="249" t="s">
        <v>128</v>
      </c>
      <c r="E133" s="39"/>
      <c r="F133" s="250" t="s">
        <v>404</v>
      </c>
      <c r="G133" s="39"/>
      <c r="H133" s="39"/>
      <c r="I133" s="143"/>
      <c r="J133" s="39"/>
      <c r="K133" s="39"/>
      <c r="L133" s="43"/>
      <c r="M133" s="251"/>
      <c r="N133" s="252"/>
      <c r="O133" s="90"/>
      <c r="P133" s="90"/>
      <c r="Q133" s="90"/>
      <c r="R133" s="90"/>
      <c r="S133" s="90"/>
      <c r="T133" s="91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T133" s="16" t="s">
        <v>128</v>
      </c>
      <c r="AU133" s="16" t="s">
        <v>86</v>
      </c>
    </row>
    <row r="134" s="2" customFormat="1" ht="24" customHeight="1">
      <c r="A134" s="37"/>
      <c r="B134" s="38"/>
      <c r="C134" s="235" t="s">
        <v>150</v>
      </c>
      <c r="D134" s="235" t="s">
        <v>122</v>
      </c>
      <c r="E134" s="236" t="s">
        <v>405</v>
      </c>
      <c r="F134" s="237" t="s">
        <v>406</v>
      </c>
      <c r="G134" s="238" t="s">
        <v>342</v>
      </c>
      <c r="H134" s="239">
        <v>1</v>
      </c>
      <c r="I134" s="240"/>
      <c r="J134" s="241">
        <f>ROUND(I134*H134,2)</f>
        <v>0</v>
      </c>
      <c r="K134" s="242"/>
      <c r="L134" s="43"/>
      <c r="M134" s="243" t="s">
        <v>1</v>
      </c>
      <c r="N134" s="244" t="s">
        <v>41</v>
      </c>
      <c r="O134" s="90"/>
      <c r="P134" s="245">
        <f>O134*H134</f>
        <v>0</v>
      </c>
      <c r="Q134" s="245">
        <v>0</v>
      </c>
      <c r="R134" s="245">
        <f>Q134*H134</f>
        <v>0</v>
      </c>
      <c r="S134" s="245">
        <v>0</v>
      </c>
      <c r="T134" s="246">
        <f>S134*H134</f>
        <v>0</v>
      </c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R134" s="247" t="s">
        <v>386</v>
      </c>
      <c r="AT134" s="247" t="s">
        <v>122</v>
      </c>
      <c r="AU134" s="247" t="s">
        <v>86</v>
      </c>
      <c r="AY134" s="16" t="s">
        <v>120</v>
      </c>
      <c r="BE134" s="248">
        <f>IF(N134="základní",J134,0)</f>
        <v>0</v>
      </c>
      <c r="BF134" s="248">
        <f>IF(N134="snížená",J134,0)</f>
        <v>0</v>
      </c>
      <c r="BG134" s="248">
        <f>IF(N134="zákl. přenesená",J134,0)</f>
        <v>0</v>
      </c>
      <c r="BH134" s="248">
        <f>IF(N134="sníž. přenesená",J134,0)</f>
        <v>0</v>
      </c>
      <c r="BI134" s="248">
        <f>IF(N134="nulová",J134,0)</f>
        <v>0</v>
      </c>
      <c r="BJ134" s="16" t="s">
        <v>84</v>
      </c>
      <c r="BK134" s="248">
        <f>ROUND(I134*H134,2)</f>
        <v>0</v>
      </c>
      <c r="BL134" s="16" t="s">
        <v>386</v>
      </c>
      <c r="BM134" s="247" t="s">
        <v>407</v>
      </c>
    </row>
    <row r="135" s="2" customFormat="1">
      <c r="A135" s="37"/>
      <c r="B135" s="38"/>
      <c r="C135" s="39"/>
      <c r="D135" s="249" t="s">
        <v>128</v>
      </c>
      <c r="E135" s="39"/>
      <c r="F135" s="250" t="s">
        <v>408</v>
      </c>
      <c r="G135" s="39"/>
      <c r="H135" s="39"/>
      <c r="I135" s="143"/>
      <c r="J135" s="39"/>
      <c r="K135" s="39"/>
      <c r="L135" s="43"/>
      <c r="M135" s="251"/>
      <c r="N135" s="252"/>
      <c r="O135" s="90"/>
      <c r="P135" s="90"/>
      <c r="Q135" s="90"/>
      <c r="R135" s="90"/>
      <c r="S135" s="90"/>
      <c r="T135" s="91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T135" s="16" t="s">
        <v>128</v>
      </c>
      <c r="AU135" s="16" t="s">
        <v>86</v>
      </c>
    </row>
    <row r="136" s="2" customFormat="1" ht="16.5" customHeight="1">
      <c r="A136" s="37"/>
      <c r="B136" s="38"/>
      <c r="C136" s="235" t="s">
        <v>154</v>
      </c>
      <c r="D136" s="235" t="s">
        <v>122</v>
      </c>
      <c r="E136" s="236" t="s">
        <v>409</v>
      </c>
      <c r="F136" s="237" t="s">
        <v>410</v>
      </c>
      <c r="G136" s="238" t="s">
        <v>342</v>
      </c>
      <c r="H136" s="239">
        <v>1</v>
      </c>
      <c r="I136" s="240"/>
      <c r="J136" s="241">
        <f>ROUND(I136*H136,2)</f>
        <v>0</v>
      </c>
      <c r="K136" s="242"/>
      <c r="L136" s="43"/>
      <c r="M136" s="243" t="s">
        <v>1</v>
      </c>
      <c r="N136" s="244" t="s">
        <v>41</v>
      </c>
      <c r="O136" s="90"/>
      <c r="P136" s="245">
        <f>O136*H136</f>
        <v>0</v>
      </c>
      <c r="Q136" s="245">
        <v>0</v>
      </c>
      <c r="R136" s="245">
        <f>Q136*H136</f>
        <v>0</v>
      </c>
      <c r="S136" s="245">
        <v>0</v>
      </c>
      <c r="T136" s="246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47" t="s">
        <v>386</v>
      </c>
      <c r="AT136" s="247" t="s">
        <v>122</v>
      </c>
      <c r="AU136" s="247" t="s">
        <v>86</v>
      </c>
      <c r="AY136" s="16" t="s">
        <v>120</v>
      </c>
      <c r="BE136" s="248">
        <f>IF(N136="základní",J136,0)</f>
        <v>0</v>
      </c>
      <c r="BF136" s="248">
        <f>IF(N136="snížená",J136,0)</f>
        <v>0</v>
      </c>
      <c r="BG136" s="248">
        <f>IF(N136="zákl. přenesená",J136,0)</f>
        <v>0</v>
      </c>
      <c r="BH136" s="248">
        <f>IF(N136="sníž. přenesená",J136,0)</f>
        <v>0</v>
      </c>
      <c r="BI136" s="248">
        <f>IF(N136="nulová",J136,0)</f>
        <v>0</v>
      </c>
      <c r="BJ136" s="16" t="s">
        <v>84</v>
      </c>
      <c r="BK136" s="248">
        <f>ROUND(I136*H136,2)</f>
        <v>0</v>
      </c>
      <c r="BL136" s="16" t="s">
        <v>386</v>
      </c>
      <c r="BM136" s="247" t="s">
        <v>411</v>
      </c>
    </row>
    <row r="137" s="2" customFormat="1">
      <c r="A137" s="37"/>
      <c r="B137" s="38"/>
      <c r="C137" s="39"/>
      <c r="D137" s="249" t="s">
        <v>128</v>
      </c>
      <c r="E137" s="39"/>
      <c r="F137" s="250" t="s">
        <v>412</v>
      </c>
      <c r="G137" s="39"/>
      <c r="H137" s="39"/>
      <c r="I137" s="143"/>
      <c r="J137" s="39"/>
      <c r="K137" s="39"/>
      <c r="L137" s="43"/>
      <c r="M137" s="251"/>
      <c r="N137" s="252"/>
      <c r="O137" s="90"/>
      <c r="P137" s="90"/>
      <c r="Q137" s="90"/>
      <c r="R137" s="90"/>
      <c r="S137" s="90"/>
      <c r="T137" s="91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T137" s="16" t="s">
        <v>128</v>
      </c>
      <c r="AU137" s="16" t="s">
        <v>86</v>
      </c>
    </row>
    <row r="138" s="2" customFormat="1" ht="16.5" customHeight="1">
      <c r="A138" s="37"/>
      <c r="B138" s="38"/>
      <c r="C138" s="235" t="s">
        <v>160</v>
      </c>
      <c r="D138" s="235" t="s">
        <v>122</v>
      </c>
      <c r="E138" s="236" t="s">
        <v>413</v>
      </c>
      <c r="F138" s="237" t="s">
        <v>414</v>
      </c>
      <c r="G138" s="238" t="s">
        <v>342</v>
      </c>
      <c r="H138" s="239">
        <v>1</v>
      </c>
      <c r="I138" s="240"/>
      <c r="J138" s="241">
        <f>ROUND(I138*H138,2)</f>
        <v>0</v>
      </c>
      <c r="K138" s="242"/>
      <c r="L138" s="43"/>
      <c r="M138" s="243" t="s">
        <v>1</v>
      </c>
      <c r="N138" s="244" t="s">
        <v>41</v>
      </c>
      <c r="O138" s="90"/>
      <c r="P138" s="245">
        <f>O138*H138</f>
        <v>0</v>
      </c>
      <c r="Q138" s="245">
        <v>0</v>
      </c>
      <c r="R138" s="245">
        <f>Q138*H138</f>
        <v>0</v>
      </c>
      <c r="S138" s="245">
        <v>0</v>
      </c>
      <c r="T138" s="246">
        <f>S138*H138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R138" s="247" t="s">
        <v>386</v>
      </c>
      <c r="AT138" s="247" t="s">
        <v>122</v>
      </c>
      <c r="AU138" s="247" t="s">
        <v>86</v>
      </c>
      <c r="AY138" s="16" t="s">
        <v>120</v>
      </c>
      <c r="BE138" s="248">
        <f>IF(N138="základní",J138,0)</f>
        <v>0</v>
      </c>
      <c r="BF138" s="248">
        <f>IF(N138="snížená",J138,0)</f>
        <v>0</v>
      </c>
      <c r="BG138" s="248">
        <f>IF(N138="zákl. přenesená",J138,0)</f>
        <v>0</v>
      </c>
      <c r="BH138" s="248">
        <f>IF(N138="sníž. přenesená",J138,0)</f>
        <v>0</v>
      </c>
      <c r="BI138" s="248">
        <f>IF(N138="nulová",J138,0)</f>
        <v>0</v>
      </c>
      <c r="BJ138" s="16" t="s">
        <v>84</v>
      </c>
      <c r="BK138" s="248">
        <f>ROUND(I138*H138,2)</f>
        <v>0</v>
      </c>
      <c r="BL138" s="16" t="s">
        <v>386</v>
      </c>
      <c r="BM138" s="247" t="s">
        <v>415</v>
      </c>
    </row>
    <row r="139" s="2" customFormat="1">
      <c r="A139" s="37"/>
      <c r="B139" s="38"/>
      <c r="C139" s="39"/>
      <c r="D139" s="249" t="s">
        <v>128</v>
      </c>
      <c r="E139" s="39"/>
      <c r="F139" s="250" t="s">
        <v>416</v>
      </c>
      <c r="G139" s="39"/>
      <c r="H139" s="39"/>
      <c r="I139" s="143"/>
      <c r="J139" s="39"/>
      <c r="K139" s="39"/>
      <c r="L139" s="43"/>
      <c r="M139" s="251"/>
      <c r="N139" s="252"/>
      <c r="O139" s="90"/>
      <c r="P139" s="90"/>
      <c r="Q139" s="90"/>
      <c r="R139" s="90"/>
      <c r="S139" s="90"/>
      <c r="T139" s="91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T139" s="16" t="s">
        <v>128</v>
      </c>
      <c r="AU139" s="16" t="s">
        <v>86</v>
      </c>
    </row>
    <row r="140" s="12" customFormat="1" ht="22.8" customHeight="1">
      <c r="A140" s="12"/>
      <c r="B140" s="219"/>
      <c r="C140" s="220"/>
      <c r="D140" s="221" t="s">
        <v>75</v>
      </c>
      <c r="E140" s="233" t="s">
        <v>417</v>
      </c>
      <c r="F140" s="233" t="s">
        <v>418</v>
      </c>
      <c r="G140" s="220"/>
      <c r="H140" s="220"/>
      <c r="I140" s="223"/>
      <c r="J140" s="234">
        <f>BK140</f>
        <v>0</v>
      </c>
      <c r="K140" s="220"/>
      <c r="L140" s="225"/>
      <c r="M140" s="226"/>
      <c r="N140" s="227"/>
      <c r="O140" s="227"/>
      <c r="P140" s="228">
        <f>SUM(P141:P142)</f>
        <v>0</v>
      </c>
      <c r="Q140" s="227"/>
      <c r="R140" s="228">
        <f>SUM(R141:R142)</f>
        <v>0</v>
      </c>
      <c r="S140" s="227"/>
      <c r="T140" s="229">
        <f>SUM(T141:T142)</f>
        <v>0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230" t="s">
        <v>150</v>
      </c>
      <c r="AT140" s="231" t="s">
        <v>75</v>
      </c>
      <c r="AU140" s="231" t="s">
        <v>84</v>
      </c>
      <c r="AY140" s="230" t="s">
        <v>120</v>
      </c>
      <c r="BK140" s="232">
        <f>SUM(BK141:BK142)</f>
        <v>0</v>
      </c>
    </row>
    <row r="141" s="2" customFormat="1" ht="16.5" customHeight="1">
      <c r="A141" s="37"/>
      <c r="B141" s="38"/>
      <c r="C141" s="235" t="s">
        <v>167</v>
      </c>
      <c r="D141" s="235" t="s">
        <v>122</v>
      </c>
      <c r="E141" s="236" t="s">
        <v>419</v>
      </c>
      <c r="F141" s="237" t="s">
        <v>420</v>
      </c>
      <c r="G141" s="238" t="s">
        <v>342</v>
      </c>
      <c r="H141" s="239">
        <v>1</v>
      </c>
      <c r="I141" s="240"/>
      <c r="J141" s="241">
        <f>ROUND(I141*H141,2)</f>
        <v>0</v>
      </c>
      <c r="K141" s="242"/>
      <c r="L141" s="43"/>
      <c r="M141" s="243" t="s">
        <v>1</v>
      </c>
      <c r="N141" s="244" t="s">
        <v>41</v>
      </c>
      <c r="O141" s="90"/>
      <c r="P141" s="245">
        <f>O141*H141</f>
        <v>0</v>
      </c>
      <c r="Q141" s="245">
        <v>0</v>
      </c>
      <c r="R141" s="245">
        <f>Q141*H141</f>
        <v>0</v>
      </c>
      <c r="S141" s="245">
        <v>0</v>
      </c>
      <c r="T141" s="246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47" t="s">
        <v>386</v>
      </c>
      <c r="AT141" s="247" t="s">
        <v>122</v>
      </c>
      <c r="AU141" s="247" t="s">
        <v>86</v>
      </c>
      <c r="AY141" s="16" t="s">
        <v>120</v>
      </c>
      <c r="BE141" s="248">
        <f>IF(N141="základní",J141,0)</f>
        <v>0</v>
      </c>
      <c r="BF141" s="248">
        <f>IF(N141="snížená",J141,0)</f>
        <v>0</v>
      </c>
      <c r="BG141" s="248">
        <f>IF(N141="zákl. přenesená",J141,0)</f>
        <v>0</v>
      </c>
      <c r="BH141" s="248">
        <f>IF(N141="sníž. přenesená",J141,0)</f>
        <v>0</v>
      </c>
      <c r="BI141" s="248">
        <f>IF(N141="nulová",J141,0)</f>
        <v>0</v>
      </c>
      <c r="BJ141" s="16" t="s">
        <v>84</v>
      </c>
      <c r="BK141" s="248">
        <f>ROUND(I141*H141,2)</f>
        <v>0</v>
      </c>
      <c r="BL141" s="16" t="s">
        <v>386</v>
      </c>
      <c r="BM141" s="247" t="s">
        <v>421</v>
      </c>
    </row>
    <row r="142" s="2" customFormat="1">
      <c r="A142" s="37"/>
      <c r="B142" s="38"/>
      <c r="C142" s="39"/>
      <c r="D142" s="249" t="s">
        <v>128</v>
      </c>
      <c r="E142" s="39"/>
      <c r="F142" s="250" t="s">
        <v>422</v>
      </c>
      <c r="G142" s="39"/>
      <c r="H142" s="39"/>
      <c r="I142" s="143"/>
      <c r="J142" s="39"/>
      <c r="K142" s="39"/>
      <c r="L142" s="43"/>
      <c r="M142" s="286"/>
      <c r="N142" s="287"/>
      <c r="O142" s="288"/>
      <c r="P142" s="288"/>
      <c r="Q142" s="288"/>
      <c r="R142" s="288"/>
      <c r="S142" s="288"/>
      <c r="T142" s="289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T142" s="16" t="s">
        <v>128</v>
      </c>
      <c r="AU142" s="16" t="s">
        <v>86</v>
      </c>
    </row>
    <row r="143" s="2" customFormat="1" ht="6.96" customHeight="1">
      <c r="A143" s="37"/>
      <c r="B143" s="65"/>
      <c r="C143" s="66"/>
      <c r="D143" s="66"/>
      <c r="E143" s="66"/>
      <c r="F143" s="66"/>
      <c r="G143" s="66"/>
      <c r="H143" s="66"/>
      <c r="I143" s="182"/>
      <c r="J143" s="66"/>
      <c r="K143" s="66"/>
      <c r="L143" s="43"/>
      <c r="M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</row>
  </sheetData>
  <sheetProtection sheet="1" autoFilter="0" formatColumns="0" formatRows="0" objects="1" scenarios="1" spinCount="100000" saltValue="9CIEaQyx2mXLi6GvqBCo+77FTxsifqDZH2ogU6LNtE/lZ9YCS3Ghn8pioiM85X+0OesJsT6naUasjOdnojBBYQ==" hashValue="v7/uIWsVp8z5YM12a9ZvA7DlkGzLDI2RdpH5aOtMuxsJslHhSXF/HW/llmGRQ6UZM6SxefECksreyJCw7HLa+w==" algorithmName="SHA-512" password="CC35"/>
  <autoFilter ref="C120:K142"/>
  <mergeCells count="9">
    <mergeCell ref="E7:H7"/>
    <mergeCell ref="E9:H9"/>
    <mergeCell ref="E18:H18"/>
    <mergeCell ref="E27:H27"/>
    <mergeCell ref="E85:H85"/>
    <mergeCell ref="E87:H87"/>
    <mergeCell ref="E111:H111"/>
    <mergeCell ref="E113:H11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PREMIO\Admin</dc:creator>
  <cp:lastModifiedBy>PREMIO\Admin</cp:lastModifiedBy>
  <dcterms:created xsi:type="dcterms:W3CDTF">2019-11-25T10:28:05Z</dcterms:created>
  <dcterms:modified xsi:type="dcterms:W3CDTF">2019-11-25T10:28:09Z</dcterms:modified>
</cp:coreProperties>
</file>