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20" windowWidth="20730" windowHeight="11760" firstSheet="1" activeTab="1"/>
  </bookViews>
  <sheets>
    <sheet name="Pokyny pro vyplnění" sheetId="11" state="hidden" r:id="rId1"/>
    <sheet name="Stavba" sheetId="1" r:id="rId2"/>
    <sheet name="VzorPolozky" sheetId="10" state="hidden" r:id="rId3"/>
    <sheet name="200701 01_1 Pol" sheetId="12" r:id="rId4"/>
  </sheets>
  <externalReferences>
    <externalReference r:id="rId5"/>
  </externalReferences>
  <definedNames>
    <definedName name="CelkemDPHVypocet" localSheetId="1">Stavba!$H$42</definedName>
    <definedName name="CenaCelkem">Stavba!$G$29</definedName>
    <definedName name="CenaCelkemBezDPH">Stavba!$G$28</definedName>
    <definedName name="CenaCelkemVypocet" localSheetId="1">Stavba!$I$42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'200701 01_1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'200701 01_1 Pol'!$A$1:$G$57</definedName>
    <definedName name="_xlnm.Print_Area" localSheetId="1">Stavba!$A$1:$J$54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Stavba!$F$42</definedName>
    <definedName name="ZakladDPHZakl">Stavba!$G$25</definedName>
    <definedName name="ZakladDPHZaklVypocet" localSheetId="1">Stavba!$G$42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45621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9" i="12" l="1"/>
  <c r="G40" i="12"/>
  <c r="G45" i="12"/>
  <c r="V54" i="12"/>
  <c r="V53" i="12" s="1"/>
  <c r="Q54" i="12"/>
  <c r="Q53" i="12" s="1"/>
  <c r="O54" i="12"/>
  <c r="O53" i="12" s="1"/>
  <c r="K54" i="12"/>
  <c r="K53" i="12" s="1"/>
  <c r="I54" i="12"/>
  <c r="I53" i="12" s="1"/>
  <c r="G54" i="12"/>
  <c r="M54" i="12" s="1"/>
  <c r="M53" i="12" s="1"/>
  <c r="G53" i="12"/>
  <c r="V57" i="12" l="1"/>
  <c r="Q57" i="12"/>
  <c r="O57" i="12"/>
  <c r="K57" i="12"/>
  <c r="I57" i="12"/>
  <c r="G57" i="12"/>
  <c r="M57" i="12" s="1"/>
  <c r="G19" i="12"/>
  <c r="M19" i="12" s="1"/>
  <c r="I19" i="12"/>
  <c r="K19" i="12"/>
  <c r="O19" i="12"/>
  <c r="Q19" i="12"/>
  <c r="V19" i="12"/>
  <c r="G56" i="12" l="1"/>
  <c r="I53" i="1" s="1"/>
  <c r="G18" i="12"/>
  <c r="G10" i="12" l="1"/>
  <c r="G9" i="12" s="1"/>
  <c r="G8" i="12" s="1"/>
  <c r="I49" i="1" s="1"/>
  <c r="I10" i="12"/>
  <c r="I9" i="12" s="1"/>
  <c r="K10" i="12"/>
  <c r="K9" i="12" s="1"/>
  <c r="O10" i="12"/>
  <c r="O9" i="12" s="1"/>
  <c r="Q10" i="12"/>
  <c r="Q9" i="12" s="1"/>
  <c r="V10" i="12"/>
  <c r="V9" i="12" s="1"/>
  <c r="V18" i="12"/>
  <c r="G25" i="12"/>
  <c r="G24" i="12" s="1"/>
  <c r="I25" i="12"/>
  <c r="I24" i="12" s="1"/>
  <c r="I18" i="12" s="1"/>
  <c r="K25" i="12"/>
  <c r="K24" i="12" s="1"/>
  <c r="K18" i="12" s="1"/>
  <c r="O25" i="12"/>
  <c r="O24" i="12" s="1"/>
  <c r="O18" i="12" s="1"/>
  <c r="Q25" i="12"/>
  <c r="Q24" i="12" s="1"/>
  <c r="Q18" i="12" s="1"/>
  <c r="V25" i="12"/>
  <c r="V24" i="12" s="1"/>
  <c r="G14" i="12"/>
  <c r="M14" i="12" s="1"/>
  <c r="I14" i="12"/>
  <c r="K14" i="12"/>
  <c r="O14" i="12"/>
  <c r="O13" i="12" s="1"/>
  <c r="Q14" i="12"/>
  <c r="V14" i="12"/>
  <c r="G41" i="12"/>
  <c r="I41" i="12"/>
  <c r="K41" i="12"/>
  <c r="O41" i="12"/>
  <c r="Q41" i="12"/>
  <c r="V41" i="12"/>
  <c r="G43" i="12"/>
  <c r="M43" i="12" s="1"/>
  <c r="I43" i="12"/>
  <c r="K43" i="12"/>
  <c r="O43" i="12"/>
  <c r="Q43" i="12"/>
  <c r="V43" i="12"/>
  <c r="G17" i="12"/>
  <c r="G16" i="12" s="1"/>
  <c r="I17" i="12"/>
  <c r="I16" i="12" s="1"/>
  <c r="K17" i="12"/>
  <c r="K16" i="12" s="1"/>
  <c r="O17" i="12"/>
  <c r="O16" i="12" s="1"/>
  <c r="Q17" i="12"/>
  <c r="Q16" i="12" s="1"/>
  <c r="V17" i="12"/>
  <c r="V16" i="12" s="1"/>
  <c r="G21" i="12"/>
  <c r="G20" i="12" s="1"/>
  <c r="I21" i="12"/>
  <c r="I20" i="12" s="1"/>
  <c r="K21" i="12"/>
  <c r="K20" i="12" s="1"/>
  <c r="O21" i="12"/>
  <c r="O20" i="12" s="1"/>
  <c r="Q21" i="12"/>
  <c r="Q20" i="12" s="1"/>
  <c r="V21" i="12"/>
  <c r="V20" i="12" s="1"/>
  <c r="G29" i="12"/>
  <c r="G28" i="12" s="1"/>
  <c r="I29" i="12"/>
  <c r="I28" i="12" s="1"/>
  <c r="K29" i="12"/>
  <c r="K28" i="12" s="1"/>
  <c r="O29" i="12"/>
  <c r="O28" i="12" s="1"/>
  <c r="Q29" i="12"/>
  <c r="Q28" i="12" s="1"/>
  <c r="V29" i="12"/>
  <c r="V28" i="12" s="1"/>
  <c r="G37" i="12"/>
  <c r="I37" i="12"/>
  <c r="K37" i="12"/>
  <c r="O37" i="12"/>
  <c r="Q37" i="12"/>
  <c r="V37" i="12"/>
  <c r="G32" i="12"/>
  <c r="G31" i="12" s="1"/>
  <c r="I32" i="12"/>
  <c r="I31" i="12" s="1"/>
  <c r="K32" i="12"/>
  <c r="K31" i="12" s="1"/>
  <c r="O32" i="12"/>
  <c r="O31" i="12" s="1"/>
  <c r="Q32" i="12"/>
  <c r="Q31" i="12" s="1"/>
  <c r="V32" i="12"/>
  <c r="V31" i="12" s="1"/>
  <c r="G34" i="12"/>
  <c r="I34" i="12"/>
  <c r="I33" i="12" s="1"/>
  <c r="K34" i="12"/>
  <c r="K33" i="12" s="1"/>
  <c r="O34" i="12"/>
  <c r="O33" i="12" s="1"/>
  <c r="Q34" i="12"/>
  <c r="Q33" i="12" s="1"/>
  <c r="V34" i="12"/>
  <c r="V33" i="12" s="1"/>
  <c r="G36" i="12"/>
  <c r="M36" i="12" s="1"/>
  <c r="I36" i="12"/>
  <c r="K36" i="12"/>
  <c r="O36" i="12"/>
  <c r="Q36" i="12"/>
  <c r="V36" i="12"/>
  <c r="G48" i="12"/>
  <c r="G47" i="12" s="1"/>
  <c r="I48" i="12"/>
  <c r="I47" i="12" s="1"/>
  <c r="K48" i="12"/>
  <c r="K47" i="12" s="1"/>
  <c r="O48" i="12"/>
  <c r="O47" i="12" s="1"/>
  <c r="Q48" i="12"/>
  <c r="Q47" i="12" s="1"/>
  <c r="V48" i="12"/>
  <c r="V47" i="12" s="1"/>
  <c r="G51" i="12"/>
  <c r="M51" i="12" s="1"/>
  <c r="M50" i="12" s="1"/>
  <c r="I51" i="12"/>
  <c r="I50" i="12" s="1"/>
  <c r="K51" i="12"/>
  <c r="K50" i="12" s="1"/>
  <c r="O51" i="12"/>
  <c r="O50" i="12" s="1"/>
  <c r="Q51" i="12"/>
  <c r="Q50" i="12" s="1"/>
  <c r="V51" i="12"/>
  <c r="V50" i="12" s="1"/>
  <c r="G44" i="12"/>
  <c r="I44" i="12"/>
  <c r="K44" i="12"/>
  <c r="O44" i="12"/>
  <c r="Q44" i="12"/>
  <c r="V44" i="12"/>
  <c r="F42" i="1"/>
  <c r="G42" i="1"/>
  <c r="H42" i="1"/>
  <c r="I42" i="1"/>
  <c r="J28" i="1"/>
  <c r="J26" i="1"/>
  <c r="G38" i="1"/>
  <c r="F38" i="1"/>
  <c r="J23" i="1"/>
  <c r="J24" i="1"/>
  <c r="J25" i="1"/>
  <c r="J27" i="1"/>
  <c r="E24" i="1"/>
  <c r="E26" i="1"/>
  <c r="J40" i="1"/>
  <c r="J39" i="1"/>
  <c r="J41" i="1"/>
  <c r="J42" i="1" l="1"/>
  <c r="G33" i="12"/>
  <c r="G27" i="12" s="1"/>
  <c r="I51" i="1" s="1"/>
  <c r="M41" i="12"/>
  <c r="M40" i="12" s="1"/>
  <c r="G13" i="12"/>
  <c r="G12" i="12" s="1"/>
  <c r="I50" i="1" s="1"/>
  <c r="K40" i="12"/>
  <c r="I40" i="12"/>
  <c r="M44" i="12"/>
  <c r="M48" i="12"/>
  <c r="M47" i="12" s="1"/>
  <c r="V40" i="12"/>
  <c r="Q13" i="12"/>
  <c r="G50" i="12"/>
  <c r="Q40" i="12"/>
  <c r="K13" i="12"/>
  <c r="O40" i="12"/>
  <c r="I13" i="12"/>
  <c r="V13" i="12"/>
  <c r="M34" i="12"/>
  <c r="M33" i="12" s="1"/>
  <c r="M32" i="12"/>
  <c r="M31" i="12" s="1"/>
  <c r="M37" i="12"/>
  <c r="M29" i="12"/>
  <c r="M28" i="12" s="1"/>
  <c r="M21" i="12"/>
  <c r="M20" i="12" s="1"/>
  <c r="M17" i="12"/>
  <c r="M16" i="12" s="1"/>
  <c r="M13" i="12"/>
  <c r="M25" i="12"/>
  <c r="M24" i="12" s="1"/>
  <c r="M18" i="12" s="1"/>
  <c r="M10" i="12"/>
  <c r="M9" i="12" s="1"/>
  <c r="I52" i="1" l="1"/>
  <c r="I54" i="1" s="1"/>
  <c r="I16" i="1" l="1"/>
  <c r="I21" i="1" s="1"/>
  <c r="G25" i="1" s="1"/>
  <c r="J53" i="1"/>
  <c r="J49" i="1"/>
  <c r="J50" i="1"/>
  <c r="J51" i="1"/>
  <c r="J52" i="1"/>
  <c r="G26" i="1" l="1"/>
  <c r="G29" i="1" s="1"/>
  <c r="J54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Jakub Tesař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<sst xmlns="http://schemas.openxmlformats.org/spreadsheetml/2006/main" count="341" uniqueCount="190">
  <si>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</si>
  <si>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</si>
  <si>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</si>
  <si>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</si>
  <si>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</si>
  <si>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</si>
  <si>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</si>
  <si>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</si>
  <si>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</si>
  <si>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</si>
  <si>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</si>
  <si>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</si>
  <si>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</si>
  <si>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</si>
  <si>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</si>
  <si>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</si>
  <si>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</si>
  <si>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</si>
  <si>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</si>
  <si>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</si>
  <si>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</si>
  <si>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</si>
  <si>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</si>
  <si>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</si>
  <si>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</si>
  <si>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</si>
  <si>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</si>
  <si>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</si>
  <si>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</si>
  <si>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</si>
  <si>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</si>
  <si>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</si>
  <si>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</si>
  <si>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</si>
  <si>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</si>
  <si>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</si>
  <si>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</si>
  <si>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</si>
  <si>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</si>
  <si>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</si>
  <si>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</si>
  <si>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</si>
  <si>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1</t>
  </si>
  <si>
    <t>Způsobilé výdaje - Hlavní aktivity projektu dodatek č.1 -- změny</t>
  </si>
  <si>
    <t>200701</t>
  </si>
  <si>
    <t>Obecní dům</t>
  </si>
  <si>
    <t>Objekt:</t>
  </si>
  <si>
    <t>Rozpočet:</t>
  </si>
  <si>
    <t>TESAŘ-STAV, s.r.o.</t>
  </si>
  <si>
    <t>nám. T. G. Masaryka 1281</t>
  </si>
  <si>
    <t>Zlín</t>
  </si>
  <si>
    <t>76001</t>
  </si>
  <si>
    <t>07899734</t>
  </si>
  <si>
    <t>CZ07899734</t>
  </si>
  <si>
    <t>Stavba</t>
  </si>
  <si>
    <t>01/1</t>
  </si>
  <si>
    <t>Celkem za stavbu</t>
  </si>
  <si>
    <t>CZK</t>
  </si>
  <si>
    <t>Rekapitulace dílů</t>
  </si>
  <si>
    <t>Typ dílu</t>
  </si>
  <si>
    <t>Zemní práce</t>
  </si>
  <si>
    <t>2</t>
  </si>
  <si>
    <t>3</t>
  </si>
  <si>
    <t>Svislé a kompletní konstrukce</t>
  </si>
  <si>
    <t>4</t>
  </si>
  <si>
    <t>Vodorovné konstrukce</t>
  </si>
  <si>
    <t>6</t>
  </si>
  <si>
    <t>Úpravy povrchu, podlahy</t>
  </si>
  <si>
    <t>62</t>
  </si>
  <si>
    <t>Úpravy povrchů vnější</t>
  </si>
  <si>
    <t>63</t>
  </si>
  <si>
    <t>Podlahy a podlahové konstrukce</t>
  </si>
  <si>
    <t>64</t>
  </si>
  <si>
    <t>Výplně otvorů</t>
  </si>
  <si>
    <t>96</t>
  </si>
  <si>
    <t>Bourání konstrukcí</t>
  </si>
  <si>
    <t>711</t>
  </si>
  <si>
    <t>Izolace proti vodě</t>
  </si>
  <si>
    <t>767</t>
  </si>
  <si>
    <t>Konstrukce zámečnické</t>
  </si>
  <si>
    <t>783</t>
  </si>
  <si>
    <t>Nátěry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</si>
  <si>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</si>
  <si>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</si>
  <si>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</si>
  <si>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</si>
  <si>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</si>
  <si>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</si>
  <si>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</si>
  <si>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</si>
  <si>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</si>
  <si>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</si>
  <si>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</si>
  <si>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</si>
  <si>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</si>
  <si>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</si>
  <si>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</si>
  <si>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</si>
  <si>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</si>
  <si>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</si>
  <si>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</si>
  <si>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</si>
  <si>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</si>
  <si>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</si>
  <si>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</si>
  <si>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</si>
  <si>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</si>
  <si>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</si>
  <si>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</si>
  <si>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</si>
  <si>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</si>
  <si>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767103pc1</t>
  </si>
  <si>
    <t>ks</t>
  </si>
  <si>
    <t>Vlastní</t>
  </si>
  <si>
    <t>Indiv</t>
  </si>
  <si>
    <t>Práce</t>
  </si>
  <si>
    <t>POL1_</t>
  </si>
  <si>
    <t>kus</t>
  </si>
  <si>
    <t>RTS 19/ I</t>
  </si>
  <si>
    <t>m3</t>
  </si>
  <si>
    <t>VV</t>
  </si>
  <si>
    <t>t</t>
  </si>
  <si>
    <t>416021123R00</t>
  </si>
  <si>
    <t>m2</t>
  </si>
  <si>
    <t>631361921RT5</t>
  </si>
  <si>
    <t>Výztuž mazanin svařovanou sítí průměr drátu  6,0, oka 150/150 mm KH20</t>
  </si>
  <si>
    <t>602011126R00</t>
  </si>
  <si>
    <t>Omítka jádr.sanační Cemix WTA 024 ručně, tl. 20 mm</t>
  </si>
  <si>
    <t>139601103R00</t>
  </si>
  <si>
    <t>Ruční výkop jam, rýh a šachet v hornině tř. 4</t>
  </si>
  <si>
    <t>460600001RT8</t>
  </si>
  <si>
    <t>Naložení a odvoz zeminy odvoz na vzdálenost 10000 m</t>
  </si>
  <si>
    <t>975022241R00</t>
  </si>
  <si>
    <t>m</t>
  </si>
  <si>
    <t>(3,7+3,7+4,35+4,35)*2,5</t>
  </si>
  <si>
    <t>3,7*4,35</t>
  </si>
  <si>
    <t>347016121R00</t>
  </si>
  <si>
    <t>Předstěna SDK, tl.90mm, ocel. kce CW, 1x RB 12,5mm</t>
  </si>
  <si>
    <t>631313621RM1</t>
  </si>
  <si>
    <t>642942111RT5</t>
  </si>
  <si>
    <t>Osazení zárubní dveřních ocelových, pl. do 2,5 m2 včetně dodávky zárubně  90 x 197 x 11 cm</t>
  </si>
  <si>
    <t>273351215RT1</t>
  </si>
  <si>
    <t>Bednění stěn základových desek - zřízení bednicí materiál prkna</t>
  </si>
  <si>
    <t>(1,2+2+1,2+2)*0,5</t>
  </si>
  <si>
    <t>273351216R00</t>
  </si>
  <si>
    <t>Bednění stěn základových desek - odstranění</t>
  </si>
  <si>
    <t>622319122RV1</t>
  </si>
  <si>
    <t>Zateplovací systém Weber, sokl, EPS P 100 mm zakončený stěrkou s výztužnou tkaninou</t>
  </si>
  <si>
    <t>711823121RT5</t>
  </si>
  <si>
    <t>Montáž nopové fólie svisle včetně dodávky fólie DEKDREN N8</t>
  </si>
  <si>
    <t>174101102R00</t>
  </si>
  <si>
    <t>Zásyp ruční se zhutněním</t>
  </si>
  <si>
    <t>doplnění a zesílení do celé plochy12*18,2/1000</t>
  </si>
  <si>
    <t>D+M Al dveře 140x250cm - doplnění vybavenosti a rozšíření jemnovité šířky-zejm. pro osoby se sníženou pohyblivostí (změna otevírání, bezp. sklo, invalidní klika), dodržení požární bezpečnosti (paniková klika, protipožární prostupy)</t>
  </si>
  <si>
    <t>783802821R00</t>
  </si>
  <si>
    <t>Odstranění nátěrů z omítek stěn oškrabáním včetně vyspravení</t>
  </si>
  <si>
    <t>1. Úprava vstupních dveří</t>
  </si>
  <si>
    <t>3. Dodatečné práce v m.č. 105 Chodba</t>
  </si>
  <si>
    <t>19*1*1,1</t>
  </si>
  <si>
    <t>Podchycení zdiva výztuhou do 3 m,zdi 45 cm do 3 m oboustranně (2*1,5)</t>
  </si>
  <si>
    <t>Podhledy SDK, kovová.kce CD. 1x deska RBI 12,5 mm (2*1,5) - nika</t>
  </si>
  <si>
    <t>5,8*2,7*2 (bez odečtu otvorů = ostění)</t>
  </si>
  <si>
    <t>Mazanina betonová tl. 8 - 12 cm C 20/25 z betonu prostého - doplnění podlahy kolem záklopu do sklepa</t>
  </si>
  <si>
    <t>19*0,8*0,5</t>
  </si>
  <si>
    <t>19*0,7</t>
  </si>
  <si>
    <t>999281105R00</t>
  </si>
  <si>
    <t>Přesun hmot pro opravy a údržbu do výšky 6 m</t>
  </si>
  <si>
    <t>Úprava vstupních dveří</t>
  </si>
  <si>
    <t>Dodatečné práce v m.č. 104 - sklad materiálu</t>
  </si>
  <si>
    <t>Dodatečné práce v m.č. 105 Chodba</t>
  </si>
  <si>
    <t>Úprava a ochrana vnějšího nadzákladového zdiva</t>
  </si>
  <si>
    <t>Přesun hmot k dodatečnému výkazu výměr</t>
  </si>
  <si>
    <t>Vznik komunitního centra v Obecním domě Všemina</t>
  </si>
  <si>
    <t>Obec Všemina</t>
  </si>
  <si>
    <t>Všemina 162</t>
  </si>
  <si>
    <t>763 15</t>
  </si>
  <si>
    <t>Slušovice</t>
  </si>
  <si>
    <t>CZ00544507</t>
  </si>
  <si>
    <t>00544507</t>
  </si>
  <si>
    <t>Změnový list č. 1 - položkový rozpočet</t>
  </si>
  <si>
    <t>2. Dodatečné práce v m.č. 104 - sklad materiálu</t>
  </si>
  <si>
    <t>827</t>
  </si>
  <si>
    <t>Drenážní potrubí</t>
  </si>
  <si>
    <t>212750010RAB</t>
  </si>
  <si>
    <t>Trativody z drenážních trubek, lože štěrkopísek, obsyp  kamenivem, světlost trub 100 mm</t>
  </si>
  <si>
    <t>5</t>
  </si>
  <si>
    <t>5. Přesun hmot k dodatečnému výkazu výměr</t>
  </si>
  <si>
    <t>4. Ochrana vnějšího nadzákladového zdiva</t>
  </si>
  <si>
    <t>199000002R00</t>
  </si>
  <si>
    <t>Poplatek za skládku horniny 1-4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</si>
</sst>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79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4" fontId="0" fillId="0" borderId="1" xfId="0" applyNumberFormat="1" applyBorder="1"/>
    <xf numFmtId="49" fontId="8" fillId="0" borderId="6" xfId="0" applyNumberFormat="1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4" borderId="28" xfId="0" applyNumberFormat="1" applyFont="1" applyFill="1" applyBorder="1" applyAlignment="1">
      <alignment vertical="center"/>
    </xf>
    <xf numFmtId="4" fontId="7" fillId="4" borderId="29" xfId="0" applyNumberFormat="1" applyFont="1" applyFill="1" applyBorder="1" applyAlignment="1">
      <alignment vertical="center" wrapText="1"/>
    </xf>
    <xf numFmtId="4" fontId="10" fillId="4" borderId="30" xfId="0" applyNumberFormat="1" applyFont="1" applyFill="1" applyBorder="1" applyAlignment="1">
      <alignment horizontal="center" vertical="center" wrapText="1" shrinkToFit="1"/>
    </xf>
    <xf numFmtId="4" fontId="7" fillId="4" borderId="30" xfId="0" applyNumberFormat="1" applyFont="1" applyFill="1" applyBorder="1" applyAlignment="1">
      <alignment horizontal="center" vertical="center" wrapText="1" shrinkToFit="1"/>
    </xf>
    <xf numFmtId="3" fontId="7" fillId="4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4" borderId="28" xfId="0" applyFont="1" applyFill="1" applyBorder="1" applyAlignment="1">
      <alignment horizontal="center" vertical="center" wrapText="1"/>
    </xf>
    <xf numFmtId="0" fontId="15" fillId="4" borderId="29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" fontId="7" fillId="0" borderId="33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5" xfId="0" applyFont="1" applyFill="1" applyBorder="1" applyAlignment="1">
      <alignment vertical="center" wrapText="1"/>
    </xf>
    <xf numFmtId="4" fontId="7" fillId="3" borderId="37" xfId="0" applyNumberFormat="1" applyFont="1" applyFill="1" applyBorder="1" applyAlignment="1">
      <alignment vertical="center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9" fontId="0" fillId="0" borderId="1" xfId="0" applyNumberFormat="1" applyBorder="1"/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4" borderId="15" xfId="0" applyFill="1" applyBorder="1"/>
    <xf numFmtId="0" fontId="0" fillId="4" borderId="21" xfId="0" applyFill="1" applyBorder="1"/>
    <xf numFmtId="0" fontId="0" fillId="4" borderId="21" xfId="0" applyFill="1" applyBorder="1" applyAlignment="1">
      <alignment horizontal="center"/>
    </xf>
    <xf numFmtId="49" fontId="0" fillId="4" borderId="21" xfId="0" applyNumberFormat="1" applyFill="1" applyBorder="1"/>
    <xf numFmtId="0" fontId="0" fillId="4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4" fontId="16" fillId="0" borderId="0" xfId="0" applyNumberFormat="1" applyFont="1" applyBorder="1" applyAlignment="1">
      <alignment vertical="top" shrinkToFit="1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6" fillId="0" borderId="42" xfId="0" applyFont="1" applyBorder="1" applyAlignment="1">
      <alignment vertical="top"/>
    </xf>
    <xf numFmtId="49" fontId="16" fillId="0" borderId="43" xfId="0" applyNumberFormat="1" applyFont="1" applyBorder="1" applyAlignment="1">
      <alignment vertical="top"/>
    </xf>
    <xf numFmtId="0" fontId="16" fillId="0" borderId="43" xfId="0" applyFont="1" applyBorder="1" applyAlignment="1">
      <alignment horizontal="center" vertical="top" shrinkToFit="1"/>
    </xf>
    <xf numFmtId="164" fontId="16" fillId="0" borderId="43" xfId="0" applyNumberFormat="1" applyFont="1" applyBorder="1" applyAlignment="1">
      <alignment vertical="top" shrinkToFit="1"/>
    </xf>
    <xf numFmtId="4" fontId="16" fillId="0" borderId="43" xfId="0" applyNumberFormat="1" applyFont="1" applyBorder="1" applyAlignment="1">
      <alignment vertical="top" shrinkToFit="1"/>
    </xf>
    <xf numFmtId="4" fontId="16" fillId="0" borderId="44" xfId="0" applyNumberFormat="1" applyFont="1" applyBorder="1" applyAlignment="1">
      <alignment vertical="top" shrinkToFit="1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3" xfId="0" applyNumberFormat="1" applyFont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8" fillId="0" borderId="0" xfId="0" applyNumberFormat="1" applyFont="1" applyAlignment="1">
      <alignment horizontal="left" vertical="center"/>
    </xf>
    <xf numFmtId="4" fontId="16" fillId="0" borderId="43" xfId="0" applyNumberFormat="1" applyFont="1" applyBorder="1" applyAlignment="1">
      <alignment horizontal="right" vertical="top" shrinkToFit="1"/>
    </xf>
    <xf numFmtId="49" fontId="16" fillId="0" borderId="18" xfId="0" applyNumberFormat="1" applyFont="1" applyBorder="1" applyAlignment="1">
      <alignment vertical="top"/>
    </xf>
    <xf numFmtId="49" fontId="16" fillId="0" borderId="18" xfId="0" applyNumberFormat="1" applyFont="1" applyBorder="1" applyAlignment="1">
      <alignment horizontal="left" vertical="top" wrapText="1"/>
    </xf>
    <xf numFmtId="0" fontId="16" fillId="0" borderId="18" xfId="0" applyFont="1" applyBorder="1" applyAlignment="1">
      <alignment horizontal="center" vertical="top" shrinkToFit="1"/>
    </xf>
    <xf numFmtId="164" fontId="16" fillId="0" borderId="18" xfId="0" applyNumberFormat="1" applyFont="1" applyBorder="1" applyAlignment="1">
      <alignment vertical="top" shrinkToFit="1"/>
    </xf>
    <xf numFmtId="4" fontId="16" fillId="0" borderId="18" xfId="0" applyNumberFormat="1" applyFont="1" applyBorder="1" applyAlignment="1">
      <alignment vertical="top" shrinkToFit="1"/>
    </xf>
    <xf numFmtId="4" fontId="16" fillId="0" borderId="18" xfId="0" applyNumberFormat="1" applyFont="1" applyBorder="1" applyAlignment="1">
      <alignment horizontal="right" vertical="top" shrinkToFit="1"/>
    </xf>
    <xf numFmtId="0" fontId="11" fillId="0" borderId="0" xfId="0" applyFont="1"/>
    <xf numFmtId="4" fontId="11" fillId="5" borderId="6" xfId="0" applyNumberFormat="1" applyFont="1" applyFill="1" applyBorder="1" applyAlignment="1">
      <alignment horizontal="right" vertical="center"/>
    </xf>
    <xf numFmtId="4" fontId="16" fillId="0" borderId="40" xfId="0" applyNumberFormat="1" applyFont="1" applyFill="1" applyBorder="1" applyAlignment="1">
      <alignment vertical="top" shrinkToFit="1"/>
    </xf>
    <xf numFmtId="4" fontId="16" fillId="0" borderId="43" xfId="0" applyNumberFormat="1" applyFont="1" applyFill="1" applyBorder="1" applyAlignment="1">
      <alignment vertical="top" shrinkToFit="1"/>
    </xf>
    <xf numFmtId="4" fontId="11" fillId="5" borderId="45" xfId="0" applyNumberFormat="1" applyFont="1" applyFill="1" applyBorder="1" applyAlignment="1">
      <alignment horizontal="right" vertical="center"/>
    </xf>
    <xf numFmtId="0" fontId="16" fillId="0" borderId="18" xfId="0" applyFont="1" applyBorder="1" applyAlignment="1">
      <alignment vertical="top"/>
    </xf>
    <xf numFmtId="4" fontId="16" fillId="0" borderId="18" xfId="0" applyNumberFormat="1" applyFont="1" applyFill="1" applyBorder="1" applyAlignment="1">
      <alignment vertical="top" shrinkToFit="1"/>
    </xf>
    <xf numFmtId="0" fontId="8" fillId="3" borderId="26" xfId="0" applyFont="1" applyFill="1" applyBorder="1" applyAlignment="1">
      <alignment vertical="top"/>
    </xf>
    <xf numFmtId="49" fontId="8" fillId="3" borderId="0" xfId="0" applyNumberFormat="1" applyFont="1" applyFill="1" applyBorder="1" applyAlignment="1">
      <alignment vertical="top"/>
    </xf>
    <xf numFmtId="49" fontId="8" fillId="3" borderId="0" xfId="0" applyNumberFormat="1" applyFont="1" applyFill="1" applyBorder="1" applyAlignment="1">
      <alignment horizontal="left" vertical="top" wrapText="1"/>
    </xf>
    <xf numFmtId="0" fontId="8" fillId="3" borderId="0" xfId="0" applyFont="1" applyFill="1" applyBorder="1" applyAlignment="1">
      <alignment horizontal="center" vertical="top" shrinkToFit="1"/>
    </xf>
    <xf numFmtId="164" fontId="8" fillId="3" borderId="0" xfId="0" applyNumberFormat="1" applyFont="1" applyFill="1" applyBorder="1" applyAlignment="1">
      <alignment vertical="top" shrinkToFit="1"/>
    </xf>
    <xf numFmtId="4" fontId="8" fillId="3" borderId="46" xfId="0" applyNumberFormat="1" applyFont="1" applyFill="1" applyBorder="1" applyAlignment="1">
      <alignment vertical="top" shrinkToFit="1"/>
    </xf>
    <xf numFmtId="164" fontId="17" fillId="0" borderId="18" xfId="0" quotePrefix="1" applyNumberFormat="1" applyFont="1" applyBorder="1" applyAlignment="1">
      <alignment horizontal="left" vertical="top" wrapText="1"/>
    </xf>
    <xf numFmtId="164" fontId="17" fillId="0" borderId="18" xfId="0" applyNumberFormat="1" applyFont="1" applyBorder="1" applyAlignment="1">
      <alignment horizontal="center" vertical="top" wrapText="1" shrinkToFit="1"/>
    </xf>
    <xf numFmtId="164" fontId="17" fillId="0" borderId="18" xfId="0" applyNumberFormat="1" applyFont="1" applyBorder="1" applyAlignment="1">
      <alignment vertical="top" wrapText="1" shrinkToFit="1"/>
    </xf>
    <xf numFmtId="4" fontId="8" fillId="3" borderId="0" xfId="0" applyNumberFormat="1" applyFont="1" applyFill="1" applyAlignment="1">
      <alignment vertical="top" shrinkToFit="1"/>
    </xf>
    <xf numFmtId="4" fontId="16" fillId="0" borderId="0" xfId="0" applyNumberFormat="1" applyFont="1" applyAlignment="1">
      <alignment vertical="top" shrinkToFit="1"/>
    </xf>
    <xf numFmtId="4" fontId="7" fillId="3" borderId="35" xfId="0" applyNumberFormat="1" applyFont="1" applyFill="1" applyBorder="1" applyAlignment="1">
      <alignment horizontal="center" vertical="center"/>
    </xf>
    <xf numFmtId="4" fontId="7" fillId="3" borderId="35" xfId="0" applyNumberFormat="1" applyFont="1" applyFill="1" applyBorder="1" applyAlignment="1">
      <alignment vertical="center"/>
    </xf>
    <xf numFmtId="4" fontId="7" fillId="3" borderId="36" xfId="0" applyNumberFormat="1" applyFont="1" applyFill="1" applyBorder="1" applyAlignment="1">
      <alignment vertical="center"/>
    </xf>
    <xf numFmtId="0" fontId="16" fillId="0" borderId="37" xfId="0" applyFont="1" applyBorder="1" applyAlignment="1">
      <alignment vertical="top"/>
    </xf>
    <xf numFmtId="49" fontId="16" fillId="0" borderId="37" xfId="0" applyNumberFormat="1" applyFont="1" applyBorder="1" applyAlignment="1">
      <alignment vertical="top"/>
    </xf>
    <xf numFmtId="49" fontId="16" fillId="0" borderId="37" xfId="0" applyNumberFormat="1" applyFont="1" applyBorder="1" applyAlignment="1">
      <alignment horizontal="left" vertical="top" wrapText="1"/>
    </xf>
    <xf numFmtId="0" fontId="16" fillId="0" borderId="37" xfId="0" applyFont="1" applyBorder="1" applyAlignment="1">
      <alignment horizontal="center" vertical="top" shrinkToFit="1"/>
    </xf>
    <xf numFmtId="164" fontId="16" fillId="0" borderId="37" xfId="0" applyNumberFormat="1" applyFont="1" applyBorder="1" applyAlignment="1">
      <alignment vertical="top" shrinkToFit="1"/>
    </xf>
    <xf numFmtId="4" fontId="16" fillId="0" borderId="39" xfId="0" applyNumberFormat="1" applyFont="1" applyBorder="1" applyAlignment="1">
      <alignment vertical="top" shrinkToFi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49" fontId="8" fillId="0" borderId="18" xfId="0" applyNumberFormat="1" applyFont="1" applyBorder="1" applyAlignment="1">
      <alignment horizontal="left" vertical="center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49" fontId="8" fillId="0" borderId="0" xfId="0" applyNumberFormat="1" applyFont="1" applyAlignment="1">
      <alignment horizontal="left" vertical="center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4" fontId="0" fillId="0" borderId="32" xfId="0" applyNumberFormat="1" applyBorder="1" applyAlignment="1">
      <alignment vertical="center" wrapText="1"/>
    </xf>
    <xf numFmtId="4" fontId="8" fillId="0" borderId="32" xfId="0" applyNumberFormat="1" applyFont="1" applyBorder="1" applyAlignment="1">
      <alignment vertical="center" wrapTex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1" fillId="5" borderId="6" xfId="0" applyFon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1" fillId="5" borderId="10" xfId="0" applyFont="1" applyFill="1" applyBorder="1" applyAlignment="1">
      <alignment horizontal="left" vertic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Structure" Target="richData/rdrichvaluestructure.xml"/><Relationship Id="rId5" Type="http://schemas.openxmlformats.org/officeDocument/2006/relationships/externalLink" Target="externalLinks/externalLink1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PODNIK\BUILDpower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fb t="e">#NAME?</fb>
    <v>4</v>
    <v>1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39</v>
      </c>
    </row>
    <row r="2" spans="1:7" ht="57.75" customHeight="1" x14ac:dyDescent="0.2">
      <c r="A2" s="212" t="s">
        <v>40</v>
      </c>
      <c r="B2" s="212"/>
      <c r="C2" s="212"/>
      <c r="D2" s="212"/>
      <c r="E2" s="212"/>
      <c r="F2" s="212"/>
      <c r="G2" s="212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57"/>
  <sheetViews>
    <sheetView showGridLines="0" tabSelected="1" topLeftCell="B1" zoomScaleNormal="100" zoomScaleSheetLayoutView="75" workbookViewId="0">
      <selection activeCell="Q45" sqref="Q45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37</v>
      </c>
      <c r="B1" s="213" t="s">
        <v>179</v>
      </c>
      <c r="C1" s="214"/>
      <c r="D1" s="214"/>
      <c r="E1" s="214"/>
      <c r="F1" s="214"/>
      <c r="G1" s="214"/>
      <c r="H1" s="214"/>
      <c r="I1" s="214"/>
      <c r="J1" s="215"/>
    </row>
    <row r="2" spans="1:15" ht="36" customHeight="1" x14ac:dyDescent="0.2">
      <c r="A2" s="2"/>
      <c r="B2" s="78" t="s">
        <v>23</v>
      </c>
      <c r="C2" s="79"/>
      <c r="D2" s="80"/>
      <c r="E2" s="222" t="s">
        <v>172</v>
      </c>
      <c r="F2" s="223"/>
      <c r="G2" s="223"/>
      <c r="H2" s="223"/>
      <c r="I2" s="223"/>
      <c r="J2" s="224"/>
      <c r="O2" s="1"/>
    </row>
    <row r="3" spans="1:15" ht="27" customHeight="1" x14ac:dyDescent="0.2">
      <c r="A3" s="2"/>
      <c r="B3" s="81" t="s">
        <v>46</v>
      </c>
      <c r="C3" s="79"/>
      <c r="D3" s="82"/>
      <c r="E3" s="225" t="s">
        <v>45</v>
      </c>
      <c r="F3" s="226"/>
      <c r="G3" s="226"/>
      <c r="H3" s="226"/>
      <c r="I3" s="226"/>
      <c r="J3" s="227"/>
    </row>
    <row r="4" spans="1:15" ht="23.25" customHeight="1" x14ac:dyDescent="0.2">
      <c r="A4" s="76">
        <v>1223</v>
      </c>
      <c r="B4" s="83" t="s">
        <v>47</v>
      </c>
      <c r="C4" s="84"/>
      <c r="D4" s="85" t="s">
        <v>42</v>
      </c>
      <c r="E4" s="235" t="s">
        <v>43</v>
      </c>
      <c r="F4" s="236"/>
      <c r="G4" s="236"/>
      <c r="H4" s="236"/>
      <c r="I4" s="236"/>
      <c r="J4" s="237"/>
    </row>
    <row r="5" spans="1:15" ht="24" customHeight="1" x14ac:dyDescent="0.2">
      <c r="A5" s="2"/>
      <c r="B5" s="31" t="s">
        <v>22</v>
      </c>
      <c r="D5" s="240" t="s">
        <v>173</v>
      </c>
      <c r="E5" s="241"/>
      <c r="F5" s="241"/>
      <c r="G5" s="241"/>
      <c r="H5" s="18" t="s">
        <v>41</v>
      </c>
      <c r="I5" s="177" t="s">
        <v>178</v>
      </c>
      <c r="J5" s="8"/>
    </row>
    <row r="6" spans="1:15" ht="15.75" customHeight="1" x14ac:dyDescent="0.2">
      <c r="A6" s="2"/>
      <c r="B6" s="28"/>
      <c r="C6" s="55"/>
      <c r="D6" s="242" t="s">
        <v>174</v>
      </c>
      <c r="E6" s="243"/>
      <c r="F6" s="243"/>
      <c r="G6" s="243"/>
      <c r="H6" s="18" t="s">
        <v>35</v>
      </c>
      <c r="I6" s="22" t="s">
        <v>177</v>
      </c>
      <c r="J6" s="8"/>
    </row>
    <row r="7" spans="1:15" ht="15.75" customHeight="1" x14ac:dyDescent="0.2">
      <c r="A7" s="2"/>
      <c r="B7" s="29"/>
      <c r="C7" s="56"/>
      <c r="D7" s="53" t="s">
        <v>175</v>
      </c>
      <c r="E7" s="244" t="s">
        <v>176</v>
      </c>
      <c r="F7" s="245"/>
      <c r="G7" s="245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41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35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229" t="s">
        <v>48</v>
      </c>
      <c r="E11" s="229"/>
      <c r="F11" s="229"/>
      <c r="G11" s="229"/>
      <c r="H11" s="18" t="s">
        <v>41</v>
      </c>
      <c r="I11" s="86" t="s">
        <v>52</v>
      </c>
      <c r="J11" s="8"/>
    </row>
    <row r="12" spans="1:15" ht="15.75" customHeight="1" x14ac:dyDescent="0.2">
      <c r="A12" s="2"/>
      <c r="B12" s="28"/>
      <c r="C12" s="55"/>
      <c r="D12" s="234" t="s">
        <v>49</v>
      </c>
      <c r="E12" s="234"/>
      <c r="F12" s="234"/>
      <c r="G12" s="234"/>
      <c r="H12" s="18" t="s">
        <v>35</v>
      </c>
      <c r="I12" s="86" t="s">
        <v>53</v>
      </c>
      <c r="J12" s="8"/>
    </row>
    <row r="13" spans="1:15" ht="15.75" customHeight="1" x14ac:dyDescent="0.2">
      <c r="A13" s="2"/>
      <c r="B13" s="29"/>
      <c r="C13" s="56"/>
      <c r="D13" s="77" t="s">
        <v>51</v>
      </c>
      <c r="E13" s="238" t="s">
        <v>50</v>
      </c>
      <c r="F13" s="239"/>
      <c r="G13" s="239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33</v>
      </c>
      <c r="C15" s="61"/>
      <c r="D15" s="54"/>
      <c r="E15" s="228"/>
      <c r="F15" s="228"/>
      <c r="G15" s="230"/>
      <c r="H15" s="230"/>
      <c r="I15" s="230" t="s">
        <v>30</v>
      </c>
      <c r="J15" s="231"/>
    </row>
    <row r="16" spans="1:15" ht="23.25" customHeight="1" x14ac:dyDescent="0.2">
      <c r="A16" s="137" t="s">
        <v>25</v>
      </c>
      <c r="B16" s="38" t="s">
        <v>25</v>
      </c>
      <c r="C16" s="62"/>
      <c r="D16" s="63"/>
      <c r="E16" s="219"/>
      <c r="F16" s="220"/>
      <c r="G16" s="219"/>
      <c r="H16" s="220"/>
      <c r="I16" s="219">
        <f>I49+I50+I51+I52+I53</f>
        <v>178915.86</v>
      </c>
      <c r="J16" s="221"/>
    </row>
    <row r="17" spans="1:10" ht="23.25" customHeight="1" x14ac:dyDescent="0.2">
      <c r="A17" s="137" t="s">
        <v>26</v>
      </c>
      <c r="B17" s="38" t="s">
        <v>26</v>
      </c>
      <c r="C17" s="62"/>
      <c r="D17" s="63"/>
      <c r="E17" s="219"/>
      <c r="F17" s="220"/>
      <c r="G17" s="219"/>
      <c r="H17" s="220"/>
      <c r="I17" s="219"/>
      <c r="J17" s="221"/>
    </row>
    <row r="18" spans="1:10" ht="23.25" customHeight="1" x14ac:dyDescent="0.2">
      <c r="A18" s="137" t="s">
        <v>27</v>
      </c>
      <c r="B18" s="38" t="s">
        <v>27</v>
      </c>
      <c r="C18" s="62"/>
      <c r="D18" s="63"/>
      <c r="E18" s="219"/>
      <c r="F18" s="220"/>
      <c r="G18" s="219"/>
      <c r="H18" s="220"/>
      <c r="I18" s="219">
        <v>0</v>
      </c>
      <c r="J18" s="221"/>
    </row>
    <row r="19" spans="1:10" ht="23.25" customHeight="1" x14ac:dyDescent="0.2">
      <c r="A19" s="137" t="s">
        <v>82</v>
      </c>
      <c r="B19" s="38" t="s">
        <v>28</v>
      </c>
      <c r="C19" s="62"/>
      <c r="D19" s="63"/>
      <c r="E19" s="219"/>
      <c r="F19" s="220"/>
      <c r="G19" s="219"/>
      <c r="H19" s="220"/>
      <c r="I19" s="219">
        <v>0</v>
      </c>
      <c r="J19" s="221"/>
    </row>
    <row r="20" spans="1:10" ht="23.25" customHeight="1" x14ac:dyDescent="0.2">
      <c r="A20" s="137" t="s">
        <v>83</v>
      </c>
      <c r="B20" s="38" t="s">
        <v>29</v>
      </c>
      <c r="C20" s="62"/>
      <c r="D20" s="63"/>
      <c r="E20" s="219"/>
      <c r="F20" s="220"/>
      <c r="G20" s="219"/>
      <c r="H20" s="220"/>
      <c r="I20" s="219">
        <v>0</v>
      </c>
      <c r="J20" s="221"/>
    </row>
    <row r="21" spans="1:10" ht="23.25" customHeight="1" x14ac:dyDescent="0.2">
      <c r="A21" s="2"/>
      <c r="B21" s="48" t="s">
        <v>30</v>
      </c>
      <c r="C21" s="64"/>
      <c r="D21" s="65"/>
      <c r="E21" s="232"/>
      <c r="F21" s="233"/>
      <c r="G21" s="232"/>
      <c r="H21" s="233"/>
      <c r="I21" s="232">
        <f>SUM(I16:J20)</f>
        <v>178915.86</v>
      </c>
      <c r="J21" s="251"/>
    </row>
    <row r="22" spans="1:10" ht="33" customHeight="1" x14ac:dyDescent="0.2">
      <c r="A22" s="2"/>
      <c r="B22" s="42" t="s">
        <v>34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/>
      <c r="B23" s="38" t="s">
        <v>12</v>
      </c>
      <c r="C23" s="62"/>
      <c r="D23" s="63"/>
      <c r="E23" s="67">
        <v>15</v>
      </c>
      <c r="F23" s="39" t="s">
        <v>0</v>
      </c>
      <c r="G23" s="249">
        <v>0</v>
      </c>
      <c r="H23" s="250"/>
      <c r="I23" s="250"/>
      <c r="J23" s="40" t="str">
        <f t="shared" ref="J23:J28" si="0">Mena</f>
        <v>CZK</v>
      </c>
    </row>
    <row r="24" spans="1:10" ht="23.25" customHeight="1" x14ac:dyDescent="0.2">
      <c r="A24" s="2"/>
      <c r="B24" s="38" t="s">
        <v>13</v>
      </c>
      <c r="C24" s="62"/>
      <c r="D24" s="63"/>
      <c r="E24" s="67">
        <f>SazbaDPH1</f>
        <v>15</v>
      </c>
      <c r="F24" s="39" t="s">
        <v>0</v>
      </c>
      <c r="G24" s="247">
        <v>0</v>
      </c>
      <c r="H24" s="248"/>
      <c r="I24" s="248"/>
      <c r="J24" s="40" t="str">
        <f t="shared" si="0"/>
        <v>CZK</v>
      </c>
    </row>
    <row r="25" spans="1:10" ht="23.25" customHeight="1" x14ac:dyDescent="0.2">
      <c r="A25" s="2"/>
      <c r="B25" s="38" t="s">
        <v>14</v>
      </c>
      <c r="C25" s="62"/>
      <c r="D25" s="63"/>
      <c r="E25" s="67">
        <v>21</v>
      </c>
      <c r="F25" s="39" t="s">
        <v>0</v>
      </c>
      <c r="G25" s="249">
        <f>I21</f>
        <v>178915.86</v>
      </c>
      <c r="H25" s="250"/>
      <c r="I25" s="250"/>
      <c r="J25" s="40" t="str">
        <f t="shared" si="0"/>
        <v>CZK</v>
      </c>
    </row>
    <row r="26" spans="1:10" ht="23.25" customHeight="1" x14ac:dyDescent="0.2">
      <c r="A26" s="2"/>
      <c r="B26" s="32" t="s">
        <v>15</v>
      </c>
      <c r="C26" s="68"/>
      <c r="D26" s="54"/>
      <c r="E26" s="69">
        <f>SazbaDPH2</f>
        <v>21</v>
      </c>
      <c r="F26" s="30" t="s">
        <v>0</v>
      </c>
      <c r="G26" s="216">
        <f>ZakladDPHZakl/100*21</f>
        <v>37572.330599999994</v>
      </c>
      <c r="H26" s="217"/>
      <c r="I26" s="217"/>
      <c r="J26" s="37" t="str">
        <f t="shared" si="0"/>
        <v>CZK</v>
      </c>
    </row>
    <row r="27" spans="1:10" ht="23.25" customHeight="1" thickBot="1" x14ac:dyDescent="0.25">
      <c r="A27" s="2"/>
      <c r="B27" s="31" t="s">
        <v>4</v>
      </c>
      <c r="C27" s="70"/>
      <c r="D27" s="71"/>
      <c r="E27" s="70"/>
      <c r="F27" s="16"/>
      <c r="G27" s="218"/>
      <c r="H27" s="218"/>
      <c r="I27" s="218"/>
      <c r="J27" s="41" t="str">
        <f t="shared" si="0"/>
        <v>CZK</v>
      </c>
    </row>
    <row r="28" spans="1:10" ht="27.75" hidden="1" customHeight="1" thickBot="1" x14ac:dyDescent="0.25">
      <c r="A28" s="2"/>
      <c r="B28" s="113" t="s">
        <v>24</v>
      </c>
      <c r="C28" s="114"/>
      <c r="D28" s="114"/>
      <c r="E28" s="115"/>
      <c r="F28" s="116"/>
      <c r="G28" s="252">
        <v>208496.36</v>
      </c>
      <c r="H28" s="253"/>
      <c r="I28" s="253"/>
      <c r="J28" s="117" t="str">
        <f t="shared" si="0"/>
        <v>CZK</v>
      </c>
    </row>
    <row r="29" spans="1:10" ht="27.75" customHeight="1" thickBot="1" x14ac:dyDescent="0.25">
      <c r="A29" s="2"/>
      <c r="B29" s="113" t="s">
        <v>36</v>
      </c>
      <c r="C29" s="118"/>
      <c r="D29" s="118"/>
      <c r="E29" s="118"/>
      <c r="F29" s="119"/>
      <c r="G29" s="252">
        <f>ZakladDPHZakl+DPHZakl</f>
        <v>216488.19059999997</v>
      </c>
      <c r="H29" s="252"/>
      <c r="I29" s="252"/>
      <c r="J29" s="120" t="s">
        <v>57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254"/>
      <c r="E34" s="255"/>
      <c r="G34" s="256"/>
      <c r="H34" s="257"/>
      <c r="I34" s="257"/>
      <c r="J34" s="25"/>
    </row>
    <row r="35" spans="1:10" ht="12.75" customHeight="1" x14ac:dyDescent="0.2">
      <c r="A35" s="2"/>
      <c r="B35" s="2"/>
      <c r="D35" s="246" t="s">
        <v>2</v>
      </c>
      <c r="E35" s="246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90" t="s">
        <v>16</v>
      </c>
      <c r="C37" s="91"/>
      <c r="D37" s="91"/>
      <c r="E37" s="91"/>
      <c r="F37" s="92"/>
      <c r="G37" s="92"/>
      <c r="H37" s="92"/>
      <c r="I37" s="92"/>
      <c r="J37" s="93"/>
    </row>
    <row r="38" spans="1:10" ht="25.5" hidden="1" customHeight="1" x14ac:dyDescent="0.2">
      <c r="A38" s="89" t="s">
        <v>38</v>
      </c>
      <c r="B38" s="94" t="s">
        <v>17</v>
      </c>
      <c r="C38" s="95" t="s">
        <v>5</v>
      </c>
      <c r="D38" s="95"/>
      <c r="E38" s="95"/>
      <c r="F38" s="96" t="str">
        <f>B23</f>
        <v>Základ pro sníženou DPH</v>
      </c>
      <c r="G38" s="96" t="str">
        <f>B25</f>
        <v>Základ pro základní DPH</v>
      </c>
      <c r="H38" s="97" t="s">
        <v>18</v>
      </c>
      <c r="I38" s="97" t="s">
        <v>1</v>
      </c>
      <c r="J38" s="98" t="s">
        <v>0</v>
      </c>
    </row>
    <row r="39" spans="1:10" ht="25.5" hidden="1" customHeight="1" x14ac:dyDescent="0.2">
      <c r="A39" s="89">
        <v>1</v>
      </c>
      <c r="B39" s="99" t="s">
        <v>54</v>
      </c>
      <c r="C39" s="260"/>
      <c r="D39" s="260"/>
      <c r="E39" s="260"/>
      <c r="F39" s="100">
        <v>0</v>
      </c>
      <c r="G39" s="101">
        <v>208496.36</v>
      </c>
      <c r="H39" s="102">
        <v>43784.24</v>
      </c>
      <c r="I39" s="102">
        <v>252280.6</v>
      </c>
      <c r="J39" s="103" t="e">
        <f ca="1">IF(_xlfn.SINGLE(CenaCelkemVypocet)=0,"",I39/_xlfn.SINGLE(CenaCelkemVypocet)*100)</f>
        <v>#NAME?</v>
      </c>
    </row>
    <row r="40" spans="1:10" ht="25.5" hidden="1" customHeight="1" x14ac:dyDescent="0.2">
      <c r="A40" s="89">
        <v>2</v>
      </c>
      <c r="B40" s="104" t="s">
        <v>44</v>
      </c>
      <c r="C40" s="261" t="s">
        <v>45</v>
      </c>
      <c r="D40" s="261"/>
      <c r="E40" s="261"/>
      <c r="F40" s="105">
        <v>0</v>
      </c>
      <c r="G40" s="106">
        <v>208496.36</v>
      </c>
      <c r="H40" s="106">
        <v>43784.24</v>
      </c>
      <c r="I40" s="106">
        <v>252280.6</v>
      </c>
      <c r="J40" s="107" t="e">
        <f ca="1">IF(_xlfn.SINGLE(CenaCelkemVypocet)=0,"",I40/_xlfn.SINGLE(CenaCelkemVypocet)*100)</f>
        <v>#NAME?</v>
      </c>
    </row>
    <row r="41" spans="1:10" ht="25.5" hidden="1" customHeight="1" x14ac:dyDescent="0.2">
      <c r="A41" s="89">
        <v>3</v>
      </c>
      <c r="B41" s="108" t="s">
        <v>55</v>
      </c>
      <c r="C41" s="260" t="s">
        <v>43</v>
      </c>
      <c r="D41" s="260"/>
      <c r="E41" s="260"/>
      <c r="F41" s="109">
        <v>0</v>
      </c>
      <c r="G41" s="102">
        <v>208496.36</v>
      </c>
      <c r="H41" s="102">
        <v>43784.24</v>
      </c>
      <c r="I41" s="102">
        <v>252280.6</v>
      </c>
      <c r="J41" s="103" t="e">
        <f ca="1">IF(_xlfn.SINGLE(CenaCelkemVypocet)=0,"",I41/_xlfn.SINGLE(CenaCelkemVypocet)*100)</f>
        <v>#NAME?</v>
      </c>
    </row>
    <row r="42" spans="1:10" ht="25.5" hidden="1" customHeight="1" x14ac:dyDescent="0.2">
      <c r="A42" s="89"/>
      <c r="B42" s="262" t="s">
        <v>56</v>
      </c>
      <c r="C42" s="263"/>
      <c r="D42" s="263"/>
      <c r="E42" s="264"/>
      <c r="F42" s="110">
        <f>SUMIF(A39:A41,"=1",F39:F41)</f>
        <v>0</v>
      </c>
      <c r="G42" s="111">
        <f>SUMIF(A39:A41,"=1",G39:G41)</f>
        <v>208496.36</v>
      </c>
      <c r="H42" s="111">
        <f>SUMIF(A39:A41,"=1",H39:H41)</f>
        <v>43784.24</v>
      </c>
      <c r="I42" s="111">
        <f>SUMIF(A39:A41,"=1",I39:I41)</f>
        <v>252280.6</v>
      </c>
      <c r="J42" s="112" t="e">
        <f ca="1">SUMIF(A39:A41,"=1",J39:J41)</f>
        <v>#NAME?</v>
      </c>
    </row>
    <row r="46" spans="1:10" ht="15.75" x14ac:dyDescent="0.25">
      <c r="B46" s="121" t="s">
        <v>58</v>
      </c>
    </row>
    <row r="48" spans="1:10" ht="25.5" customHeight="1" x14ac:dyDescent="0.2">
      <c r="A48" s="123"/>
      <c r="B48" s="126" t="s">
        <v>17</v>
      </c>
      <c r="C48" s="126" t="s">
        <v>5</v>
      </c>
      <c r="D48" s="127"/>
      <c r="E48" s="127"/>
      <c r="F48" s="128" t="s">
        <v>59</v>
      </c>
      <c r="G48" s="128"/>
      <c r="H48" s="128"/>
      <c r="I48" s="128" t="s">
        <v>30</v>
      </c>
      <c r="J48" s="128" t="s">
        <v>0</v>
      </c>
    </row>
    <row r="49" spans="1:10" ht="36.75" customHeight="1" x14ac:dyDescent="0.2">
      <c r="A49" s="124"/>
      <c r="B49" s="129" t="s">
        <v>42</v>
      </c>
      <c r="C49" s="258" t="s">
        <v>167</v>
      </c>
      <c r="D49" s="259"/>
      <c r="E49" s="259"/>
      <c r="F49" s="136" t="s">
        <v>25</v>
      </c>
      <c r="G49" s="130"/>
      <c r="H49" s="130"/>
      <c r="I49" s="130">
        <f>'200701 01_1 Pol'!G8</f>
        <v>37772</v>
      </c>
      <c r="J49" s="134">
        <f>IF(I54=0,"",I49/I54*100)</f>
        <v>21.111599608888785</v>
      </c>
    </row>
    <row r="50" spans="1:10" ht="36.75" customHeight="1" x14ac:dyDescent="0.2">
      <c r="A50" s="124"/>
      <c r="B50" s="129" t="s">
        <v>61</v>
      </c>
      <c r="C50" s="258" t="s">
        <v>168</v>
      </c>
      <c r="D50" s="259"/>
      <c r="E50" s="259"/>
      <c r="F50" s="136" t="s">
        <v>25</v>
      </c>
      <c r="G50" s="130"/>
      <c r="H50" s="130"/>
      <c r="I50" s="130">
        <f>'200701 01_1 Pol'!G12</f>
        <v>49375.64</v>
      </c>
      <c r="J50" s="134">
        <f>IF(I54=0,"",I50/I54*100)</f>
        <v>27.597128616769918</v>
      </c>
    </row>
    <row r="51" spans="1:10" ht="36.75" customHeight="1" x14ac:dyDescent="0.2">
      <c r="A51" s="124"/>
      <c r="B51" s="129" t="s">
        <v>62</v>
      </c>
      <c r="C51" s="258" t="s">
        <v>169</v>
      </c>
      <c r="D51" s="259"/>
      <c r="E51" s="259"/>
      <c r="F51" s="136" t="s">
        <v>25</v>
      </c>
      <c r="G51" s="130"/>
      <c r="H51" s="130"/>
      <c r="I51" s="130">
        <f>'200701 01_1 Pol'!G27</f>
        <v>31574.2</v>
      </c>
      <c r="J51" s="134">
        <f>IF(I54=0,"",I51/I54*100)</f>
        <v>17.647513194190836</v>
      </c>
    </row>
    <row r="52" spans="1:10" ht="36.75" customHeight="1" x14ac:dyDescent="0.2">
      <c r="A52" s="124"/>
      <c r="B52" s="129" t="s">
        <v>64</v>
      </c>
      <c r="C52" s="258" t="s">
        <v>170</v>
      </c>
      <c r="D52" s="259"/>
      <c r="E52" s="259"/>
      <c r="F52" s="136" t="s">
        <v>25</v>
      </c>
      <c r="G52" s="130"/>
      <c r="H52" s="130"/>
      <c r="I52" s="130">
        <f>'200701 01_1 Pol'!G39</f>
        <v>49136.02</v>
      </c>
      <c r="J52" s="134">
        <f>IF(I54=0,"",I52/I54*100)</f>
        <v>27.463199740928502</v>
      </c>
    </row>
    <row r="53" spans="1:10" ht="36.75" customHeight="1" x14ac:dyDescent="0.2">
      <c r="A53" s="124"/>
      <c r="B53" s="129" t="s">
        <v>185</v>
      </c>
      <c r="C53" s="258" t="s">
        <v>171</v>
      </c>
      <c r="D53" s="259"/>
      <c r="E53" s="259"/>
      <c r="F53" s="136" t="s">
        <v>25</v>
      </c>
      <c r="G53" s="130"/>
      <c r="H53" s="130"/>
      <c r="I53" s="130">
        <f>'200701 01_1 Pol'!G56</f>
        <v>11058</v>
      </c>
      <c r="J53" s="134">
        <f>IF(I54=0,"",I53/I54*100)</f>
        <v>6.1805588392219679</v>
      </c>
    </row>
    <row r="54" spans="1:10" ht="25.5" customHeight="1" x14ac:dyDescent="0.2">
      <c r="A54" s="125"/>
      <c r="B54" s="131" t="s">
        <v>1</v>
      </c>
      <c r="C54" s="132"/>
      <c r="D54" s="132"/>
      <c r="E54" s="132"/>
      <c r="F54" s="203"/>
      <c r="G54" s="204"/>
      <c r="H54" s="205"/>
      <c r="I54" s="133">
        <f>SUM(I49:I53)</f>
        <v>178915.86</v>
      </c>
      <c r="J54" s="135">
        <f>SUM(J49:J53)</f>
        <v>100.00000000000001</v>
      </c>
    </row>
    <row r="55" spans="1:10" x14ac:dyDescent="0.2">
      <c r="F55" s="87"/>
      <c r="G55" s="87"/>
      <c r="H55" s="87"/>
      <c r="I55" s="87"/>
      <c r="J55" s="88"/>
    </row>
    <row r="56" spans="1:10" x14ac:dyDescent="0.2">
      <c r="F56" s="87"/>
      <c r="G56" s="87"/>
      <c r="H56" s="87"/>
      <c r="I56" s="87"/>
      <c r="J56" s="88"/>
    </row>
    <row r="57" spans="1:10" x14ac:dyDescent="0.2">
      <c r="F57" s="87"/>
      <c r="G57" s="87"/>
      <c r="H57" s="87"/>
      <c r="I57" s="87"/>
      <c r="J57" s="88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0">
    <mergeCell ref="C50:E50"/>
    <mergeCell ref="C51:E51"/>
    <mergeCell ref="C52:E52"/>
    <mergeCell ref="C53:E53"/>
    <mergeCell ref="C39:E39"/>
    <mergeCell ref="C40:E40"/>
    <mergeCell ref="C41:E41"/>
    <mergeCell ref="B42:E42"/>
    <mergeCell ref="C49:E49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40625"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265" t="s">
        <v>6</v>
      </c>
      <c r="B1" s="265"/>
      <c r="C1" s="266"/>
      <c r="D1" s="265"/>
      <c r="E1" s="265"/>
      <c r="F1" s="265"/>
      <c r="G1" s="265"/>
    </row>
    <row r="2" spans="1:7" ht="24.95" customHeight="1" x14ac:dyDescent="0.2">
      <c r="A2" s="50" t="s">
        <v>7</v>
      </c>
      <c r="B2" s="49"/>
      <c r="C2" s="267"/>
      <c r="D2" s="267"/>
      <c r="E2" s="267"/>
      <c r="F2" s="267"/>
      <c r="G2" s="268"/>
    </row>
    <row r="3" spans="1:7" ht="24.95" customHeight="1" x14ac:dyDescent="0.2">
      <c r="A3" s="50" t="s">
        <v>8</v>
      </c>
      <c r="B3" s="49"/>
      <c r="C3" s="267"/>
      <c r="D3" s="267"/>
      <c r="E3" s="267"/>
      <c r="F3" s="267"/>
      <c r="G3" s="268"/>
    </row>
    <row r="4" spans="1:7" ht="24.95" customHeight="1" x14ac:dyDescent="0.2">
      <c r="A4" s="50" t="s">
        <v>9</v>
      </c>
      <c r="B4" s="49"/>
      <c r="C4" s="267"/>
      <c r="D4" s="267"/>
      <c r="E4" s="267"/>
      <c r="F4" s="267"/>
      <c r="G4" s="268"/>
    </row>
    <row r="5" spans="1:7" x14ac:dyDescent="0.2">
      <c r="B5" s="4"/>
      <c r="C5" s="5"/>
      <c r="D5" s="6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BG4991"/>
  <sheetViews>
    <sheetView workbookViewId="0">
      <pane ySplit="7" topLeftCell="A8" activePane="bottomLeft" state="frozen"/>
      <selection pane="bottomLeft" activeCell="AR51" sqref="AR51"/>
    </sheetView>
  </sheetViews>
  <sheetFormatPr defaultRowHeight="12.75" outlineLevelRow="1" x14ac:dyDescent="0.2"/>
  <cols>
    <col min="1" max="1" width="3.42578125" customWidth="1"/>
    <col min="2" max="2" width="12.42578125" style="122" customWidth="1"/>
    <col min="3" max="3" width="38.140625" style="122" customWidth="1"/>
    <col min="4" max="4" width="4.85546875" customWidth="1"/>
    <col min="5" max="5" width="10.42578125" customWidth="1"/>
    <col min="6" max="6" width="9.85546875" customWidth="1"/>
    <col min="7" max="7" width="12.5703125" customWidth="1"/>
    <col min="8" max="24" width="0" hidden="1" customWidth="1"/>
    <col min="28" max="28" width="0" hidden="1" customWidth="1"/>
    <col min="30" max="40" width="0" hidden="1" customWidth="1"/>
  </cols>
  <sheetData>
    <row r="1" spans="1:59" ht="15.75" customHeight="1" x14ac:dyDescent="0.25">
      <c r="A1" s="269" t="s">
        <v>179</v>
      </c>
      <c r="B1" s="269"/>
      <c r="C1" s="269"/>
      <c r="D1" s="269"/>
      <c r="E1" s="269"/>
      <c r="F1" s="269"/>
      <c r="G1" s="269"/>
      <c r="AF1" t="s">
        <v>84</v>
      </c>
    </row>
    <row r="2" spans="1:59" ht="24.95" customHeight="1" x14ac:dyDescent="0.2">
      <c r="A2" s="138" t="s">
        <v>7</v>
      </c>
      <c r="B2" s="49"/>
      <c r="C2" s="270" t="s">
        <v>172</v>
      </c>
      <c r="D2" s="271"/>
      <c r="E2" s="271"/>
      <c r="F2" s="271"/>
      <c r="G2" s="272"/>
      <c r="AF2" t="s">
        <v>85</v>
      </c>
    </row>
    <row r="3" spans="1:59" ht="24.95" customHeight="1" x14ac:dyDescent="0.2">
      <c r="A3" s="138" t="s">
        <v>8</v>
      </c>
      <c r="B3" s="49"/>
      <c r="C3" s="270" t="s">
        <v>45</v>
      </c>
      <c r="D3" s="271"/>
      <c r="E3" s="271"/>
      <c r="F3" s="271"/>
      <c r="G3" s="272"/>
      <c r="AB3" s="122" t="s">
        <v>85</v>
      </c>
      <c r="AF3" t="s">
        <v>86</v>
      </c>
    </row>
    <row r="4" spans="1:59" ht="24.95" customHeight="1" x14ac:dyDescent="0.2">
      <c r="A4" s="139" t="s">
        <v>9</v>
      </c>
      <c r="B4" s="140" t="s">
        <v>55</v>
      </c>
      <c r="C4" s="273" t="s">
        <v>43</v>
      </c>
      <c r="D4" s="274"/>
      <c r="E4" s="274"/>
      <c r="F4" s="274"/>
      <c r="G4" s="275"/>
      <c r="AF4" t="s">
        <v>87</v>
      </c>
    </row>
    <row r="5" spans="1:59" x14ac:dyDescent="0.2">
      <c r="D5" s="10"/>
    </row>
    <row r="6" spans="1:59" ht="38.25" x14ac:dyDescent="0.2">
      <c r="A6" s="142" t="s">
        <v>88</v>
      </c>
      <c r="B6" s="144" t="s">
        <v>89</v>
      </c>
      <c r="C6" s="144" t="s">
        <v>90</v>
      </c>
      <c r="D6" s="143" t="s">
        <v>91</v>
      </c>
      <c r="E6" s="142" t="s">
        <v>92</v>
      </c>
      <c r="F6" s="141" t="s">
        <v>93</v>
      </c>
      <c r="G6" s="142" t="s">
        <v>30</v>
      </c>
      <c r="H6" s="145" t="s">
        <v>31</v>
      </c>
      <c r="I6" s="145" t="s">
        <v>94</v>
      </c>
      <c r="J6" s="145" t="s">
        <v>32</v>
      </c>
      <c r="K6" s="145" t="s">
        <v>95</v>
      </c>
      <c r="L6" s="145" t="s">
        <v>96</v>
      </c>
      <c r="M6" s="145" t="s">
        <v>97</v>
      </c>
      <c r="N6" s="145" t="s">
        <v>98</v>
      </c>
      <c r="O6" s="145" t="s">
        <v>99</v>
      </c>
      <c r="P6" s="145" t="s">
        <v>100</v>
      </c>
      <c r="Q6" s="145" t="s">
        <v>101</v>
      </c>
      <c r="R6" s="145" t="s">
        <v>102</v>
      </c>
      <c r="S6" s="145" t="s">
        <v>103</v>
      </c>
      <c r="T6" s="145" t="s">
        <v>104</v>
      </c>
      <c r="U6" s="145" t="s">
        <v>105</v>
      </c>
      <c r="V6" s="145" t="s">
        <v>106</v>
      </c>
      <c r="W6" s="145" t="s">
        <v>107</v>
      </c>
      <c r="X6" s="145" t="s">
        <v>108</v>
      </c>
    </row>
    <row r="7" spans="1:59" hidden="1" x14ac:dyDescent="0.2">
      <c r="A7" s="3"/>
      <c r="B7" s="4"/>
      <c r="C7" s="4"/>
      <c r="D7" s="6"/>
      <c r="E7" s="147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</row>
    <row r="8" spans="1:59" ht="15" x14ac:dyDescent="0.2">
      <c r="A8" s="276" t="s">
        <v>156</v>
      </c>
      <c r="B8" s="277"/>
      <c r="C8" s="277"/>
      <c r="D8" s="277"/>
      <c r="E8" s="277"/>
      <c r="F8" s="277"/>
      <c r="G8" s="186">
        <f>SUM(G9)</f>
        <v>37772</v>
      </c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</row>
    <row r="9" spans="1:59" x14ac:dyDescent="0.2">
      <c r="A9" s="155" t="s">
        <v>109</v>
      </c>
      <c r="B9" s="156" t="s">
        <v>78</v>
      </c>
      <c r="C9" s="173" t="s">
        <v>79</v>
      </c>
      <c r="D9" s="157"/>
      <c r="E9" s="158"/>
      <c r="F9" s="159"/>
      <c r="G9" s="160">
        <f>SUMIF(AF10:AF10,"&lt;&gt;NOR",G10:G10)</f>
        <v>37772</v>
      </c>
      <c r="H9" s="154"/>
      <c r="I9" s="154">
        <f>SUM(I10:I10)</f>
        <v>0</v>
      </c>
      <c r="J9" s="154"/>
      <c r="K9" s="154">
        <f>SUM(K10:K10)</f>
        <v>62772</v>
      </c>
      <c r="L9" s="154"/>
      <c r="M9" s="154">
        <f>SUM(M10:M10)</f>
        <v>45704.119999999995</v>
      </c>
      <c r="N9" s="154"/>
      <c r="O9" s="154">
        <f>SUM(O10:O10)</f>
        <v>0.14000000000000001</v>
      </c>
      <c r="P9" s="154"/>
      <c r="Q9" s="154">
        <f>SUM(Q10:Q10)</f>
        <v>0</v>
      </c>
      <c r="R9" s="154"/>
      <c r="S9" s="154"/>
      <c r="T9" s="154"/>
      <c r="U9" s="154"/>
      <c r="V9" s="154">
        <f>SUM(V10:V10)</f>
        <v>0</v>
      </c>
      <c r="W9" s="154"/>
      <c r="X9" s="154"/>
      <c r="AF9" t="s">
        <v>110</v>
      </c>
    </row>
    <row r="10" spans="1:59" ht="57" customHeight="1" outlineLevel="1" x14ac:dyDescent="0.2">
      <c r="A10" s="167">
        <v>1</v>
      </c>
      <c r="B10" s="168" t="s">
        <v>111</v>
      </c>
      <c r="C10" s="174" t="s">
        <v>153</v>
      </c>
      <c r="D10" s="169" t="s">
        <v>112</v>
      </c>
      <c r="E10" s="170">
        <v>1</v>
      </c>
      <c r="F10" s="178">
        <v>37772</v>
      </c>
      <c r="G10" s="172">
        <f>ROUND(E10*F10,2)</f>
        <v>37772</v>
      </c>
      <c r="H10" s="151">
        <v>0</v>
      </c>
      <c r="I10" s="151">
        <f>ROUND(E10*H10,2)</f>
        <v>0</v>
      </c>
      <c r="J10" s="151">
        <v>62772</v>
      </c>
      <c r="K10" s="151">
        <f>ROUND(E10*J10,2)</f>
        <v>62772</v>
      </c>
      <c r="L10" s="151">
        <v>21</v>
      </c>
      <c r="M10" s="151">
        <f>G10*(1+L10/100)</f>
        <v>45704.119999999995</v>
      </c>
      <c r="N10" s="151">
        <v>0.14000000000000001</v>
      </c>
      <c r="O10" s="151">
        <f>ROUND(E10*N10,2)</f>
        <v>0.14000000000000001</v>
      </c>
      <c r="P10" s="151">
        <v>0</v>
      </c>
      <c r="Q10" s="151">
        <f>ROUND(E10*P10,2)</f>
        <v>0</v>
      </c>
      <c r="R10" s="151"/>
      <c r="S10" s="151" t="s">
        <v>113</v>
      </c>
      <c r="T10" s="151" t="s">
        <v>114</v>
      </c>
      <c r="U10" s="151">
        <v>0</v>
      </c>
      <c r="V10" s="151">
        <f>ROUND(E10*U10,2)</f>
        <v>0</v>
      </c>
      <c r="W10" s="151"/>
      <c r="X10" s="151" t="s">
        <v>115</v>
      </c>
      <c r="Y10" s="146"/>
      <c r="Z10" s="146"/>
      <c r="AA10" s="146"/>
      <c r="AB10" s="146"/>
      <c r="AC10" s="146"/>
      <c r="AD10" s="146"/>
      <c r="AE10" s="146"/>
      <c r="AF10" s="146" t="s">
        <v>116</v>
      </c>
      <c r="AG10" s="146"/>
      <c r="AH10" s="146"/>
      <c r="AI10" s="146"/>
      <c r="AJ10" s="146"/>
      <c r="AK10" s="146"/>
      <c r="AL10" s="146"/>
      <c r="AM10" s="146"/>
      <c r="AN10" s="146"/>
      <c r="AO10" s="146"/>
      <c r="AP10" s="146"/>
      <c r="AQ10" s="146"/>
      <c r="AR10" s="146"/>
      <c r="AS10" s="146"/>
      <c r="AT10" s="146"/>
      <c r="AU10" s="146"/>
      <c r="AV10" s="146"/>
      <c r="AW10" s="146"/>
      <c r="AX10" s="146"/>
      <c r="AY10" s="146"/>
      <c r="AZ10" s="146"/>
      <c r="BA10" s="146"/>
      <c r="BB10" s="146"/>
      <c r="BC10" s="146"/>
      <c r="BD10" s="146"/>
      <c r="BE10" s="146"/>
      <c r="BF10" s="146"/>
      <c r="BG10" s="146"/>
    </row>
    <row r="11" spans="1:59" ht="9" customHeight="1" outlineLevel="1" x14ac:dyDescent="0.2">
      <c r="A11" s="190"/>
      <c r="B11" s="179"/>
      <c r="C11" s="180"/>
      <c r="D11" s="181"/>
      <c r="E11" s="182"/>
      <c r="F11" s="184"/>
      <c r="G11" s="183"/>
      <c r="H11" s="151"/>
      <c r="I11" s="151"/>
      <c r="J11" s="151"/>
      <c r="K11" s="151"/>
      <c r="L11" s="151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6"/>
      <c r="AT11" s="146"/>
      <c r="AU11" s="146"/>
      <c r="AV11" s="146"/>
      <c r="AW11" s="146"/>
      <c r="AX11" s="146"/>
      <c r="AY11" s="146"/>
      <c r="AZ11" s="146"/>
      <c r="BA11" s="146"/>
      <c r="BB11" s="146"/>
      <c r="BC11" s="146"/>
      <c r="BD11" s="146"/>
      <c r="BE11" s="146"/>
      <c r="BF11" s="146"/>
      <c r="BG11" s="146"/>
    </row>
    <row r="12" spans="1:59" ht="12.75" customHeight="1" outlineLevel="1" x14ac:dyDescent="0.2">
      <c r="A12" s="278" t="s">
        <v>180</v>
      </c>
      <c r="B12" s="277"/>
      <c r="C12" s="277"/>
      <c r="D12" s="277"/>
      <c r="E12" s="277"/>
      <c r="F12" s="277"/>
      <c r="G12" s="189">
        <f>G13+G16+G18+G20+G24</f>
        <v>49375.64</v>
      </c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46"/>
      <c r="AW12" s="146"/>
      <c r="AX12" s="146"/>
      <c r="AY12" s="146"/>
      <c r="AZ12" s="146"/>
      <c r="BA12" s="146"/>
      <c r="BB12" s="146"/>
      <c r="BC12" s="146"/>
      <c r="BD12" s="146"/>
      <c r="BE12" s="146"/>
      <c r="BF12" s="146"/>
      <c r="BG12" s="146"/>
    </row>
    <row r="13" spans="1:59" x14ac:dyDescent="0.2">
      <c r="A13" s="155" t="s">
        <v>109</v>
      </c>
      <c r="B13" s="156" t="s">
        <v>70</v>
      </c>
      <c r="C13" s="173" t="s">
        <v>71</v>
      </c>
      <c r="D13" s="157"/>
      <c r="E13" s="158"/>
      <c r="F13" s="159"/>
      <c r="G13" s="160">
        <f>SUMIF(AF14:AF14,"&lt;&gt;NOR",G14:G14)</f>
        <v>10126.09</v>
      </c>
      <c r="H13" s="154"/>
      <c r="I13" s="154">
        <f>SUM(I14:I15)</f>
        <v>8098.36</v>
      </c>
      <c r="J13" s="154"/>
      <c r="K13" s="154">
        <f>SUM(K14:K15)</f>
        <v>2027.73</v>
      </c>
      <c r="L13" s="154"/>
      <c r="M13" s="154">
        <f>SUM(M14:M15)</f>
        <v>12252.5689</v>
      </c>
      <c r="N13" s="154"/>
      <c r="O13" s="154">
        <f>SUM(O14:O15)</f>
        <v>0.23</v>
      </c>
      <c r="P13" s="154"/>
      <c r="Q13" s="154">
        <f>SUM(Q14:Q15)</f>
        <v>0</v>
      </c>
      <c r="R13" s="154"/>
      <c r="S13" s="154"/>
      <c r="T13" s="154"/>
      <c r="U13" s="154"/>
      <c r="V13" s="154">
        <f>SUM(V14:V15)</f>
        <v>3.33</v>
      </c>
      <c r="W13" s="154"/>
      <c r="X13" s="154"/>
      <c r="AF13" t="s">
        <v>110</v>
      </c>
    </row>
    <row r="14" spans="1:59" ht="22.5" outlineLevel="1" x14ac:dyDescent="0.2">
      <c r="A14" s="161">
        <v>12</v>
      </c>
      <c r="B14" s="162" t="s">
        <v>124</v>
      </c>
      <c r="C14" s="175" t="s">
        <v>125</v>
      </c>
      <c r="D14" s="163" t="s">
        <v>121</v>
      </c>
      <c r="E14" s="164">
        <v>0.21840000000000001</v>
      </c>
      <c r="F14" s="187">
        <v>46364.89</v>
      </c>
      <c r="G14" s="166">
        <f>ROUND(E14*F14,2)</f>
        <v>10126.09</v>
      </c>
      <c r="H14" s="151">
        <v>37080.39</v>
      </c>
      <c r="I14" s="151">
        <f>ROUND(E14*H14,2)</f>
        <v>8098.36</v>
      </c>
      <c r="J14" s="151">
        <v>9284.5</v>
      </c>
      <c r="K14" s="151">
        <f>ROUND(E14*J14,2)</f>
        <v>2027.73</v>
      </c>
      <c r="L14" s="151">
        <v>21</v>
      </c>
      <c r="M14" s="151">
        <f>G14*(1+L14/100)</f>
        <v>12252.5689</v>
      </c>
      <c r="N14" s="151">
        <v>1.0662499999999999</v>
      </c>
      <c r="O14" s="151">
        <f>ROUND(E14*N14,2)</f>
        <v>0.23</v>
      </c>
      <c r="P14" s="151">
        <v>0</v>
      </c>
      <c r="Q14" s="151">
        <f>ROUND(E14*P14,2)</f>
        <v>0</v>
      </c>
      <c r="R14" s="151"/>
      <c r="S14" s="151" t="s">
        <v>118</v>
      </c>
      <c r="T14" s="151" t="s">
        <v>114</v>
      </c>
      <c r="U14" s="151">
        <v>15.231</v>
      </c>
      <c r="V14" s="151">
        <f>ROUND(E14*U14,2)</f>
        <v>3.33</v>
      </c>
      <c r="W14" s="151"/>
      <c r="X14" s="151" t="s">
        <v>115</v>
      </c>
      <c r="Y14" s="146"/>
      <c r="Z14" s="146"/>
      <c r="AA14" s="146"/>
      <c r="AB14" s="146"/>
      <c r="AC14" s="146"/>
      <c r="AD14" s="146"/>
      <c r="AE14" s="146"/>
      <c r="AF14" s="146" t="s">
        <v>116</v>
      </c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146"/>
      <c r="AU14" s="146"/>
      <c r="AV14" s="146"/>
      <c r="AW14" s="146"/>
      <c r="AX14" s="146"/>
      <c r="AY14" s="146"/>
      <c r="AZ14" s="146"/>
      <c r="BA14" s="146"/>
      <c r="BB14" s="146"/>
      <c r="BC14" s="146"/>
      <c r="BD14" s="146"/>
      <c r="BE14" s="146"/>
      <c r="BF14" s="146"/>
      <c r="BG14" s="146"/>
    </row>
    <row r="15" spans="1:59" outlineLevel="1" x14ac:dyDescent="0.2">
      <c r="A15" s="149"/>
      <c r="B15" s="150"/>
      <c r="C15" s="176" t="s">
        <v>152</v>
      </c>
      <c r="D15" s="152"/>
      <c r="E15" s="153">
        <v>0.21840000000000001</v>
      </c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46"/>
      <c r="Z15" s="146"/>
      <c r="AA15" s="146"/>
      <c r="AB15" s="146"/>
      <c r="AC15" s="146"/>
      <c r="AD15" s="146"/>
      <c r="AE15" s="146"/>
      <c r="AF15" s="146" t="s">
        <v>120</v>
      </c>
      <c r="AG15" s="146">
        <v>0</v>
      </c>
      <c r="AH15" s="146"/>
      <c r="AI15" s="146"/>
      <c r="AJ15" s="146"/>
      <c r="AK15" s="146"/>
      <c r="AL15" s="146"/>
      <c r="AM15" s="146"/>
      <c r="AN15" s="146"/>
      <c r="AO15" s="146"/>
      <c r="AP15" s="146"/>
      <c r="AQ15" s="146"/>
      <c r="AR15" s="146"/>
      <c r="AS15" s="146"/>
      <c r="AT15" s="146"/>
      <c r="AU15" s="146"/>
      <c r="AV15" s="146"/>
      <c r="AW15" s="146"/>
      <c r="AX15" s="146"/>
      <c r="AY15" s="146"/>
      <c r="AZ15" s="146"/>
      <c r="BA15" s="146"/>
      <c r="BB15" s="146"/>
      <c r="BC15" s="146"/>
      <c r="BD15" s="146"/>
      <c r="BE15" s="146"/>
      <c r="BF15" s="146"/>
      <c r="BG15" s="146"/>
    </row>
    <row r="16" spans="1:59" x14ac:dyDescent="0.2">
      <c r="A16" s="155" t="s">
        <v>109</v>
      </c>
      <c r="B16" s="156" t="s">
        <v>74</v>
      </c>
      <c r="C16" s="173" t="s">
        <v>75</v>
      </c>
      <c r="D16" s="157"/>
      <c r="E16" s="158"/>
      <c r="F16" s="159"/>
      <c r="G16" s="160">
        <f>SUMIF(AF17:AF17,"&lt;&gt;NOR",G17:G17)</f>
        <v>6240</v>
      </c>
      <c r="H16" s="154"/>
      <c r="I16" s="154">
        <f>SUM(I17:I17)</f>
        <v>1411.23</v>
      </c>
      <c r="J16" s="154"/>
      <c r="K16" s="154">
        <f>SUM(K17:K17)</f>
        <v>4723.7700000000004</v>
      </c>
      <c r="L16" s="154"/>
      <c r="M16" s="154">
        <f>SUM(M17:M17)</f>
        <v>7550.4</v>
      </c>
      <c r="N16" s="154"/>
      <c r="O16" s="154">
        <f>SUM(O17:O17)</f>
        <v>0.14000000000000001</v>
      </c>
      <c r="P16" s="154"/>
      <c r="Q16" s="154">
        <f>SUM(Q17:Q17)</f>
        <v>0</v>
      </c>
      <c r="R16" s="154"/>
      <c r="S16" s="154"/>
      <c r="T16" s="154"/>
      <c r="U16" s="154"/>
      <c r="V16" s="154">
        <f>SUM(V17:V17)</f>
        <v>10.45</v>
      </c>
      <c r="W16" s="154"/>
      <c r="X16" s="154"/>
      <c r="AF16" t="s">
        <v>110</v>
      </c>
    </row>
    <row r="17" spans="1:59" ht="24.75" customHeight="1" outlineLevel="1" x14ac:dyDescent="0.2">
      <c r="A17" s="167">
        <v>15</v>
      </c>
      <c r="B17" s="168" t="s">
        <v>132</v>
      </c>
      <c r="C17" s="174" t="s">
        <v>159</v>
      </c>
      <c r="D17" s="169" t="s">
        <v>133</v>
      </c>
      <c r="E17" s="170">
        <v>3</v>
      </c>
      <c r="F17" s="171">
        <v>2080</v>
      </c>
      <c r="G17" s="172">
        <f>ROUND(E17*F17,2)</f>
        <v>6240</v>
      </c>
      <c r="H17" s="151">
        <v>470.41</v>
      </c>
      <c r="I17" s="151">
        <f>ROUND(E17*H17,2)</f>
        <v>1411.23</v>
      </c>
      <c r="J17" s="151">
        <v>1574.59</v>
      </c>
      <c r="K17" s="151">
        <f>ROUND(E17*J17,2)</f>
        <v>4723.7700000000004</v>
      </c>
      <c r="L17" s="151">
        <v>21</v>
      </c>
      <c r="M17" s="151">
        <f>G17*(1+L17/100)</f>
        <v>7550.4</v>
      </c>
      <c r="N17" s="151">
        <v>4.7489999999999997E-2</v>
      </c>
      <c r="O17" s="151">
        <f>ROUND(E17*N17,2)</f>
        <v>0.14000000000000001</v>
      </c>
      <c r="P17" s="151">
        <v>0</v>
      </c>
      <c r="Q17" s="151">
        <f>ROUND(E17*P17,2)</f>
        <v>0</v>
      </c>
      <c r="R17" s="151"/>
      <c r="S17" s="151" t="s">
        <v>118</v>
      </c>
      <c r="T17" s="151" t="s">
        <v>118</v>
      </c>
      <c r="U17" s="151">
        <v>3.4820000000000002</v>
      </c>
      <c r="V17" s="151">
        <f>ROUND(E17*U17,2)</f>
        <v>10.45</v>
      </c>
      <c r="W17" s="151"/>
      <c r="X17" s="151" t="s">
        <v>115</v>
      </c>
      <c r="Y17" s="146"/>
      <c r="Z17" s="146"/>
      <c r="AA17" s="146"/>
      <c r="AB17" s="146"/>
      <c r="AC17" s="146"/>
      <c r="AD17" s="146"/>
      <c r="AE17" s="146"/>
      <c r="AF17" s="146" t="s">
        <v>116</v>
      </c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146"/>
      <c r="AR17" s="146"/>
      <c r="AS17" s="146"/>
      <c r="AT17" s="146"/>
      <c r="AU17" s="146"/>
      <c r="AV17" s="146"/>
      <c r="AW17" s="146"/>
      <c r="AX17" s="146"/>
      <c r="AY17" s="146"/>
      <c r="AZ17" s="146"/>
      <c r="BA17" s="146"/>
      <c r="BB17" s="146"/>
      <c r="BC17" s="146"/>
      <c r="BD17" s="146"/>
      <c r="BE17" s="146"/>
      <c r="BF17" s="146"/>
      <c r="BG17" s="146"/>
    </row>
    <row r="18" spans="1:59" x14ac:dyDescent="0.2">
      <c r="A18" s="155" t="s">
        <v>109</v>
      </c>
      <c r="B18" s="156" t="s">
        <v>64</v>
      </c>
      <c r="C18" s="173" t="s">
        <v>65</v>
      </c>
      <c r="D18" s="157"/>
      <c r="E18" s="158"/>
      <c r="F18" s="159"/>
      <c r="G18" s="160">
        <f>SUMIF(AF19:AF19,"&lt;&gt;NOR",G19:G19)</f>
        <v>2526.9</v>
      </c>
      <c r="H18" s="154"/>
      <c r="I18" s="154">
        <f>SUM(I19:I19)</f>
        <v>836.78</v>
      </c>
      <c r="J18" s="154"/>
      <c r="K18" s="154">
        <f>SUM(K19:K19)</f>
        <v>1690.12</v>
      </c>
      <c r="L18" s="154"/>
      <c r="M18" s="154">
        <f>SUM(M19:M19)</f>
        <v>3057.549</v>
      </c>
      <c r="N18" s="154"/>
      <c r="O18" s="154">
        <f>SUM(O19:O19)</f>
        <v>0.04</v>
      </c>
      <c r="P18" s="154"/>
      <c r="Q18" s="154">
        <f>SUM(Q19:Q19)</f>
        <v>0</v>
      </c>
      <c r="R18" s="154"/>
      <c r="S18" s="154"/>
      <c r="T18" s="154"/>
      <c r="U18" s="154"/>
      <c r="V18" s="154">
        <f>SUM(V19:V19)</f>
        <v>3.33</v>
      </c>
      <c r="W18" s="154"/>
      <c r="X18" s="154"/>
      <c r="AF18" t="s">
        <v>110</v>
      </c>
    </row>
    <row r="19" spans="1:59" ht="22.5" outlineLevel="1" x14ac:dyDescent="0.2">
      <c r="A19" s="167">
        <v>5</v>
      </c>
      <c r="B19" s="168" t="s">
        <v>122</v>
      </c>
      <c r="C19" s="174" t="s">
        <v>160</v>
      </c>
      <c r="D19" s="169" t="s">
        <v>123</v>
      </c>
      <c r="E19" s="170">
        <v>3.5</v>
      </c>
      <c r="F19" s="188">
        <v>721.97</v>
      </c>
      <c r="G19" s="172">
        <f>ROUND(E19*F19,2)</f>
        <v>2526.9</v>
      </c>
      <c r="H19" s="151">
        <v>239.08</v>
      </c>
      <c r="I19" s="151">
        <f>ROUND(E19*H19,2)</f>
        <v>836.78</v>
      </c>
      <c r="J19" s="151">
        <v>482.89</v>
      </c>
      <c r="K19" s="151">
        <f>ROUND(E19*J19,2)</f>
        <v>1690.12</v>
      </c>
      <c r="L19" s="151">
        <v>21</v>
      </c>
      <c r="M19" s="151">
        <f>G19*(1+L19/100)</f>
        <v>3057.549</v>
      </c>
      <c r="N19" s="151">
        <v>1.201E-2</v>
      </c>
      <c r="O19" s="151">
        <f>ROUND(E19*N19,2)</f>
        <v>0.04</v>
      </c>
      <c r="P19" s="151">
        <v>0</v>
      </c>
      <c r="Q19" s="151">
        <f>ROUND(E19*P19,2)</f>
        <v>0</v>
      </c>
      <c r="R19" s="151"/>
      <c r="S19" s="151" t="s">
        <v>118</v>
      </c>
      <c r="T19" s="151" t="s">
        <v>114</v>
      </c>
      <c r="U19" s="151">
        <v>0.95</v>
      </c>
      <c r="V19" s="151">
        <f>ROUND(E19*U19,2)</f>
        <v>3.33</v>
      </c>
      <c r="W19" s="151"/>
      <c r="X19" s="151" t="s">
        <v>115</v>
      </c>
      <c r="Y19" s="146"/>
      <c r="Z19" s="146"/>
      <c r="AA19" s="146"/>
      <c r="AB19" s="146"/>
      <c r="AC19" s="146"/>
      <c r="AD19" s="146"/>
      <c r="AE19" s="146"/>
      <c r="AF19" s="146" t="s">
        <v>116</v>
      </c>
      <c r="AG19" s="146"/>
      <c r="AH19" s="146"/>
      <c r="AI19" s="146"/>
      <c r="AJ19" s="146"/>
      <c r="AK19" s="146"/>
      <c r="AL19" s="146"/>
      <c r="AM19" s="146"/>
      <c r="AN19" s="146"/>
      <c r="AO19" s="146"/>
      <c r="AP19" s="146"/>
      <c r="AQ19" s="146"/>
      <c r="AR19" s="146"/>
      <c r="AS19" s="146"/>
      <c r="AT19" s="146"/>
      <c r="AU19" s="146"/>
      <c r="AV19" s="146"/>
      <c r="AW19" s="146"/>
      <c r="AX19" s="146"/>
      <c r="AY19" s="146"/>
      <c r="AZ19" s="146"/>
      <c r="BA19" s="146"/>
      <c r="BB19" s="146"/>
      <c r="BC19" s="146"/>
      <c r="BD19" s="146"/>
      <c r="BE19" s="146"/>
      <c r="BF19" s="146"/>
      <c r="BG19" s="146"/>
    </row>
    <row r="20" spans="1:59" x14ac:dyDescent="0.2">
      <c r="A20" s="155" t="s">
        <v>109</v>
      </c>
      <c r="B20" s="156" t="s">
        <v>80</v>
      </c>
      <c r="C20" s="173" t="s">
        <v>81</v>
      </c>
      <c r="D20" s="157"/>
      <c r="E20" s="158"/>
      <c r="F20" s="159"/>
      <c r="G20" s="160">
        <f>SUMIF(AF21:AF23,"&lt;&gt;NOR",G21:G23)</f>
        <v>5352.78</v>
      </c>
      <c r="H20" s="154"/>
      <c r="I20" s="154">
        <f>SUM(I21:I23)</f>
        <v>378.64</v>
      </c>
      <c r="J20" s="154"/>
      <c r="K20" s="154">
        <f>SUM(K21:K23)</f>
        <v>4974.1400000000003</v>
      </c>
      <c r="L20" s="154"/>
      <c r="M20" s="154">
        <f>SUM(M21:M23)</f>
        <v>6476.8637999999992</v>
      </c>
      <c r="N20" s="154"/>
      <c r="O20" s="154">
        <f>SUM(O21:O23)</f>
        <v>0</v>
      </c>
      <c r="P20" s="154"/>
      <c r="Q20" s="154">
        <f>SUM(Q21:Q23)</f>
        <v>0</v>
      </c>
      <c r="R20" s="154"/>
      <c r="S20" s="154"/>
      <c r="T20" s="154"/>
      <c r="U20" s="154"/>
      <c r="V20" s="154">
        <f>SUM(V21:V23)</f>
        <v>3.83</v>
      </c>
      <c r="W20" s="154"/>
      <c r="X20" s="154"/>
      <c r="AF20" t="s">
        <v>110</v>
      </c>
    </row>
    <row r="21" spans="1:59" ht="22.5" outlineLevel="1" x14ac:dyDescent="0.2">
      <c r="A21" s="161">
        <v>16</v>
      </c>
      <c r="B21" s="162" t="s">
        <v>154</v>
      </c>
      <c r="C21" s="175" t="s">
        <v>155</v>
      </c>
      <c r="D21" s="163" t="s">
        <v>123</v>
      </c>
      <c r="E21" s="164">
        <v>56.344999999999999</v>
      </c>
      <c r="F21" s="165">
        <v>95</v>
      </c>
      <c r="G21" s="166">
        <f>ROUND(E21*F21,2)</f>
        <v>5352.78</v>
      </c>
      <c r="H21" s="151">
        <v>6.72</v>
      </c>
      <c r="I21" s="151">
        <f>ROUND(E21*H21,2)</f>
        <v>378.64</v>
      </c>
      <c r="J21" s="151">
        <v>88.28</v>
      </c>
      <c r="K21" s="151">
        <f>ROUND(E21*J21,2)</f>
        <v>4974.1400000000003</v>
      </c>
      <c r="L21" s="151">
        <v>21</v>
      </c>
      <c r="M21" s="151">
        <f>G21*(1+L21/100)</f>
        <v>6476.8637999999992</v>
      </c>
      <c r="N21" s="151">
        <v>1.0000000000000001E-5</v>
      </c>
      <c r="O21" s="151">
        <f>ROUND(E21*N21,2)</f>
        <v>0</v>
      </c>
      <c r="P21" s="151">
        <v>0</v>
      </c>
      <c r="Q21" s="151">
        <f>ROUND(E21*P21,2)</f>
        <v>0</v>
      </c>
      <c r="R21" s="151"/>
      <c r="S21" s="151" t="s">
        <v>118</v>
      </c>
      <c r="T21" s="151" t="s">
        <v>114</v>
      </c>
      <c r="U21" s="151">
        <v>6.8000000000000005E-2</v>
      </c>
      <c r="V21" s="151">
        <f>ROUND(E21*U21,2)</f>
        <v>3.83</v>
      </c>
      <c r="W21" s="151"/>
      <c r="X21" s="151" t="s">
        <v>115</v>
      </c>
      <c r="Y21" s="146"/>
      <c r="Z21" s="146"/>
      <c r="AA21" s="146"/>
      <c r="AB21" s="146"/>
      <c r="AC21" s="146"/>
      <c r="AD21" s="146"/>
      <c r="AE21" s="146"/>
      <c r="AF21" s="146" t="s">
        <v>116</v>
      </c>
      <c r="AG21" s="146"/>
      <c r="AH21" s="146"/>
      <c r="AI21" s="146"/>
      <c r="AJ21" s="146"/>
      <c r="AK21" s="146"/>
      <c r="AL21" s="146"/>
      <c r="AM21" s="146"/>
      <c r="AN21" s="146"/>
      <c r="AO21" s="146"/>
      <c r="AP21" s="146"/>
      <c r="AQ21" s="146"/>
      <c r="AR21" s="146"/>
      <c r="AS21" s="146"/>
      <c r="AT21" s="146"/>
      <c r="AU21" s="146"/>
      <c r="AV21" s="146"/>
      <c r="AW21" s="146"/>
      <c r="AX21" s="146"/>
      <c r="AY21" s="146"/>
      <c r="AZ21" s="146"/>
      <c r="BA21" s="146"/>
      <c r="BB21" s="146"/>
      <c r="BC21" s="146"/>
      <c r="BD21" s="146"/>
      <c r="BE21" s="146"/>
      <c r="BF21" s="146"/>
      <c r="BG21" s="146"/>
    </row>
    <row r="22" spans="1:59" outlineLevel="1" x14ac:dyDescent="0.2">
      <c r="A22" s="149"/>
      <c r="B22" s="150"/>
      <c r="C22" s="176" t="s">
        <v>134</v>
      </c>
      <c r="D22" s="152"/>
      <c r="E22" s="153">
        <v>40.25</v>
      </c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46"/>
      <c r="Z22" s="146"/>
      <c r="AA22" s="146"/>
      <c r="AB22" s="146"/>
      <c r="AC22" s="146"/>
      <c r="AD22" s="146"/>
      <c r="AE22" s="146"/>
      <c r="AF22" s="146" t="s">
        <v>120</v>
      </c>
      <c r="AG22" s="146">
        <v>0</v>
      </c>
      <c r="AH22" s="146"/>
      <c r="AI22" s="146"/>
      <c r="AJ22" s="146"/>
      <c r="AK22" s="146"/>
      <c r="AL22" s="146"/>
      <c r="AM22" s="146"/>
      <c r="AN22" s="146"/>
      <c r="AO22" s="146"/>
      <c r="AP22" s="146"/>
      <c r="AQ22" s="146"/>
      <c r="AR22" s="146"/>
      <c r="AS22" s="146"/>
      <c r="AT22" s="146"/>
      <c r="AU22" s="146"/>
      <c r="AV22" s="146"/>
      <c r="AW22" s="146"/>
      <c r="AX22" s="146"/>
      <c r="AY22" s="146"/>
      <c r="AZ22" s="146"/>
      <c r="BA22" s="146"/>
      <c r="BB22" s="146"/>
      <c r="BC22" s="146"/>
      <c r="BD22" s="146"/>
      <c r="BE22" s="146"/>
      <c r="BF22" s="146"/>
      <c r="BG22" s="146"/>
    </row>
    <row r="23" spans="1:59" outlineLevel="1" x14ac:dyDescent="0.2">
      <c r="A23" s="149"/>
      <c r="B23" s="150"/>
      <c r="C23" s="176" t="s">
        <v>135</v>
      </c>
      <c r="D23" s="152"/>
      <c r="E23" s="153">
        <v>16.094999999999999</v>
      </c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46"/>
      <c r="Z23" s="146"/>
      <c r="AA23" s="146"/>
      <c r="AB23" s="146"/>
      <c r="AC23" s="146"/>
      <c r="AD23" s="146"/>
      <c r="AE23" s="146"/>
      <c r="AF23" s="146" t="s">
        <v>120</v>
      </c>
      <c r="AG23" s="146">
        <v>0</v>
      </c>
      <c r="AH23" s="146"/>
      <c r="AI23" s="146"/>
      <c r="AJ23" s="146"/>
      <c r="AK23" s="146"/>
      <c r="AL23" s="146"/>
      <c r="AM23" s="146"/>
      <c r="AN23" s="146"/>
      <c r="AO23" s="146"/>
      <c r="AP23" s="146"/>
      <c r="AQ23" s="146"/>
      <c r="AR23" s="146"/>
      <c r="AS23" s="146"/>
      <c r="AT23" s="146"/>
      <c r="AU23" s="146"/>
      <c r="AV23" s="146"/>
      <c r="AW23" s="146"/>
      <c r="AX23" s="146"/>
      <c r="AY23" s="146"/>
      <c r="AZ23" s="146"/>
      <c r="BA23" s="146"/>
      <c r="BB23" s="146"/>
      <c r="BC23" s="146"/>
      <c r="BD23" s="146"/>
      <c r="BE23" s="146"/>
      <c r="BF23" s="146"/>
      <c r="BG23" s="146"/>
    </row>
    <row r="24" spans="1:59" x14ac:dyDescent="0.2">
      <c r="A24" s="155" t="s">
        <v>109</v>
      </c>
      <c r="B24" s="156" t="s">
        <v>66</v>
      </c>
      <c r="C24" s="173" t="s">
        <v>67</v>
      </c>
      <c r="D24" s="157"/>
      <c r="E24" s="158"/>
      <c r="F24" s="159"/>
      <c r="G24" s="160">
        <f>SUMIF(AF25:AF25,"&lt;&gt;NOR",G25:G25)</f>
        <v>25129.87</v>
      </c>
      <c r="H24" s="154"/>
      <c r="I24" s="154">
        <f>SUM(I25:I25)</f>
        <v>12004.3</v>
      </c>
      <c r="J24" s="154"/>
      <c r="K24" s="154">
        <f>SUM(K25:K25)</f>
        <v>12111.36</v>
      </c>
      <c r="L24" s="154"/>
      <c r="M24" s="154">
        <f>SUM(M25:M25)</f>
        <v>30407.142699999997</v>
      </c>
      <c r="N24" s="154"/>
      <c r="O24" s="154">
        <f>SUM(O25:O25)</f>
        <v>1.24</v>
      </c>
      <c r="P24" s="154"/>
      <c r="Q24" s="154">
        <f>SUM(Q25:Q25)</f>
        <v>0</v>
      </c>
      <c r="R24" s="154"/>
      <c r="S24" s="154"/>
      <c r="T24" s="154"/>
      <c r="U24" s="154"/>
      <c r="V24" s="154">
        <f>SUM(V25:V25)</f>
        <v>27.05</v>
      </c>
      <c r="W24" s="154"/>
      <c r="X24" s="154"/>
      <c r="AF24" t="s">
        <v>110</v>
      </c>
    </row>
    <row r="25" spans="1:59" outlineLevel="1" x14ac:dyDescent="0.2">
      <c r="A25" s="167">
        <v>10</v>
      </c>
      <c r="B25" s="168" t="s">
        <v>126</v>
      </c>
      <c r="C25" s="174" t="s">
        <v>127</v>
      </c>
      <c r="D25" s="169" t="s">
        <v>123</v>
      </c>
      <c r="E25" s="170">
        <v>56.344999999999999</v>
      </c>
      <c r="F25" s="171">
        <v>446</v>
      </c>
      <c r="G25" s="172">
        <f>ROUND(E25*F25,2)</f>
        <v>25129.87</v>
      </c>
      <c r="H25" s="151">
        <v>213.05</v>
      </c>
      <c r="I25" s="151">
        <f>ROUND(E25*H25,2)</f>
        <v>12004.3</v>
      </c>
      <c r="J25" s="151">
        <v>214.95</v>
      </c>
      <c r="K25" s="151">
        <f>ROUND(E25*J25,2)</f>
        <v>12111.36</v>
      </c>
      <c r="L25" s="151">
        <v>21</v>
      </c>
      <c r="M25" s="151">
        <f>G25*(1+L25/100)</f>
        <v>30407.142699999997</v>
      </c>
      <c r="N25" s="151">
        <v>2.205E-2</v>
      </c>
      <c r="O25" s="151">
        <f>ROUND(E25*N25,2)</f>
        <v>1.24</v>
      </c>
      <c r="P25" s="151">
        <v>0</v>
      </c>
      <c r="Q25" s="151">
        <f>ROUND(E25*P25,2)</f>
        <v>0</v>
      </c>
      <c r="R25" s="151"/>
      <c r="S25" s="151" t="s">
        <v>118</v>
      </c>
      <c r="T25" s="151" t="s">
        <v>118</v>
      </c>
      <c r="U25" s="151">
        <v>0.48</v>
      </c>
      <c r="V25" s="151">
        <f>ROUND(E25*U25,2)</f>
        <v>27.05</v>
      </c>
      <c r="W25" s="151"/>
      <c r="X25" s="151" t="s">
        <v>115</v>
      </c>
      <c r="Y25" s="146"/>
      <c r="Z25" s="146"/>
      <c r="AA25" s="146"/>
      <c r="AB25" s="146"/>
      <c r="AC25" s="146"/>
      <c r="AD25" s="146"/>
      <c r="AE25" s="146"/>
      <c r="AF25" s="146" t="s">
        <v>116</v>
      </c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</row>
    <row r="26" spans="1:59" ht="11.25" customHeight="1" outlineLevel="1" x14ac:dyDescent="0.2">
      <c r="A26" s="190"/>
      <c r="B26" s="179"/>
      <c r="C26" s="180"/>
      <c r="D26" s="181"/>
      <c r="E26" s="182"/>
      <c r="F26" s="183"/>
      <c r="G26" s="183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</row>
    <row r="27" spans="1:59" ht="15" outlineLevel="1" x14ac:dyDescent="0.2">
      <c r="A27" s="278" t="s">
        <v>157</v>
      </c>
      <c r="B27" s="277"/>
      <c r="C27" s="277"/>
      <c r="D27" s="277"/>
      <c r="E27" s="277"/>
      <c r="F27" s="277"/>
      <c r="G27" s="189">
        <f>G28+G31+G33</f>
        <v>31574.2</v>
      </c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146"/>
      <c r="AS27" s="146"/>
      <c r="AT27" s="146"/>
      <c r="AU27" s="146"/>
      <c r="AV27" s="146"/>
      <c r="AW27" s="146"/>
      <c r="AX27" s="146"/>
      <c r="AY27" s="146"/>
      <c r="AZ27" s="146"/>
      <c r="BA27" s="146"/>
      <c r="BB27" s="146"/>
      <c r="BC27" s="146"/>
      <c r="BD27" s="146"/>
      <c r="BE27" s="146"/>
      <c r="BF27" s="146"/>
      <c r="BG27" s="146"/>
    </row>
    <row r="28" spans="1:59" x14ac:dyDescent="0.2">
      <c r="A28" s="155" t="s">
        <v>109</v>
      </c>
      <c r="B28" s="156" t="s">
        <v>62</v>
      </c>
      <c r="C28" s="173" t="s">
        <v>63</v>
      </c>
      <c r="D28" s="157"/>
      <c r="E28" s="158"/>
      <c r="F28" s="159"/>
      <c r="G28" s="160">
        <f>SUMIF(AF29:AF30,"&lt;&gt;NOR",G29:G30)</f>
        <v>18290.88</v>
      </c>
      <c r="H28" s="154"/>
      <c r="I28" s="154">
        <f>SUM(I29:I30)</f>
        <v>8243.42</v>
      </c>
      <c r="J28" s="154"/>
      <c r="K28" s="154">
        <f>SUM(K29:K30)</f>
        <v>15246.58</v>
      </c>
      <c r="L28" s="154"/>
      <c r="M28" s="154">
        <f>SUM(M29:M30)</f>
        <v>22131.964800000002</v>
      </c>
      <c r="N28" s="154"/>
      <c r="O28" s="154">
        <f>SUM(O29:O30)</f>
        <v>0.38</v>
      </c>
      <c r="P28" s="154"/>
      <c r="Q28" s="154">
        <f>SUM(Q29:Q30)</f>
        <v>0</v>
      </c>
      <c r="R28" s="154"/>
      <c r="S28" s="154"/>
      <c r="T28" s="154"/>
      <c r="U28" s="154"/>
      <c r="V28" s="154">
        <f>SUM(V29:V30)</f>
        <v>21.61</v>
      </c>
      <c r="W28" s="154"/>
      <c r="X28" s="154"/>
      <c r="AF28" t="s">
        <v>110</v>
      </c>
    </row>
    <row r="29" spans="1:59" ht="22.5" outlineLevel="1" x14ac:dyDescent="0.2">
      <c r="A29" s="161">
        <v>17</v>
      </c>
      <c r="B29" s="162" t="s">
        <v>136</v>
      </c>
      <c r="C29" s="175" t="s">
        <v>137</v>
      </c>
      <c r="D29" s="163" t="s">
        <v>123</v>
      </c>
      <c r="E29" s="164">
        <v>31.32</v>
      </c>
      <c r="F29" s="165">
        <v>584</v>
      </c>
      <c r="G29" s="166">
        <f>ROUND(E29*F29,2)</f>
        <v>18290.88</v>
      </c>
      <c r="H29" s="151">
        <v>263.2</v>
      </c>
      <c r="I29" s="151">
        <f>ROUND(E29*H29,2)</f>
        <v>8243.42</v>
      </c>
      <c r="J29" s="151">
        <v>486.8</v>
      </c>
      <c r="K29" s="151">
        <f>ROUND(E29*J29,2)</f>
        <v>15246.58</v>
      </c>
      <c r="L29" s="151">
        <v>21</v>
      </c>
      <c r="M29" s="151">
        <f>G29*(1+L29/100)</f>
        <v>22131.964800000002</v>
      </c>
      <c r="N29" s="151">
        <v>1.226E-2</v>
      </c>
      <c r="O29" s="151">
        <f>ROUND(E29*N29,2)</f>
        <v>0.38</v>
      </c>
      <c r="P29" s="151">
        <v>0</v>
      </c>
      <c r="Q29" s="151">
        <f>ROUND(E29*P29,2)</f>
        <v>0</v>
      </c>
      <c r="R29" s="151"/>
      <c r="S29" s="151" t="s">
        <v>118</v>
      </c>
      <c r="T29" s="151" t="s">
        <v>114</v>
      </c>
      <c r="U29" s="151">
        <v>0.69</v>
      </c>
      <c r="V29" s="151">
        <f>ROUND(E29*U29,2)</f>
        <v>21.61</v>
      </c>
      <c r="W29" s="151"/>
      <c r="X29" s="151" t="s">
        <v>115</v>
      </c>
      <c r="Y29" s="146"/>
      <c r="Z29" s="146"/>
      <c r="AA29" s="146"/>
      <c r="AB29" s="146"/>
      <c r="AC29" s="146"/>
      <c r="AD29" s="146"/>
      <c r="AE29" s="146"/>
      <c r="AF29" s="146" t="s">
        <v>116</v>
      </c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46"/>
      <c r="AW29" s="146"/>
      <c r="AX29" s="146"/>
      <c r="AY29" s="146"/>
      <c r="AZ29" s="146"/>
      <c r="BA29" s="146"/>
      <c r="BB29" s="146"/>
      <c r="BC29" s="146"/>
      <c r="BD29" s="146"/>
      <c r="BE29" s="146"/>
      <c r="BF29" s="146"/>
      <c r="BG29" s="146"/>
    </row>
    <row r="30" spans="1:59" outlineLevel="1" x14ac:dyDescent="0.2">
      <c r="A30" s="149"/>
      <c r="B30" s="150"/>
      <c r="C30" s="176" t="s">
        <v>161</v>
      </c>
      <c r="D30" s="152"/>
      <c r="E30" s="153">
        <v>31.32</v>
      </c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46"/>
      <c r="Z30" s="146"/>
      <c r="AA30" s="146"/>
      <c r="AB30" s="146"/>
      <c r="AC30" s="146"/>
      <c r="AD30" s="146"/>
      <c r="AE30" s="146"/>
      <c r="AF30" s="146" t="s">
        <v>120</v>
      </c>
      <c r="AG30" s="146">
        <v>0</v>
      </c>
      <c r="AH30" s="146"/>
      <c r="AI30" s="146"/>
      <c r="AJ30" s="146"/>
      <c r="AK30" s="146"/>
      <c r="AL30" s="146"/>
      <c r="AM30" s="146"/>
      <c r="AN30" s="146"/>
      <c r="AO30" s="146"/>
      <c r="AP30" s="146"/>
      <c r="AQ30" s="146"/>
      <c r="AR30" s="146"/>
      <c r="AS30" s="146"/>
      <c r="AT30" s="146"/>
      <c r="AU30" s="146"/>
      <c r="AV30" s="146"/>
      <c r="AW30" s="146"/>
      <c r="AX30" s="146"/>
      <c r="AY30" s="146"/>
      <c r="AZ30" s="146"/>
      <c r="BA30" s="146"/>
      <c r="BB30" s="146"/>
      <c r="BC30" s="146"/>
      <c r="BD30" s="146"/>
      <c r="BE30" s="146"/>
      <c r="BF30" s="146"/>
      <c r="BG30" s="146"/>
    </row>
    <row r="31" spans="1:59" x14ac:dyDescent="0.2">
      <c r="A31" s="155" t="s">
        <v>109</v>
      </c>
      <c r="B31" s="156" t="s">
        <v>72</v>
      </c>
      <c r="C31" s="173" t="s">
        <v>73</v>
      </c>
      <c r="D31" s="157"/>
      <c r="E31" s="158"/>
      <c r="F31" s="159"/>
      <c r="G31" s="160">
        <f>SUMIF(AF32:AF32,"&lt;&gt;NOR",G32:G32)</f>
        <v>8040</v>
      </c>
      <c r="H31" s="154"/>
      <c r="I31" s="154">
        <f>SUM(I32:I32)</f>
        <v>3795.24</v>
      </c>
      <c r="J31" s="154"/>
      <c r="K31" s="154">
        <f>SUM(K32:K32)</f>
        <v>3388.76</v>
      </c>
      <c r="L31" s="154"/>
      <c r="M31" s="154">
        <f>SUM(M32:M32)</f>
        <v>9728.4</v>
      </c>
      <c r="N31" s="154"/>
      <c r="O31" s="154">
        <f>SUM(O32:O32)</f>
        <v>0.12</v>
      </c>
      <c r="P31" s="154"/>
      <c r="Q31" s="154">
        <f>SUM(Q32:Q32)</f>
        <v>0</v>
      </c>
      <c r="R31" s="154"/>
      <c r="S31" s="154"/>
      <c r="T31" s="154"/>
      <c r="U31" s="154"/>
      <c r="V31" s="154">
        <f>SUM(V32:V32)</f>
        <v>7.44</v>
      </c>
      <c r="W31" s="154"/>
      <c r="X31" s="154"/>
      <c r="AF31" t="s">
        <v>110</v>
      </c>
    </row>
    <row r="32" spans="1:59" ht="22.5" outlineLevel="1" x14ac:dyDescent="0.2">
      <c r="A32" s="167">
        <v>19</v>
      </c>
      <c r="B32" s="168" t="s">
        <v>139</v>
      </c>
      <c r="C32" s="174" t="s">
        <v>140</v>
      </c>
      <c r="D32" s="169" t="s">
        <v>117</v>
      </c>
      <c r="E32" s="170">
        <v>4</v>
      </c>
      <c r="F32" s="171">
        <v>2010</v>
      </c>
      <c r="G32" s="172">
        <f>ROUND(E32*F32,2)</f>
        <v>8040</v>
      </c>
      <c r="H32" s="151">
        <v>948.81</v>
      </c>
      <c r="I32" s="151">
        <f>ROUND(E32*H32,2)</f>
        <v>3795.24</v>
      </c>
      <c r="J32" s="151">
        <v>847.19</v>
      </c>
      <c r="K32" s="151">
        <f>ROUND(E32*J32,2)</f>
        <v>3388.76</v>
      </c>
      <c r="L32" s="151">
        <v>21</v>
      </c>
      <c r="M32" s="151">
        <f>G32*(1+L32/100)</f>
        <v>9728.4</v>
      </c>
      <c r="N32" s="151">
        <v>3.1109999999999999E-2</v>
      </c>
      <c r="O32" s="151">
        <f>ROUND(E32*N32,2)</f>
        <v>0.12</v>
      </c>
      <c r="P32" s="151">
        <v>0</v>
      </c>
      <c r="Q32" s="151">
        <f>ROUND(E32*P32,2)</f>
        <v>0</v>
      </c>
      <c r="R32" s="151"/>
      <c r="S32" s="151" t="s">
        <v>118</v>
      </c>
      <c r="T32" s="151" t="s">
        <v>118</v>
      </c>
      <c r="U32" s="151">
        <v>1.86</v>
      </c>
      <c r="V32" s="151">
        <f>ROUND(E32*U32,2)</f>
        <v>7.44</v>
      </c>
      <c r="W32" s="151"/>
      <c r="X32" s="151" t="s">
        <v>115</v>
      </c>
      <c r="Y32" s="146"/>
      <c r="Z32" s="146"/>
      <c r="AA32" s="146"/>
      <c r="AB32" s="146"/>
      <c r="AC32" s="146"/>
      <c r="AD32" s="146"/>
      <c r="AE32" s="146"/>
      <c r="AF32" s="146" t="s">
        <v>116</v>
      </c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146"/>
      <c r="AU32" s="146"/>
      <c r="AV32" s="146"/>
      <c r="AW32" s="146"/>
      <c r="AX32" s="146"/>
      <c r="AY32" s="146"/>
      <c r="AZ32" s="146"/>
      <c r="BA32" s="146"/>
      <c r="BB32" s="146"/>
      <c r="BC32" s="146"/>
      <c r="BD32" s="146"/>
      <c r="BE32" s="146"/>
      <c r="BF32" s="146"/>
      <c r="BG32" s="146"/>
    </row>
    <row r="33" spans="1:59" x14ac:dyDescent="0.2">
      <c r="A33" s="155" t="s">
        <v>109</v>
      </c>
      <c r="B33" s="156" t="s">
        <v>70</v>
      </c>
      <c r="C33" s="173" t="s">
        <v>71</v>
      </c>
      <c r="D33" s="157"/>
      <c r="E33" s="158"/>
      <c r="F33" s="159"/>
      <c r="G33" s="160">
        <f>SUMIF(AF34:AF37,"&lt;&gt;NOR",G34:G37)</f>
        <v>5243.32</v>
      </c>
      <c r="H33" s="154"/>
      <c r="I33" s="154">
        <f>SUM(I34:I35)</f>
        <v>1141.1500000000001</v>
      </c>
      <c r="J33" s="154"/>
      <c r="K33" s="154">
        <f>SUM(K34:K35)</f>
        <v>660.45</v>
      </c>
      <c r="L33" s="154"/>
      <c r="M33" s="154">
        <f>SUM(M34:M35)</f>
        <v>2075.3919999999998</v>
      </c>
      <c r="N33" s="154"/>
      <c r="O33" s="154">
        <f>SUM(O34:O35)</f>
        <v>0.12</v>
      </c>
      <c r="P33" s="154"/>
      <c r="Q33" s="154">
        <f>SUM(Q34:Q35)</f>
        <v>0</v>
      </c>
      <c r="R33" s="154"/>
      <c r="S33" s="154"/>
      <c r="T33" s="154"/>
      <c r="U33" s="154"/>
      <c r="V33" s="154">
        <f>SUM(V34:V35)</f>
        <v>1.69</v>
      </c>
      <c r="W33" s="154"/>
      <c r="X33" s="154"/>
      <c r="AF33" t="s">
        <v>110</v>
      </c>
    </row>
    <row r="34" spans="1:59" ht="22.5" outlineLevel="1" x14ac:dyDescent="0.2">
      <c r="A34" s="161">
        <v>20</v>
      </c>
      <c r="B34" s="162" t="s">
        <v>141</v>
      </c>
      <c r="C34" s="175" t="s">
        <v>142</v>
      </c>
      <c r="D34" s="163" t="s">
        <v>123</v>
      </c>
      <c r="E34" s="164">
        <v>3.2</v>
      </c>
      <c r="F34" s="165">
        <v>536</v>
      </c>
      <c r="G34" s="166">
        <f>ROUND(E34*F34,2)</f>
        <v>1715.2</v>
      </c>
      <c r="H34" s="151">
        <v>356.61</v>
      </c>
      <c r="I34" s="151">
        <f>ROUND(E34*H34,2)</f>
        <v>1141.1500000000001</v>
      </c>
      <c r="J34" s="151">
        <v>206.39</v>
      </c>
      <c r="K34" s="151">
        <f>ROUND(E34*J34,2)</f>
        <v>660.45</v>
      </c>
      <c r="L34" s="151">
        <v>21</v>
      </c>
      <c r="M34" s="151">
        <f>G34*(1+L34/100)</f>
        <v>2075.3919999999998</v>
      </c>
      <c r="N34" s="151">
        <v>3.6400000000000002E-2</v>
      </c>
      <c r="O34" s="151">
        <f>ROUND(E34*N34,2)</f>
        <v>0.12</v>
      </c>
      <c r="P34" s="151">
        <v>0</v>
      </c>
      <c r="Q34" s="151">
        <f>ROUND(E34*P34,2)</f>
        <v>0</v>
      </c>
      <c r="R34" s="151"/>
      <c r="S34" s="151" t="s">
        <v>118</v>
      </c>
      <c r="T34" s="151" t="s">
        <v>118</v>
      </c>
      <c r="U34" s="151">
        <v>0.52700000000000002</v>
      </c>
      <c r="V34" s="151">
        <f>ROUND(E34*U34,2)</f>
        <v>1.69</v>
      </c>
      <c r="W34" s="151"/>
      <c r="X34" s="151" t="s">
        <v>115</v>
      </c>
      <c r="Y34" s="146"/>
      <c r="Z34" s="146"/>
      <c r="AA34" s="146"/>
      <c r="AB34" s="146"/>
      <c r="AC34" s="146"/>
      <c r="AD34" s="146"/>
      <c r="AE34" s="146"/>
      <c r="AF34" s="146" t="s">
        <v>116</v>
      </c>
      <c r="AG34" s="146"/>
      <c r="AH34" s="146"/>
      <c r="AI34" s="146"/>
      <c r="AJ34" s="146"/>
      <c r="AK34" s="146"/>
      <c r="AL34" s="146"/>
      <c r="AM34" s="146"/>
      <c r="AN34" s="146"/>
      <c r="AO34" s="146"/>
      <c r="AP34" s="146"/>
      <c r="AQ34" s="146"/>
      <c r="AR34" s="146"/>
      <c r="AS34" s="146"/>
      <c r="AT34" s="146"/>
      <c r="AU34" s="146"/>
      <c r="AV34" s="146"/>
      <c r="AW34" s="146"/>
      <c r="AX34" s="146"/>
      <c r="AY34" s="146"/>
      <c r="AZ34" s="146"/>
      <c r="BA34" s="146"/>
      <c r="BB34" s="146"/>
      <c r="BC34" s="146"/>
      <c r="BD34" s="146"/>
      <c r="BE34" s="146"/>
      <c r="BF34" s="146"/>
      <c r="BG34" s="146"/>
    </row>
    <row r="35" spans="1:59" outlineLevel="1" x14ac:dyDescent="0.2">
      <c r="A35" s="149"/>
      <c r="B35" s="150"/>
      <c r="C35" s="176" t="s">
        <v>143</v>
      </c>
      <c r="D35" s="152"/>
      <c r="E35" s="153">
        <v>3.2</v>
      </c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46"/>
      <c r="Z35" s="146"/>
      <c r="AA35" s="146"/>
      <c r="AB35" s="146"/>
      <c r="AC35" s="146"/>
      <c r="AD35" s="146"/>
      <c r="AE35" s="146"/>
      <c r="AF35" s="146" t="s">
        <v>120</v>
      </c>
      <c r="AG35" s="146">
        <v>0</v>
      </c>
      <c r="AH35" s="146"/>
      <c r="AI35" s="146"/>
      <c r="AJ35" s="146"/>
      <c r="AK35" s="146"/>
      <c r="AL35" s="146"/>
      <c r="AM35" s="146"/>
      <c r="AN35" s="146"/>
      <c r="AO35" s="146"/>
      <c r="AP35" s="146"/>
      <c r="AQ35" s="146"/>
      <c r="AR35" s="146"/>
      <c r="AS35" s="146"/>
      <c r="AT35" s="146"/>
      <c r="AU35" s="146"/>
      <c r="AV35" s="146"/>
      <c r="AW35" s="146"/>
      <c r="AX35" s="146"/>
      <c r="AY35" s="146"/>
      <c r="AZ35" s="146"/>
      <c r="BA35" s="146"/>
      <c r="BB35" s="146"/>
      <c r="BC35" s="146"/>
      <c r="BD35" s="146"/>
      <c r="BE35" s="146"/>
      <c r="BF35" s="146"/>
      <c r="BG35" s="146"/>
    </row>
    <row r="36" spans="1:59" outlineLevel="1" x14ac:dyDescent="0.2">
      <c r="A36" s="167">
        <v>21</v>
      </c>
      <c r="B36" s="168" t="s">
        <v>144</v>
      </c>
      <c r="C36" s="174" t="s">
        <v>145</v>
      </c>
      <c r="D36" s="169" t="s">
        <v>123</v>
      </c>
      <c r="E36" s="170">
        <v>3.2</v>
      </c>
      <c r="F36" s="171">
        <v>127</v>
      </c>
      <c r="G36" s="172">
        <f>ROUND(E36*F36,2)</f>
        <v>406.4</v>
      </c>
      <c r="H36" s="151">
        <v>0</v>
      </c>
      <c r="I36" s="151">
        <f>ROUND(E36*H36,2)</f>
        <v>0</v>
      </c>
      <c r="J36" s="151">
        <v>123.5</v>
      </c>
      <c r="K36" s="151">
        <f>ROUND(E36*J36,2)</f>
        <v>395.2</v>
      </c>
      <c r="L36" s="151">
        <v>21</v>
      </c>
      <c r="M36" s="151">
        <f>G36*(1+L36/100)</f>
        <v>491.74399999999997</v>
      </c>
      <c r="N36" s="151">
        <v>0</v>
      </c>
      <c r="O36" s="151">
        <f>ROUND(E36*N36,2)</f>
        <v>0</v>
      </c>
      <c r="P36" s="151">
        <v>0</v>
      </c>
      <c r="Q36" s="151">
        <f>ROUND(E36*P36,2)</f>
        <v>0</v>
      </c>
      <c r="R36" s="151"/>
      <c r="S36" s="151" t="s">
        <v>118</v>
      </c>
      <c r="T36" s="151" t="s">
        <v>118</v>
      </c>
      <c r="U36" s="151">
        <v>0.32</v>
      </c>
      <c r="V36" s="151">
        <f>ROUND(E36*U36,2)</f>
        <v>1.02</v>
      </c>
      <c r="W36" s="151"/>
      <c r="X36" s="151" t="s">
        <v>115</v>
      </c>
      <c r="Y36" s="146"/>
      <c r="Z36" s="146"/>
      <c r="AA36" s="146"/>
      <c r="AB36" s="146"/>
      <c r="AC36" s="146"/>
      <c r="AD36" s="146"/>
      <c r="AE36" s="146"/>
      <c r="AF36" s="146" t="s">
        <v>116</v>
      </c>
      <c r="AG36" s="146"/>
      <c r="AH36" s="146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6"/>
      <c r="AU36" s="146"/>
      <c r="AV36" s="146"/>
      <c r="AW36" s="146"/>
      <c r="AX36" s="146"/>
      <c r="AY36" s="146"/>
      <c r="AZ36" s="146"/>
      <c r="BA36" s="146"/>
      <c r="BB36" s="146"/>
      <c r="BC36" s="146"/>
      <c r="BD36" s="146"/>
      <c r="BE36" s="146"/>
      <c r="BF36" s="146"/>
      <c r="BG36" s="146"/>
    </row>
    <row r="37" spans="1:59" ht="22.5" outlineLevel="1" x14ac:dyDescent="0.25">
      <c r="A37" s="167">
        <v>18</v>
      </c>
      <c r="B37" s="168" t="s">
        <v>138</v>
      </c>
      <c r="C37" s="174" t="s">
        <v>162</v>
      </c>
      <c r="D37" s="169" t="s">
        <v>119</v>
      </c>
      <c r="E37" s="170">
        <v>0.93459999999999999</v>
      </c>
      <c r="F37" s="188">
        <v>3340.17</v>
      </c>
      <c r="G37" s="172">
        <f>ROUND(E37*F37,2)</f>
        <v>3121.72</v>
      </c>
      <c r="H37" s="151">
        <v>2329.2800000000002</v>
      </c>
      <c r="I37" s="151">
        <f>ROUND(E37*H37,2)</f>
        <v>2176.9499999999998</v>
      </c>
      <c r="J37" s="151">
        <v>1010.89</v>
      </c>
      <c r="K37" s="151">
        <f>ROUND(E37*J37,2)</f>
        <v>944.78</v>
      </c>
      <c r="L37" s="151">
        <v>21</v>
      </c>
      <c r="M37" s="151">
        <f>G37*(1+L37/100)</f>
        <v>3777.2811999999994</v>
      </c>
      <c r="N37" s="151">
        <v>2.5249999999999999</v>
      </c>
      <c r="O37" s="151">
        <f>ROUND(E37*N37,2)</f>
        <v>2.36</v>
      </c>
      <c r="P37" s="151">
        <v>0</v>
      </c>
      <c r="Q37" s="151">
        <f>ROUND(E37*P37,2)</f>
        <v>0</v>
      </c>
      <c r="R37" s="151"/>
      <c r="S37" s="151" t="s">
        <v>118</v>
      </c>
      <c r="T37" s="151" t="s">
        <v>114</v>
      </c>
      <c r="U37" s="151">
        <v>2.58</v>
      </c>
      <c r="V37" s="151">
        <f>ROUND(E37*U37,2)</f>
        <v>2.41</v>
      </c>
      <c r="W37" s="151"/>
      <c r="X37" s="151" t="s">
        <v>115</v>
      </c>
      <c r="Y37" s="146"/>
      <c r="Z37" s="146"/>
      <c r="AA37" s="146"/>
      <c r="AB37" s="146"/>
      <c r="AC37" s="146"/>
      <c r="AD37" s="146"/>
      <c r="AE37" s="146"/>
      <c r="AF37" s="146" t="s">
        <v>116</v>
      </c>
      <c r="AG37" s="146"/>
      <c r="AH37" s="146"/>
      <c r="AI37" s="146"/>
      <c r="AJ37" s="146"/>
      <c r="AK37" s="146"/>
      <c r="AL37" s="146"/>
      <c r="AM37" s="146"/>
      <c r="AN37" s="146"/>
      <c r="AO37" s="146"/>
      <c r="AP37" s="146"/>
      <c r="AQ37" s="146"/>
      <c r="AR37" s="146"/>
      <c r="AS37" s="185"/>
      <c r="AT37" s="146"/>
      <c r="AU37" s="146"/>
      <c r="AV37" s="146"/>
      <c r="AW37" s="146"/>
      <c r="AX37" s="146"/>
      <c r="AY37" s="146"/>
      <c r="AZ37" s="146"/>
      <c r="BA37" s="146"/>
      <c r="BB37" s="146"/>
      <c r="BC37" s="146"/>
      <c r="BD37" s="146"/>
      <c r="BE37" s="146"/>
      <c r="BF37" s="146"/>
      <c r="BG37" s="146"/>
    </row>
    <row r="38" spans="1:59" ht="9.75" customHeight="1" outlineLevel="1" x14ac:dyDescent="0.25">
      <c r="A38" s="190"/>
      <c r="B38" s="179"/>
      <c r="C38" s="180"/>
      <c r="D38" s="181"/>
      <c r="E38" s="182"/>
      <c r="F38" s="191"/>
      <c r="G38" s="183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46"/>
      <c r="Z38" s="146"/>
      <c r="AA38" s="146"/>
      <c r="AB38" s="146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  <c r="AP38" s="146"/>
      <c r="AQ38" s="146"/>
      <c r="AR38" s="146"/>
      <c r="AS38" s="185"/>
      <c r="AT38" s="146"/>
      <c r="AU38" s="146"/>
      <c r="AV38" s="146"/>
      <c r="AW38" s="146"/>
      <c r="AX38" s="146"/>
      <c r="AY38" s="146"/>
      <c r="AZ38" s="146"/>
      <c r="BA38" s="146"/>
      <c r="BB38" s="146"/>
      <c r="BC38" s="146"/>
      <c r="BD38" s="146"/>
      <c r="BE38" s="146"/>
      <c r="BF38" s="146"/>
      <c r="BG38" s="146"/>
    </row>
    <row r="39" spans="1:59" ht="15" outlineLevel="1" x14ac:dyDescent="0.25">
      <c r="A39" s="278" t="s">
        <v>187</v>
      </c>
      <c r="B39" s="277"/>
      <c r="C39" s="277"/>
      <c r="D39" s="277"/>
      <c r="E39" s="277"/>
      <c r="F39" s="277"/>
      <c r="G39" s="189">
        <f>G40+G47+G50+G53</f>
        <v>49136.02</v>
      </c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  <c r="AP39" s="146"/>
      <c r="AQ39" s="146"/>
      <c r="AR39" s="146"/>
      <c r="AS39" s="185"/>
      <c r="AT39" s="146"/>
      <c r="AU39" s="146"/>
      <c r="AV39" s="146"/>
      <c r="AW39" s="146"/>
      <c r="AX39" s="146"/>
      <c r="AY39" s="146"/>
      <c r="AZ39" s="146"/>
      <c r="BA39" s="146"/>
      <c r="BB39" s="146"/>
      <c r="BC39" s="146"/>
      <c r="BD39" s="146"/>
      <c r="BE39" s="146"/>
      <c r="BF39" s="146"/>
      <c r="BG39" s="146"/>
    </row>
    <row r="40" spans="1:59" x14ac:dyDescent="0.2">
      <c r="A40" s="155" t="s">
        <v>109</v>
      </c>
      <c r="B40" s="156" t="s">
        <v>42</v>
      </c>
      <c r="C40" s="173" t="s">
        <v>60</v>
      </c>
      <c r="D40" s="157"/>
      <c r="E40" s="158"/>
      <c r="F40" s="159"/>
      <c r="G40" s="160">
        <f>SUMIF(AF41:AF45,"&lt;&gt;NOR",G41:G45)</f>
        <v>21369.42</v>
      </c>
      <c r="H40" s="154"/>
      <c r="I40" s="154">
        <f>SUM(I41:I43)</f>
        <v>0</v>
      </c>
      <c r="J40" s="154"/>
      <c r="K40" s="154">
        <f>SUM(K41:K43)</f>
        <v>15340.6</v>
      </c>
      <c r="L40" s="154"/>
      <c r="M40" s="154">
        <f>SUM(M41:M43)</f>
        <v>19293.207999999999</v>
      </c>
      <c r="N40" s="154"/>
      <c r="O40" s="154">
        <f>SUM(O41:O43)</f>
        <v>0</v>
      </c>
      <c r="P40" s="154"/>
      <c r="Q40" s="154">
        <f>SUM(Q41:Q43)</f>
        <v>0</v>
      </c>
      <c r="R40" s="154"/>
      <c r="S40" s="154"/>
      <c r="T40" s="154"/>
      <c r="U40" s="154"/>
      <c r="V40" s="154">
        <f>SUM(V41:V43)</f>
        <v>40.42</v>
      </c>
      <c r="W40" s="154"/>
      <c r="X40" s="154"/>
      <c r="AF40" t="s">
        <v>110</v>
      </c>
    </row>
    <row r="41" spans="1:59" outlineLevel="1" x14ac:dyDescent="0.2">
      <c r="A41" s="161">
        <v>13</v>
      </c>
      <c r="B41" s="162" t="s">
        <v>128</v>
      </c>
      <c r="C41" s="175" t="s">
        <v>129</v>
      </c>
      <c r="D41" s="163" t="s">
        <v>119</v>
      </c>
      <c r="E41" s="164">
        <v>7.6</v>
      </c>
      <c r="F41" s="165">
        <v>1678</v>
      </c>
      <c r="G41" s="166">
        <f>ROUND(E41*F41,2)</f>
        <v>12752.8</v>
      </c>
      <c r="H41" s="151">
        <v>0</v>
      </c>
      <c r="I41" s="151">
        <f>ROUND(E41*H41,2)</f>
        <v>0</v>
      </c>
      <c r="J41" s="151">
        <v>1607</v>
      </c>
      <c r="K41" s="151">
        <f>ROUND(E41*J41,2)</f>
        <v>12213.2</v>
      </c>
      <c r="L41" s="151">
        <v>21</v>
      </c>
      <c r="M41" s="151">
        <f>G41*(1+L41/100)</f>
        <v>15430.887999999999</v>
      </c>
      <c r="N41" s="151">
        <v>0</v>
      </c>
      <c r="O41" s="151">
        <f>ROUND(E41*N41,2)</f>
        <v>0</v>
      </c>
      <c r="P41" s="151">
        <v>0</v>
      </c>
      <c r="Q41" s="151">
        <f>ROUND(E41*P41,2)</f>
        <v>0</v>
      </c>
      <c r="R41" s="151"/>
      <c r="S41" s="151" t="s">
        <v>118</v>
      </c>
      <c r="T41" s="151" t="s">
        <v>118</v>
      </c>
      <c r="U41" s="151">
        <v>4.6550000000000002</v>
      </c>
      <c r="V41" s="151">
        <f>ROUND(E41*U41,2)</f>
        <v>35.380000000000003</v>
      </c>
      <c r="W41" s="151"/>
      <c r="X41" s="151" t="s">
        <v>115</v>
      </c>
      <c r="Y41" s="146"/>
      <c r="Z41" s="146"/>
      <c r="AA41" s="146"/>
      <c r="AB41" s="146"/>
      <c r="AC41" s="146"/>
      <c r="AD41" s="146"/>
      <c r="AE41" s="146"/>
      <c r="AF41" s="146" t="s">
        <v>116</v>
      </c>
      <c r="AG41" s="146"/>
      <c r="AH41" s="146"/>
      <c r="AI41" s="146"/>
      <c r="AJ41" s="146"/>
      <c r="AK41" s="146"/>
      <c r="AL41" s="146"/>
      <c r="AM41" s="146"/>
      <c r="AN41" s="146"/>
      <c r="AO41" s="146"/>
      <c r="AP41" s="146"/>
      <c r="AQ41" s="146"/>
      <c r="AR41" s="146"/>
      <c r="AS41" s="146"/>
      <c r="AT41" s="146"/>
      <c r="AU41" s="146"/>
      <c r="AV41" s="146"/>
      <c r="AW41" s="146"/>
      <c r="AX41" s="146"/>
      <c r="AY41" s="146"/>
      <c r="AZ41" s="146"/>
      <c r="BA41" s="146"/>
      <c r="BB41" s="146"/>
      <c r="BC41" s="146"/>
      <c r="BD41" s="146"/>
      <c r="BE41" s="146"/>
      <c r="BF41" s="146"/>
      <c r="BG41" s="146"/>
    </row>
    <row r="42" spans="1:59" outlineLevel="1" x14ac:dyDescent="0.2">
      <c r="A42" s="149"/>
      <c r="B42" s="150"/>
      <c r="C42" s="176" t="s">
        <v>163</v>
      </c>
      <c r="D42" s="152"/>
      <c r="E42" s="153">
        <v>7.6</v>
      </c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46"/>
      <c r="Z42" s="146"/>
      <c r="AA42" s="146"/>
      <c r="AB42" s="146"/>
      <c r="AC42" s="146"/>
      <c r="AD42" s="146"/>
      <c r="AE42" s="146"/>
      <c r="AF42" s="146" t="s">
        <v>120</v>
      </c>
      <c r="AG42" s="146">
        <v>0</v>
      </c>
      <c r="AH42" s="146"/>
      <c r="AI42" s="146"/>
      <c r="AJ42" s="146"/>
      <c r="AK42" s="146"/>
      <c r="AL42" s="146"/>
      <c r="AM42" s="146"/>
      <c r="AN42" s="146"/>
      <c r="AO42" s="146"/>
      <c r="AP42" s="146"/>
      <c r="AQ42" s="146"/>
      <c r="AR42" s="146"/>
      <c r="AS42" s="146"/>
      <c r="AT42" s="146"/>
      <c r="AU42" s="146"/>
      <c r="AV42" s="146"/>
      <c r="AW42" s="146"/>
      <c r="AX42" s="146"/>
      <c r="AY42" s="146"/>
      <c r="AZ42" s="146"/>
      <c r="BA42" s="146"/>
      <c r="BB42" s="146"/>
      <c r="BC42" s="146"/>
      <c r="BD42" s="146"/>
      <c r="BE42" s="146"/>
      <c r="BF42" s="146"/>
      <c r="BG42" s="146"/>
    </row>
    <row r="43" spans="1:59" ht="22.5" outlineLevel="1" x14ac:dyDescent="0.2">
      <c r="A43" s="167">
        <v>14</v>
      </c>
      <c r="B43" s="168" t="s">
        <v>130</v>
      </c>
      <c r="C43" s="174" t="s">
        <v>131</v>
      </c>
      <c r="D43" s="169" t="s">
        <v>119</v>
      </c>
      <c r="E43" s="170">
        <v>7.6</v>
      </c>
      <c r="F43" s="171">
        <v>420</v>
      </c>
      <c r="G43" s="172">
        <f>ROUND(E43*F43,2)</f>
        <v>3192</v>
      </c>
      <c r="H43" s="151">
        <v>0</v>
      </c>
      <c r="I43" s="151">
        <f>ROUND(E43*H43,2)</f>
        <v>0</v>
      </c>
      <c r="J43" s="151">
        <v>411.5</v>
      </c>
      <c r="K43" s="151">
        <f>ROUND(E43*J43,2)</f>
        <v>3127.4</v>
      </c>
      <c r="L43" s="151">
        <v>21</v>
      </c>
      <c r="M43" s="151">
        <f>G43*(1+L43/100)</f>
        <v>3862.3199999999997</v>
      </c>
      <c r="N43" s="151">
        <v>0</v>
      </c>
      <c r="O43" s="151">
        <f>ROUND(E43*N43,2)</f>
        <v>0</v>
      </c>
      <c r="P43" s="151">
        <v>0</v>
      </c>
      <c r="Q43" s="151">
        <f>ROUND(E43*P43,2)</f>
        <v>0</v>
      </c>
      <c r="R43" s="151"/>
      <c r="S43" s="151" t="s">
        <v>118</v>
      </c>
      <c r="T43" s="151" t="s">
        <v>118</v>
      </c>
      <c r="U43" s="151">
        <v>0.66300000000000003</v>
      </c>
      <c r="V43" s="151">
        <f>ROUND(E43*U43,2)</f>
        <v>5.04</v>
      </c>
      <c r="W43" s="151"/>
      <c r="X43" s="151" t="s">
        <v>115</v>
      </c>
      <c r="Y43" s="146"/>
      <c r="Z43" s="146"/>
      <c r="AA43" s="146"/>
      <c r="AB43" s="146"/>
      <c r="AC43" s="146"/>
      <c r="AD43" s="146"/>
      <c r="AE43" s="146"/>
      <c r="AF43" s="146" t="s">
        <v>116</v>
      </c>
      <c r="AG43" s="146"/>
      <c r="AH43" s="146"/>
      <c r="AI43" s="146"/>
      <c r="AJ43" s="146"/>
      <c r="AK43" s="146"/>
      <c r="AL43" s="146"/>
      <c r="AM43" s="146"/>
      <c r="AN43" s="146"/>
      <c r="AO43" s="146"/>
      <c r="AP43" s="146"/>
      <c r="AQ43" s="146"/>
      <c r="AR43" s="146"/>
      <c r="AS43" s="146"/>
      <c r="AT43" s="146"/>
      <c r="AU43" s="146"/>
      <c r="AV43" s="146"/>
      <c r="AW43" s="146"/>
      <c r="AX43" s="146"/>
      <c r="AY43" s="146"/>
      <c r="AZ43" s="146"/>
      <c r="BA43" s="146"/>
      <c r="BB43" s="146"/>
      <c r="BC43" s="146"/>
      <c r="BD43" s="146"/>
      <c r="BE43" s="146"/>
      <c r="BF43" s="146"/>
      <c r="BG43" s="146"/>
    </row>
    <row r="44" spans="1:59" outlineLevel="1" x14ac:dyDescent="0.2">
      <c r="A44" s="167">
        <v>24</v>
      </c>
      <c r="B44" s="168" t="s">
        <v>150</v>
      </c>
      <c r="C44" s="174" t="s">
        <v>151</v>
      </c>
      <c r="D44" s="169" t="s">
        <v>119</v>
      </c>
      <c r="E44" s="170">
        <v>7.2</v>
      </c>
      <c r="F44" s="171">
        <v>484</v>
      </c>
      <c r="G44" s="172">
        <f>ROUND(E44*F44,2)</f>
        <v>3484.8</v>
      </c>
      <c r="H44" s="151">
        <v>0</v>
      </c>
      <c r="I44" s="151">
        <f>ROUND(E44*H44,2)</f>
        <v>0</v>
      </c>
      <c r="J44" s="151">
        <v>469.5</v>
      </c>
      <c r="K44" s="151">
        <f>ROUND(E44*J44,2)</f>
        <v>3380.4</v>
      </c>
      <c r="L44" s="151">
        <v>21</v>
      </c>
      <c r="M44" s="151">
        <f>G44*(1+L44/100)</f>
        <v>4216.6080000000002</v>
      </c>
      <c r="N44" s="151">
        <v>0</v>
      </c>
      <c r="O44" s="151">
        <f>ROUND(E44*N44,2)</f>
        <v>0</v>
      </c>
      <c r="P44" s="151">
        <v>0</v>
      </c>
      <c r="Q44" s="151">
        <f>ROUND(E44*P44,2)</f>
        <v>0</v>
      </c>
      <c r="R44" s="151"/>
      <c r="S44" s="151" t="s">
        <v>118</v>
      </c>
      <c r="T44" s="151" t="s">
        <v>118</v>
      </c>
      <c r="U44" s="151">
        <v>1.1499999999999999</v>
      </c>
      <c r="V44" s="151">
        <f>ROUND(E44*U44,2)</f>
        <v>8.2799999999999994</v>
      </c>
      <c r="W44" s="151"/>
      <c r="X44" s="151" t="s">
        <v>115</v>
      </c>
      <c r="Y44" s="146"/>
      <c r="Z44" s="146"/>
      <c r="AA44" s="146"/>
      <c r="AB44" s="146"/>
      <c r="AC44" s="146"/>
      <c r="AD44" s="146"/>
      <c r="AE44" s="146"/>
      <c r="AF44" s="146" t="s">
        <v>116</v>
      </c>
      <c r="AG44" s="146"/>
      <c r="AH44" s="146"/>
      <c r="AI44" s="146"/>
      <c r="AJ44" s="146"/>
      <c r="AK44" s="146"/>
      <c r="AL44" s="146"/>
      <c r="AM44" s="146"/>
      <c r="AN44" s="146"/>
      <c r="AO44" s="146"/>
      <c r="AP44" s="146"/>
      <c r="AQ44" s="146"/>
      <c r="AR44" s="146"/>
      <c r="AS44" s="146"/>
      <c r="AT44" s="146"/>
      <c r="AU44" s="146"/>
      <c r="AV44" s="146"/>
      <c r="AW44" s="146"/>
      <c r="AX44" s="146"/>
      <c r="AY44" s="146"/>
      <c r="AZ44" s="146"/>
      <c r="BA44" s="146"/>
      <c r="BB44" s="146"/>
      <c r="BC44" s="146"/>
      <c r="BD44" s="146"/>
      <c r="BE44" s="146"/>
      <c r="BF44" s="146"/>
      <c r="BG44" s="146"/>
    </row>
    <row r="45" spans="1:59" outlineLevel="1" x14ac:dyDescent="0.2">
      <c r="A45" s="206"/>
      <c r="B45" s="207" t="s">
        <v>188</v>
      </c>
      <c r="C45" s="208" t="s">
        <v>189</v>
      </c>
      <c r="D45" s="209" t="s">
        <v>119</v>
      </c>
      <c r="E45" s="210">
        <v>7.6</v>
      </c>
      <c r="F45" s="211">
        <v>255.24</v>
      </c>
      <c r="G45" s="172">
        <f>ROUND(E45*F45,2)</f>
        <v>1939.82</v>
      </c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146"/>
      <c r="BD45" s="146"/>
      <c r="BE45" s="146"/>
      <c r="BF45" s="146"/>
      <c r="BG45" s="146"/>
    </row>
    <row r="46" spans="1:59" ht="8.25" customHeight="1" outlineLevel="1" x14ac:dyDescent="0.2">
      <c r="A46" s="190"/>
      <c r="B46" s="179"/>
      <c r="C46" s="180"/>
      <c r="D46" s="181"/>
      <c r="E46" s="182"/>
      <c r="F46" s="183"/>
      <c r="G46" s="183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46"/>
      <c r="Z46" s="146"/>
      <c r="AA46" s="146"/>
      <c r="AB46" s="146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  <c r="AP46" s="146"/>
      <c r="AQ46" s="146"/>
      <c r="AR46" s="146"/>
      <c r="AS46" s="146"/>
      <c r="AT46" s="146"/>
      <c r="AU46" s="146"/>
      <c r="AV46" s="146"/>
      <c r="AW46" s="146"/>
      <c r="AX46" s="146"/>
      <c r="AY46" s="146"/>
      <c r="AZ46" s="146"/>
      <c r="BA46" s="146"/>
      <c r="BB46" s="146"/>
      <c r="BC46" s="146"/>
      <c r="BD46" s="146"/>
      <c r="BE46" s="146"/>
      <c r="BF46" s="146"/>
      <c r="BG46" s="146"/>
    </row>
    <row r="47" spans="1:59" x14ac:dyDescent="0.2">
      <c r="A47" s="192" t="s">
        <v>109</v>
      </c>
      <c r="B47" s="193" t="s">
        <v>68</v>
      </c>
      <c r="C47" s="194" t="s">
        <v>69</v>
      </c>
      <c r="D47" s="195"/>
      <c r="E47" s="196"/>
      <c r="F47" s="154"/>
      <c r="G47" s="197">
        <f>SUMIF(AF48:AF49,"&lt;&gt;NOR",G48:G49)</f>
        <v>13220.2</v>
      </c>
      <c r="H47" s="154"/>
      <c r="I47" s="154">
        <f>SUM(I48:I49)</f>
        <v>7512.37</v>
      </c>
      <c r="J47" s="154"/>
      <c r="K47" s="154">
        <f>SUM(K48:K49)</f>
        <v>5322.13</v>
      </c>
      <c r="L47" s="154"/>
      <c r="M47" s="154">
        <f>SUM(M48:M49)</f>
        <v>15996.442000000001</v>
      </c>
      <c r="N47" s="154"/>
      <c r="O47" s="154">
        <f>SUM(O48:O49)</f>
        <v>0.15</v>
      </c>
      <c r="P47" s="154"/>
      <c r="Q47" s="154">
        <f>SUM(Q48:Q49)</f>
        <v>0</v>
      </c>
      <c r="R47" s="154"/>
      <c r="S47" s="154"/>
      <c r="T47" s="154"/>
      <c r="U47" s="154"/>
      <c r="V47" s="154">
        <f>SUM(V48:V49)</f>
        <v>11.4</v>
      </c>
      <c r="W47" s="154"/>
      <c r="X47" s="154"/>
      <c r="AF47" t="s">
        <v>110</v>
      </c>
    </row>
    <row r="48" spans="1:59" ht="22.5" outlineLevel="1" x14ac:dyDescent="0.2">
      <c r="A48" s="161">
        <v>22</v>
      </c>
      <c r="B48" s="162" t="s">
        <v>146</v>
      </c>
      <c r="C48" s="175" t="s">
        <v>147</v>
      </c>
      <c r="D48" s="163" t="s">
        <v>123</v>
      </c>
      <c r="E48" s="164">
        <v>13.3</v>
      </c>
      <c r="F48" s="165">
        <v>994</v>
      </c>
      <c r="G48" s="166">
        <f>ROUND(E48*F48,2)</f>
        <v>13220.2</v>
      </c>
      <c r="H48" s="151">
        <v>564.84</v>
      </c>
      <c r="I48" s="151">
        <f>ROUND(E48*H48,2)</f>
        <v>7512.37</v>
      </c>
      <c r="J48" s="151">
        <v>400.16</v>
      </c>
      <c r="K48" s="151">
        <f>ROUND(E48*J48,2)</f>
        <v>5322.13</v>
      </c>
      <c r="L48" s="151">
        <v>21</v>
      </c>
      <c r="M48" s="151">
        <f>G48*(1+L48/100)</f>
        <v>15996.442000000001</v>
      </c>
      <c r="N48" s="151">
        <v>1.112E-2</v>
      </c>
      <c r="O48" s="151">
        <f>ROUND(E48*N48,2)</f>
        <v>0.15</v>
      </c>
      <c r="P48" s="151">
        <v>0</v>
      </c>
      <c r="Q48" s="151">
        <f>ROUND(E48*P48,2)</f>
        <v>0</v>
      </c>
      <c r="R48" s="151"/>
      <c r="S48" s="151" t="s">
        <v>118</v>
      </c>
      <c r="T48" s="151" t="s">
        <v>118</v>
      </c>
      <c r="U48" s="151">
        <v>0.85699999999999998</v>
      </c>
      <c r="V48" s="151">
        <f>ROUND(E48*U48,2)</f>
        <v>11.4</v>
      </c>
      <c r="W48" s="151"/>
      <c r="X48" s="151" t="s">
        <v>115</v>
      </c>
      <c r="Y48" s="146"/>
      <c r="Z48" s="146"/>
      <c r="AA48" s="146"/>
      <c r="AB48" s="146"/>
      <c r="AC48" s="146"/>
      <c r="AD48" s="146"/>
      <c r="AE48" s="146"/>
      <c r="AF48" s="146" t="s">
        <v>116</v>
      </c>
      <c r="AG48" s="146"/>
      <c r="AH48" s="146"/>
      <c r="AI48" s="146"/>
      <c r="AJ48" s="146"/>
      <c r="AK48" s="146"/>
      <c r="AL48" s="146"/>
      <c r="AM48" s="146"/>
      <c r="AN48" s="146"/>
      <c r="AO48" s="146"/>
      <c r="AP48" s="146"/>
      <c r="AQ48" s="146"/>
      <c r="AR48" s="146"/>
      <c r="AS48" s="146"/>
      <c r="AT48" s="146"/>
      <c r="AU48" s="146"/>
      <c r="AV48" s="146"/>
      <c r="AW48" s="146"/>
      <c r="AX48" s="146"/>
      <c r="AY48" s="146"/>
      <c r="AZ48" s="146"/>
      <c r="BA48" s="146"/>
      <c r="BB48" s="146"/>
      <c r="BC48" s="146"/>
      <c r="BD48" s="146"/>
      <c r="BE48" s="146"/>
      <c r="BF48" s="146"/>
      <c r="BG48" s="146"/>
    </row>
    <row r="49" spans="1:59" outlineLevel="1" x14ac:dyDescent="0.2">
      <c r="A49" s="149"/>
      <c r="B49" s="150"/>
      <c r="C49" s="176" t="s">
        <v>164</v>
      </c>
      <c r="D49" s="152"/>
      <c r="E49" s="153">
        <v>13.3</v>
      </c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46"/>
      <c r="Z49" s="146"/>
      <c r="AA49" s="146"/>
      <c r="AB49" s="146"/>
      <c r="AC49" s="146"/>
      <c r="AD49" s="146"/>
      <c r="AE49" s="146"/>
      <c r="AF49" s="146" t="s">
        <v>120</v>
      </c>
      <c r="AG49" s="146">
        <v>0</v>
      </c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6"/>
      <c r="AV49" s="146"/>
      <c r="AW49" s="146"/>
      <c r="AX49" s="146"/>
      <c r="AY49" s="146"/>
      <c r="AZ49" s="146"/>
      <c r="BA49" s="146"/>
      <c r="BB49" s="146"/>
      <c r="BC49" s="146"/>
      <c r="BD49" s="146"/>
      <c r="BE49" s="146"/>
      <c r="BF49" s="146"/>
      <c r="BG49" s="146"/>
    </row>
    <row r="50" spans="1:59" x14ac:dyDescent="0.2">
      <c r="A50" s="155" t="s">
        <v>109</v>
      </c>
      <c r="B50" s="156" t="s">
        <v>76</v>
      </c>
      <c r="C50" s="173" t="s">
        <v>77</v>
      </c>
      <c r="D50" s="157"/>
      <c r="E50" s="158"/>
      <c r="F50" s="159"/>
      <c r="G50" s="160">
        <f>SUMIF(AF51:AF52,"&lt;&gt;NOR",G51:G52)</f>
        <v>2842.4</v>
      </c>
      <c r="H50" s="154"/>
      <c r="I50" s="154">
        <f>SUM(I51:I52)</f>
        <v>1220.98</v>
      </c>
      <c r="J50" s="154"/>
      <c r="K50" s="154">
        <f>SUM(K51:K52)</f>
        <v>1600.52</v>
      </c>
      <c r="L50" s="154"/>
      <c r="M50" s="154">
        <f>SUM(M51:M52)</f>
        <v>3439.3040000000001</v>
      </c>
      <c r="N50" s="154"/>
      <c r="O50" s="154">
        <f>SUM(O51:O52)</f>
        <v>0.01</v>
      </c>
      <c r="P50" s="154"/>
      <c r="Q50" s="154">
        <f>SUM(Q51:Q52)</f>
        <v>0</v>
      </c>
      <c r="R50" s="154"/>
      <c r="S50" s="154"/>
      <c r="T50" s="154"/>
      <c r="U50" s="154"/>
      <c r="V50" s="154">
        <f>SUM(V51:V52)</f>
        <v>3.34</v>
      </c>
      <c r="W50" s="154"/>
      <c r="X50" s="154"/>
      <c r="AF50" t="s">
        <v>110</v>
      </c>
    </row>
    <row r="51" spans="1:59" ht="22.5" outlineLevel="1" x14ac:dyDescent="0.2">
      <c r="A51" s="161">
        <v>23</v>
      </c>
      <c r="B51" s="162" t="s">
        <v>148</v>
      </c>
      <c r="C51" s="175" t="s">
        <v>149</v>
      </c>
      <c r="D51" s="163" t="s">
        <v>123</v>
      </c>
      <c r="E51" s="164">
        <v>20.9</v>
      </c>
      <c r="F51" s="165">
        <v>136</v>
      </c>
      <c r="G51" s="166">
        <f>ROUND(E51*F51,2)</f>
        <v>2842.4</v>
      </c>
      <c r="H51" s="151">
        <v>58.42</v>
      </c>
      <c r="I51" s="151">
        <f>ROUND(E51*H51,2)</f>
        <v>1220.98</v>
      </c>
      <c r="J51" s="151">
        <v>76.58</v>
      </c>
      <c r="K51" s="151">
        <f>ROUND(E51*J51,2)</f>
        <v>1600.52</v>
      </c>
      <c r="L51" s="151">
        <v>21</v>
      </c>
      <c r="M51" s="151">
        <f>G51*(1+L51/100)</f>
        <v>3439.3040000000001</v>
      </c>
      <c r="N51" s="151">
        <v>6.3000000000000003E-4</v>
      </c>
      <c r="O51" s="151">
        <f>ROUND(E51*N51,2)</f>
        <v>0.01</v>
      </c>
      <c r="P51" s="151">
        <v>0</v>
      </c>
      <c r="Q51" s="151">
        <f>ROUND(E51*P51,2)</f>
        <v>0</v>
      </c>
      <c r="R51" s="151"/>
      <c r="S51" s="151" t="s">
        <v>118</v>
      </c>
      <c r="T51" s="151" t="s">
        <v>118</v>
      </c>
      <c r="U51" s="151">
        <v>0.16</v>
      </c>
      <c r="V51" s="151">
        <f>ROUND(E51*U51,2)</f>
        <v>3.34</v>
      </c>
      <c r="W51" s="151"/>
      <c r="X51" s="151" t="s">
        <v>115</v>
      </c>
      <c r="Y51" s="146"/>
      <c r="Z51" s="146"/>
      <c r="AA51" s="146"/>
      <c r="AB51" s="146"/>
      <c r="AC51" s="146"/>
      <c r="AD51" s="146"/>
      <c r="AE51" s="146"/>
      <c r="AF51" s="146" t="s">
        <v>116</v>
      </c>
      <c r="AG51" s="146"/>
      <c r="AH51" s="146"/>
      <c r="AI51" s="146"/>
      <c r="AJ51" s="146"/>
      <c r="AK51" s="146"/>
      <c r="AL51" s="146"/>
      <c r="AM51" s="146"/>
      <c r="AN51" s="146"/>
      <c r="AO51" s="146"/>
      <c r="AP51" s="146"/>
      <c r="AQ51" s="146"/>
      <c r="AR51" s="146"/>
      <c r="AS51" s="146"/>
      <c r="AT51" s="146"/>
      <c r="AU51" s="146"/>
      <c r="AV51" s="146"/>
      <c r="AW51" s="146"/>
      <c r="AX51" s="146"/>
      <c r="AY51" s="146"/>
      <c r="AZ51" s="146"/>
      <c r="BA51" s="146"/>
      <c r="BB51" s="146"/>
      <c r="BC51" s="146"/>
      <c r="BD51" s="146"/>
      <c r="BE51" s="146"/>
      <c r="BF51" s="146"/>
      <c r="BG51" s="146"/>
    </row>
    <row r="52" spans="1:59" outlineLevel="1" x14ac:dyDescent="0.2">
      <c r="A52" s="149"/>
      <c r="B52" s="150"/>
      <c r="C52" s="176" t="s">
        <v>158</v>
      </c>
      <c r="D52" s="152"/>
      <c r="E52" s="153">
        <v>20.9</v>
      </c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46"/>
      <c r="Z52" s="146"/>
      <c r="AA52" s="146"/>
      <c r="AB52" s="146"/>
      <c r="AC52" s="146"/>
      <c r="AD52" s="146"/>
      <c r="AE52" s="146"/>
      <c r="AF52" s="146" t="s">
        <v>120</v>
      </c>
      <c r="AG52" s="146">
        <v>0</v>
      </c>
      <c r="AH52" s="146"/>
      <c r="AI52" s="146"/>
      <c r="AJ52" s="146"/>
      <c r="AK52" s="146"/>
      <c r="AL52" s="146"/>
      <c r="AM52" s="146"/>
      <c r="AN52" s="146"/>
      <c r="AO52" s="146"/>
      <c r="AP52" s="146"/>
      <c r="AQ52" s="146"/>
      <c r="AR52" s="146"/>
      <c r="AS52" s="146"/>
      <c r="AT52" s="146"/>
      <c r="AU52" s="146"/>
      <c r="AV52" s="146"/>
      <c r="AW52" s="146"/>
      <c r="AX52" s="146"/>
      <c r="AY52" s="146"/>
      <c r="AZ52" s="146"/>
      <c r="BA52" s="146"/>
      <c r="BB52" s="146"/>
      <c r="BC52" s="146"/>
      <c r="BD52" s="146"/>
      <c r="BE52" s="146"/>
      <c r="BF52" s="146"/>
      <c r="BG52" s="146"/>
    </row>
    <row r="53" spans="1:59" x14ac:dyDescent="0.2">
      <c r="A53" s="155" t="s">
        <v>109</v>
      </c>
      <c r="B53" s="156" t="s">
        <v>181</v>
      </c>
      <c r="C53" s="173" t="s">
        <v>182</v>
      </c>
      <c r="D53" s="157"/>
      <c r="E53" s="158"/>
      <c r="F53" s="159"/>
      <c r="G53" s="160">
        <f>SUMIF(AF54:AF54,"&lt;&gt;NOR",G54:G54)</f>
        <v>11704</v>
      </c>
      <c r="H53" s="201"/>
      <c r="I53" s="201">
        <f>SUM(I54:I54)</f>
        <v>46582.8</v>
      </c>
      <c r="J53" s="201"/>
      <c r="K53" s="201">
        <f>SUM(K54:K54)</f>
        <v>26900.94</v>
      </c>
      <c r="L53" s="201"/>
      <c r="M53" s="201">
        <f>SUM(M54:M54)</f>
        <v>14161.84</v>
      </c>
      <c r="N53" s="201"/>
      <c r="O53" s="201">
        <f>SUM(O54:O54)</f>
        <v>55.55</v>
      </c>
      <c r="P53" s="201"/>
      <c r="Q53" s="201">
        <f>SUM(Q54:Q54)</f>
        <v>0</v>
      </c>
      <c r="R53" s="201"/>
      <c r="S53" s="201"/>
      <c r="T53" s="201"/>
      <c r="U53" s="201"/>
      <c r="V53" s="201">
        <f>SUM(V54:V54)</f>
        <v>70.69</v>
      </c>
      <c r="W53" s="201"/>
      <c r="X53" s="201"/>
      <c r="AF53" t="s">
        <v>110</v>
      </c>
    </row>
    <row r="54" spans="1:59" ht="22.5" outlineLevel="1" x14ac:dyDescent="0.2">
      <c r="A54" s="161">
        <v>6</v>
      </c>
      <c r="B54" s="162" t="s">
        <v>183</v>
      </c>
      <c r="C54" s="175" t="s">
        <v>184</v>
      </c>
      <c r="D54" s="163" t="s">
        <v>133</v>
      </c>
      <c r="E54" s="164">
        <v>22</v>
      </c>
      <c r="F54" s="165">
        <v>532</v>
      </c>
      <c r="G54" s="166">
        <f>ROUND(E54*F54,2)</f>
        <v>11704</v>
      </c>
      <c r="H54" s="202">
        <v>2117.4</v>
      </c>
      <c r="I54" s="202">
        <f>ROUND(E54*H54,2)</f>
        <v>46582.8</v>
      </c>
      <c r="J54" s="202">
        <v>1222.77</v>
      </c>
      <c r="K54" s="202">
        <f>ROUND(E54*J54,2)</f>
        <v>26900.94</v>
      </c>
      <c r="L54" s="202">
        <v>21</v>
      </c>
      <c r="M54" s="202">
        <f>G54*(1+L54/100)</f>
        <v>14161.84</v>
      </c>
      <c r="N54" s="202">
        <v>2.5249999999999999</v>
      </c>
      <c r="O54" s="202">
        <f>ROUND(E54*N54,2)</f>
        <v>55.55</v>
      </c>
      <c r="P54" s="202">
        <v>0</v>
      </c>
      <c r="Q54" s="202">
        <f>ROUND(E54*P54,2)</f>
        <v>0</v>
      </c>
      <c r="R54" s="202"/>
      <c r="S54" s="202" t="s">
        <v>118</v>
      </c>
      <c r="T54" s="202" t="s">
        <v>114</v>
      </c>
      <c r="U54" s="202">
        <v>3.2130000000000001</v>
      </c>
      <c r="V54" s="202">
        <f>ROUND(E54*U54,2)</f>
        <v>70.69</v>
      </c>
      <c r="W54" s="202"/>
      <c r="X54" s="202" t="s">
        <v>115</v>
      </c>
      <c r="Y54" s="146"/>
      <c r="Z54" s="146"/>
      <c r="AA54" s="146"/>
      <c r="AB54" s="146"/>
      <c r="AC54" s="146"/>
      <c r="AD54" s="146"/>
      <c r="AE54" s="146"/>
      <c r="AF54" s="146" t="s">
        <v>116</v>
      </c>
      <c r="AG54" s="146"/>
      <c r="AH54" s="146"/>
      <c r="AI54" s="146"/>
      <c r="AJ54" s="146"/>
      <c r="AK54" s="146"/>
      <c r="AL54" s="146"/>
      <c r="AM54" s="146"/>
      <c r="AN54" s="146"/>
      <c r="AO54" s="146"/>
      <c r="AP54" s="146"/>
      <c r="AQ54" s="146"/>
      <c r="AR54" s="146"/>
      <c r="AS54" s="146"/>
      <c r="AT54" s="146"/>
      <c r="AU54" s="146"/>
      <c r="AV54" s="146"/>
      <c r="AW54" s="146"/>
      <c r="AX54" s="146"/>
      <c r="AY54" s="146"/>
      <c r="AZ54" s="146"/>
      <c r="BA54" s="146"/>
      <c r="BB54" s="146"/>
      <c r="BC54" s="146"/>
      <c r="BD54" s="146"/>
      <c r="BE54" s="146"/>
      <c r="BF54" s="146"/>
      <c r="BG54" s="146"/>
    </row>
    <row r="55" spans="1:59" ht="9.75" customHeight="1" outlineLevel="1" x14ac:dyDescent="0.2">
      <c r="A55" s="190"/>
      <c r="B55" s="179"/>
      <c r="C55" s="198"/>
      <c r="D55" s="199"/>
      <c r="E55" s="200"/>
      <c r="F55" s="183"/>
      <c r="G55" s="183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46"/>
      <c r="Z55" s="146"/>
      <c r="AA55" s="146"/>
      <c r="AB55" s="146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  <c r="AP55" s="146"/>
      <c r="AQ55" s="146"/>
      <c r="AR55" s="146"/>
      <c r="AS55" s="146"/>
      <c r="AT55" s="146"/>
      <c r="AU55" s="146"/>
      <c r="AV55" s="146"/>
      <c r="AW55" s="146"/>
      <c r="AX55" s="146"/>
      <c r="AY55" s="146"/>
      <c r="AZ55" s="146"/>
      <c r="BA55" s="146"/>
      <c r="BB55" s="146"/>
      <c r="BC55" s="146"/>
      <c r="BD55" s="146"/>
      <c r="BE55" s="146"/>
      <c r="BF55" s="146"/>
      <c r="BG55" s="146"/>
    </row>
    <row r="56" spans="1:59" ht="15" outlineLevel="1" x14ac:dyDescent="0.2">
      <c r="A56" s="276" t="s">
        <v>186</v>
      </c>
      <c r="B56" s="277"/>
      <c r="C56" s="277"/>
      <c r="D56" s="277"/>
      <c r="E56" s="277"/>
      <c r="F56" s="277"/>
      <c r="G56" s="186">
        <f>G57</f>
        <v>11058</v>
      </c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46"/>
      <c r="Z56" s="146"/>
      <c r="AA56" s="146"/>
      <c r="AB56" s="146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  <c r="AP56" s="146"/>
      <c r="AQ56" s="146"/>
      <c r="AR56" s="146"/>
      <c r="AS56" s="146"/>
      <c r="AT56" s="146"/>
      <c r="AU56" s="146"/>
      <c r="AV56" s="146"/>
      <c r="AW56" s="146"/>
      <c r="AX56" s="146"/>
      <c r="AY56" s="146"/>
      <c r="AZ56" s="146"/>
      <c r="BA56" s="146"/>
      <c r="BB56" s="146"/>
      <c r="BC56" s="146"/>
      <c r="BD56" s="146"/>
      <c r="BE56" s="146"/>
      <c r="BF56" s="146"/>
      <c r="BG56" s="146"/>
    </row>
    <row r="57" spans="1:59" outlineLevel="1" x14ac:dyDescent="0.2">
      <c r="A57" s="161">
        <v>23</v>
      </c>
      <c r="B57" s="162" t="s">
        <v>165</v>
      </c>
      <c r="C57" s="175" t="s">
        <v>166</v>
      </c>
      <c r="D57" s="163" t="s">
        <v>121</v>
      </c>
      <c r="E57" s="164">
        <v>23.857600000000001</v>
      </c>
      <c r="F57" s="187">
        <v>463.5</v>
      </c>
      <c r="G57" s="166">
        <f>ROUND(E57*F57,2)</f>
        <v>11058</v>
      </c>
      <c r="H57" s="151">
        <v>58.42</v>
      </c>
      <c r="I57" s="151">
        <f>ROUND(E57*H57,2)</f>
        <v>1393.76</v>
      </c>
      <c r="J57" s="151">
        <v>76.58</v>
      </c>
      <c r="K57" s="151">
        <f>ROUND(E57*J57,2)</f>
        <v>1827.02</v>
      </c>
      <c r="L57" s="151">
        <v>21</v>
      </c>
      <c r="M57" s="151">
        <f>G57*(1+L57/100)</f>
        <v>13380.18</v>
      </c>
      <c r="N57" s="151">
        <v>6.3000000000000003E-4</v>
      </c>
      <c r="O57" s="151">
        <f>ROUND(E57*N57,2)</f>
        <v>0.02</v>
      </c>
      <c r="P57" s="151">
        <v>0</v>
      </c>
      <c r="Q57" s="151">
        <f>ROUND(E57*P57,2)</f>
        <v>0</v>
      </c>
      <c r="R57" s="151"/>
      <c r="S57" s="151" t="s">
        <v>118</v>
      </c>
      <c r="T57" s="151" t="s">
        <v>118</v>
      </c>
      <c r="U57" s="151">
        <v>0.16</v>
      </c>
      <c r="V57" s="151">
        <f>ROUND(E57*U57,2)</f>
        <v>3.82</v>
      </c>
      <c r="W57" s="151"/>
      <c r="X57" s="151" t="s">
        <v>115</v>
      </c>
      <c r="Y57" s="146"/>
      <c r="Z57" s="146"/>
      <c r="AA57" s="146"/>
      <c r="AB57" s="146"/>
      <c r="AC57" s="146"/>
      <c r="AD57" s="146"/>
      <c r="AE57" s="146"/>
      <c r="AF57" s="146" t="s">
        <v>116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146"/>
      <c r="AR57" s="146"/>
      <c r="AS57" s="146"/>
      <c r="AT57" s="146"/>
      <c r="AU57" s="146"/>
      <c r="AV57" s="146"/>
      <c r="AW57" s="146"/>
      <c r="AX57" s="146"/>
      <c r="AY57" s="146"/>
      <c r="AZ57" s="146"/>
      <c r="BA57" s="146"/>
      <c r="BB57" s="146"/>
      <c r="BC57" s="146"/>
      <c r="BD57" s="146"/>
      <c r="BE57" s="146"/>
      <c r="BF57" s="146"/>
      <c r="BG57" s="146"/>
    </row>
    <row r="58" spans="1:59" x14ac:dyDescent="0.2">
      <c r="D58" s="10"/>
    </row>
    <row r="59" spans="1:59" x14ac:dyDescent="0.2">
      <c r="D59" s="10"/>
      <c r="G59" s="87"/>
    </row>
    <row r="60" spans="1:59" x14ac:dyDescent="0.2">
      <c r="D60" s="10"/>
    </row>
    <row r="61" spans="1:59" x14ac:dyDescent="0.2">
      <c r="D61" s="10"/>
    </row>
    <row r="62" spans="1:59" x14ac:dyDescent="0.2">
      <c r="D62" s="10"/>
    </row>
    <row r="63" spans="1:59" x14ac:dyDescent="0.2">
      <c r="D63" s="10"/>
    </row>
    <row r="64" spans="1:59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</sheetData>
  <mergeCells count="9">
    <mergeCell ref="A1:G1"/>
    <mergeCell ref="C2:G2"/>
    <mergeCell ref="C3:G3"/>
    <mergeCell ref="C4:G4"/>
    <mergeCell ref="A56:F56"/>
    <mergeCell ref="A8:F8"/>
    <mergeCell ref="A12:F12"/>
    <mergeCell ref="A27:F27"/>
    <mergeCell ref="A39:F39"/>
  </mergeCells>
  <pageMargins left="0.59055118110236204" right="0.196850393700787" top="0.78740157499999996" bottom="0.78740157499999996" header="0.3" footer="0.3"/>
  <pageSetup paperSize="9" fitToHeight="0" orientation="portrait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200701 01_1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'200701 01_1 Pol'!Názvy_tisku</vt:lpstr>
      <vt:lpstr>oadresa</vt:lpstr>
      <vt:lpstr>Stavba!Objednatel</vt:lpstr>
      <vt:lpstr>Stavba!Objekt</vt:lpstr>
      <vt:lpstr>'200701 01_1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Tesař</dc:creator>
  <cp:lastModifiedBy>Rowen</cp:lastModifiedBy>
  <cp:lastPrinted>2022-01-25T16:38:35Z</cp:lastPrinted>
  <dcterms:created xsi:type="dcterms:W3CDTF">2009-04-08T07:15:50Z</dcterms:created>
  <dcterms:modified xsi:type="dcterms:W3CDTF">2022-02-09T15:27:03Z</dcterms:modified>
</cp:coreProperties>
</file>