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Rok 2021\Zakázky středisko II\2120 OÚ Klenovice na Hané\Vícepráce, méněpráce\"/>
    </mc:Choice>
  </mc:AlternateContent>
  <xr:revisionPtr revIDLastSave="0" documentId="13_ncr:11_{1B652CB7-FD62-4CA9-BFF3-09C101616C42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tavba" sheetId="1" r:id="rId1"/>
    <sheet name="VzorPolozky" sheetId="10" state="hidden" r:id="rId2"/>
    <sheet name="SO 03 002aVCP Pol" sheetId="12" r:id="rId3"/>
    <sheet name="SO 03 003aVCP Pol" sheetId="13" r:id="rId4"/>
    <sheet name="SO 03 004aVCP Pol" sheetId="14" r:id="rId5"/>
    <sheet name="SO 03 005aVCP Pol" sheetId="15" r:id="rId6"/>
    <sheet name="SO 03 006aVCP Pol" sheetId="16" r:id="rId7"/>
    <sheet name="SO 03 007aVCP Pol" sheetId="17" r:id="rId8"/>
    <sheet name="SO 03 008aVCP Pol" sheetId="18" r:id="rId9"/>
    <sheet name="SO 03 009aVCP Pol" sheetId="19" r:id="rId10"/>
    <sheet name="SO 03 010aVCP Pol" sheetId="20" r:id="rId11"/>
    <sheet name="SO 03 013aVCP Pol" sheetId="21" r:id="rId12"/>
    <sheet name="SO 03 014aVCP Pol" sheetId="22" r:id="rId13"/>
    <sheet name="SO 03 015aVCP Pol" sheetId="23" r:id="rId14"/>
  </sheets>
  <externalReferences>
    <externalReference r:id="rId15"/>
  </externalReferences>
  <definedNames>
    <definedName name="CelkemDPHVypocet" localSheetId="0">Stavba!$H$53</definedName>
    <definedName name="CenaCelkem">Stavba!$G$29</definedName>
    <definedName name="CenaCelkemBezDPH">Stavba!$G$28</definedName>
    <definedName name="CenaCelkemVypocet" localSheetId="0">Stavba!$I$53</definedName>
    <definedName name="cisloobjektu">Stavba!$D$3</definedName>
    <definedName name="CisloRozpoctu">'[1]Krycí list'!$C$2</definedName>
    <definedName name="CisloStavby" localSheetId="0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0">Stavba!$I$12</definedName>
    <definedName name="dmisto">Stavba!$E$13:$G$13</definedName>
    <definedName name="DPHSni">Stavba!$G$24</definedName>
    <definedName name="DPHZakl">Stavba!$G$26</definedName>
    <definedName name="dpsc" localSheetId="0">Stavba!$D$13</definedName>
    <definedName name="IČO" localSheetId="0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0">Stavba!$E$2</definedName>
    <definedName name="nazevstavby">'[1]Krycí list'!$C$7</definedName>
    <definedName name="NazevStavebnihoRozpoctu">Stavba!$E$4</definedName>
    <definedName name="_xlnm.Print_Titles" localSheetId="2">'SO 03 002aVCP Pol'!$1:$7</definedName>
    <definedName name="_xlnm.Print_Titles" localSheetId="3">'SO 03 003aVCP Pol'!$1:$7</definedName>
    <definedName name="_xlnm.Print_Titles" localSheetId="4">'SO 03 004aVCP Pol'!$1:$7</definedName>
    <definedName name="_xlnm.Print_Titles" localSheetId="5">'SO 03 005aVCP Pol'!$1:$7</definedName>
    <definedName name="_xlnm.Print_Titles" localSheetId="6">'SO 03 006aVCP Pol'!$1:$7</definedName>
    <definedName name="_xlnm.Print_Titles" localSheetId="7">'SO 03 007aVCP Pol'!$1:$7</definedName>
    <definedName name="_xlnm.Print_Titles" localSheetId="8">'SO 03 008aVCP Pol'!$1:$7</definedName>
    <definedName name="_xlnm.Print_Titles" localSheetId="9">'SO 03 009aVCP Pol'!$1:$7</definedName>
    <definedName name="_xlnm.Print_Titles" localSheetId="10">'SO 03 010aVCP Pol'!$1:$7</definedName>
    <definedName name="_xlnm.Print_Titles" localSheetId="11">'SO 03 013aVCP Pol'!$1:$7</definedName>
    <definedName name="_xlnm.Print_Titles" localSheetId="12">'SO 03 014aVCP Pol'!$1:$7</definedName>
    <definedName name="_xlnm.Print_Titles" localSheetId="13">'SO 03 015aVCP Pol'!$1:$7</definedName>
    <definedName name="oadresa">Stavba!$D$6</definedName>
    <definedName name="Objednatel" localSheetId="0">Stavba!$D$5</definedName>
    <definedName name="Objekt" localSheetId="0">Stavba!$B$38</definedName>
    <definedName name="_xlnm.Print_Area" localSheetId="2">'SO 03 002aVCP Pol'!$A$1:$X$71</definedName>
    <definedName name="_xlnm.Print_Area" localSheetId="3">'SO 03 003aVCP Pol'!$A$1:$X$152</definedName>
    <definedName name="_xlnm.Print_Area" localSheetId="4">'SO 03 004aVCP Pol'!$A$1:$X$39</definedName>
    <definedName name="_xlnm.Print_Area" localSheetId="5">'SO 03 005aVCP Pol'!$A$1:$X$27</definedName>
    <definedName name="_xlnm.Print_Area" localSheetId="6">'SO 03 006aVCP Pol'!$A$1:$X$158</definedName>
    <definedName name="_xlnm.Print_Area" localSheetId="7">'SO 03 007aVCP Pol'!$A$1:$X$107</definedName>
    <definedName name="_xlnm.Print_Area" localSheetId="8">'SO 03 008aVCP Pol'!$A$1:$X$48</definedName>
    <definedName name="_xlnm.Print_Area" localSheetId="9">'SO 03 009aVCP Pol'!$A$1:$X$27</definedName>
    <definedName name="_xlnm.Print_Area" localSheetId="10">'SO 03 010aVCP Pol'!$A$1:$X$47</definedName>
    <definedName name="_xlnm.Print_Area" localSheetId="11">'SO 03 013aVCP Pol'!$A$1:$X$104</definedName>
    <definedName name="_xlnm.Print_Area" localSheetId="12">'SO 03 014aVCP Pol'!$A$1:$X$84</definedName>
    <definedName name="_xlnm.Print_Area" localSheetId="13">'SO 03 015aVCP Pol'!$A$1:$X$54</definedName>
    <definedName name="_xlnm.Print_Area" localSheetId="0">Stavba!$A$1:$J$94</definedName>
    <definedName name="odic" localSheetId="0">Stavba!$I$6</definedName>
    <definedName name="oico" localSheetId="0">Stavba!$I$5</definedName>
    <definedName name="omisto" localSheetId="0">Stavba!$E$7</definedName>
    <definedName name="onazev" localSheetId="0">Stavba!$D$6</definedName>
    <definedName name="opsc" localSheetId="0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0">Stavba!$E$23</definedName>
    <definedName name="SazbaDPH1">'[1]Krycí list'!$C$30</definedName>
    <definedName name="SazbaDPH2" localSheetId="0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0" hidden="1">Stavba!$A:$A</definedName>
    <definedName name="Z_B7E7C763_C459_487D_8ABA_5CFDDFBD5A84_.wvu.PrintArea" localSheetId="0" hidden="1">Stavba!$B$1:$J$36</definedName>
    <definedName name="ZakladDPHSni">Stavba!$G$23</definedName>
    <definedName name="ZakladDPHSniVypocet" localSheetId="0">Stavba!$F$53</definedName>
    <definedName name="ZakladDPHZakl">Stavba!$G$25</definedName>
    <definedName name="ZakladDPHZaklVypocet" localSheetId="0">Stavba!$G$53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81029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93" i="1" l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G52" i="1"/>
  <c r="H52" i="1" s="1"/>
  <c r="I52" i="1" s="1"/>
  <c r="F52" i="1"/>
  <c r="G51" i="1"/>
  <c r="H51" i="1" s="1"/>
  <c r="I51" i="1" s="1"/>
  <c r="F51" i="1"/>
  <c r="G50" i="1"/>
  <c r="H50" i="1" s="1"/>
  <c r="I50" i="1" s="1"/>
  <c r="F50" i="1"/>
  <c r="G49" i="1"/>
  <c r="F49" i="1"/>
  <c r="G48" i="1"/>
  <c r="F48" i="1"/>
  <c r="H48" i="1" s="1"/>
  <c r="I48" i="1" s="1"/>
  <c r="G47" i="1"/>
  <c r="F47" i="1"/>
  <c r="G46" i="1"/>
  <c r="F46" i="1"/>
  <c r="G45" i="1"/>
  <c r="F45" i="1"/>
  <c r="G44" i="1"/>
  <c r="F44" i="1"/>
  <c r="G43" i="1"/>
  <c r="F43" i="1"/>
  <c r="G42" i="1"/>
  <c r="F42" i="1"/>
  <c r="G41" i="1"/>
  <c r="F41" i="1"/>
  <c r="G40" i="1"/>
  <c r="F40" i="1"/>
  <c r="H40" i="1" s="1"/>
  <c r="I40" i="1" s="1"/>
  <c r="G39" i="1"/>
  <c r="F39" i="1"/>
  <c r="G44" i="23"/>
  <c r="G9" i="23"/>
  <c r="M9" i="23" s="1"/>
  <c r="I9" i="23"/>
  <c r="I8" i="23" s="1"/>
  <c r="K9" i="23"/>
  <c r="K8" i="23" s="1"/>
  <c r="O9" i="23"/>
  <c r="O8" i="23" s="1"/>
  <c r="Q9" i="23"/>
  <c r="Q8" i="23" s="1"/>
  <c r="V9" i="23"/>
  <c r="G10" i="23"/>
  <c r="M10" i="23" s="1"/>
  <c r="I10" i="23"/>
  <c r="K10" i="23"/>
  <c r="O10" i="23"/>
  <c r="Q10" i="23"/>
  <c r="V10" i="23"/>
  <c r="V8" i="23" s="1"/>
  <c r="G11" i="23"/>
  <c r="I11" i="23"/>
  <c r="K11" i="23"/>
  <c r="M11" i="23"/>
  <c r="O11" i="23"/>
  <c r="Q11" i="23"/>
  <c r="V11" i="23"/>
  <c r="G12" i="23"/>
  <c r="I12" i="23"/>
  <c r="K12" i="23"/>
  <c r="M12" i="23"/>
  <c r="O12" i="23"/>
  <c r="Q12" i="23"/>
  <c r="V12" i="23"/>
  <c r="G13" i="23"/>
  <c r="I13" i="23"/>
  <c r="K13" i="23"/>
  <c r="M13" i="23"/>
  <c r="O13" i="23"/>
  <c r="Q13" i="23"/>
  <c r="V13" i="23"/>
  <c r="G14" i="23"/>
  <c r="M14" i="23" s="1"/>
  <c r="I14" i="23"/>
  <c r="K14" i="23"/>
  <c r="O14" i="23"/>
  <c r="Q14" i="23"/>
  <c r="V14" i="23"/>
  <c r="G15" i="23"/>
  <c r="M15" i="23" s="1"/>
  <c r="I15" i="23"/>
  <c r="K15" i="23"/>
  <c r="O15" i="23"/>
  <c r="Q15" i="23"/>
  <c r="V15" i="23"/>
  <c r="G16" i="23"/>
  <c r="G8" i="23" s="1"/>
  <c r="I16" i="23"/>
  <c r="K16" i="23"/>
  <c r="O16" i="23"/>
  <c r="Q16" i="23"/>
  <c r="V16" i="23"/>
  <c r="G17" i="23"/>
  <c r="M17" i="23" s="1"/>
  <c r="I17" i="23"/>
  <c r="K17" i="23"/>
  <c r="O17" i="23"/>
  <c r="Q17" i="23"/>
  <c r="V17" i="23"/>
  <c r="G18" i="23"/>
  <c r="M18" i="23" s="1"/>
  <c r="I18" i="23"/>
  <c r="K18" i="23"/>
  <c r="O18" i="23"/>
  <c r="Q18" i="23"/>
  <c r="V18" i="23"/>
  <c r="G19" i="23"/>
  <c r="I19" i="23"/>
  <c r="K19" i="23"/>
  <c r="M19" i="23"/>
  <c r="O19" i="23"/>
  <c r="Q19" i="23"/>
  <c r="V19" i="23"/>
  <c r="O20" i="23"/>
  <c r="G21" i="23"/>
  <c r="I21" i="23"/>
  <c r="I20" i="23" s="1"/>
  <c r="K21" i="23"/>
  <c r="M21" i="23"/>
  <c r="O21" i="23"/>
  <c r="Q21" i="23"/>
  <c r="Q20" i="23" s="1"/>
  <c r="V21" i="23"/>
  <c r="V20" i="23" s="1"/>
  <c r="G22" i="23"/>
  <c r="M22" i="23" s="1"/>
  <c r="I22" i="23"/>
  <c r="K22" i="23"/>
  <c r="K20" i="23" s="1"/>
  <c r="O22" i="23"/>
  <c r="Q22" i="23"/>
  <c r="V22" i="23"/>
  <c r="G23" i="23"/>
  <c r="I23" i="23"/>
  <c r="K23" i="23"/>
  <c r="M23" i="23"/>
  <c r="O23" i="23"/>
  <c r="Q23" i="23"/>
  <c r="V23" i="23"/>
  <c r="G24" i="23"/>
  <c r="M24" i="23" s="1"/>
  <c r="I24" i="23"/>
  <c r="K24" i="23"/>
  <c r="O24" i="23"/>
  <c r="Q24" i="23"/>
  <c r="V24" i="23"/>
  <c r="G25" i="23"/>
  <c r="M25" i="23" s="1"/>
  <c r="I25" i="23"/>
  <c r="K25" i="23"/>
  <c r="O25" i="23"/>
  <c r="Q25" i="23"/>
  <c r="V25" i="23"/>
  <c r="G26" i="23"/>
  <c r="M26" i="23" s="1"/>
  <c r="I26" i="23"/>
  <c r="K26" i="23"/>
  <c r="O26" i="23"/>
  <c r="Q26" i="23"/>
  <c r="V26" i="23"/>
  <c r="G27" i="23"/>
  <c r="I27" i="23"/>
  <c r="K27" i="23"/>
  <c r="M27" i="23"/>
  <c r="O27" i="23"/>
  <c r="Q27" i="23"/>
  <c r="V27" i="23"/>
  <c r="G29" i="23"/>
  <c r="I29" i="23"/>
  <c r="I28" i="23" s="1"/>
  <c r="K29" i="23"/>
  <c r="M29" i="23"/>
  <c r="O29" i="23"/>
  <c r="Q29" i="23"/>
  <c r="Q28" i="23" s="1"/>
  <c r="V29" i="23"/>
  <c r="V28" i="23" s="1"/>
  <c r="G30" i="23"/>
  <c r="M30" i="23" s="1"/>
  <c r="I30" i="23"/>
  <c r="K30" i="23"/>
  <c r="K28" i="23" s="1"/>
  <c r="O30" i="23"/>
  <c r="Q30" i="23"/>
  <c r="V30" i="23"/>
  <c r="G31" i="23"/>
  <c r="I31" i="23"/>
  <c r="K31" i="23"/>
  <c r="M31" i="23"/>
  <c r="O31" i="23"/>
  <c r="Q31" i="23"/>
  <c r="V31" i="23"/>
  <c r="G32" i="23"/>
  <c r="M32" i="23" s="1"/>
  <c r="I32" i="23"/>
  <c r="K32" i="23"/>
  <c r="O32" i="23"/>
  <c r="Q32" i="23"/>
  <c r="V32" i="23"/>
  <c r="G33" i="23"/>
  <c r="M33" i="23" s="1"/>
  <c r="I33" i="23"/>
  <c r="K33" i="23"/>
  <c r="O33" i="23"/>
  <c r="Q33" i="23"/>
  <c r="V33" i="23"/>
  <c r="G34" i="23"/>
  <c r="I34" i="23"/>
  <c r="K34" i="23"/>
  <c r="M34" i="23"/>
  <c r="O34" i="23"/>
  <c r="Q34" i="23"/>
  <c r="V34" i="23"/>
  <c r="G35" i="23"/>
  <c r="I35" i="23"/>
  <c r="K35" i="23"/>
  <c r="M35" i="23"/>
  <c r="O35" i="23"/>
  <c r="Q35" i="23"/>
  <c r="V35" i="23"/>
  <c r="G36" i="23"/>
  <c r="M36" i="23" s="1"/>
  <c r="I36" i="23"/>
  <c r="K36" i="23"/>
  <c r="O36" i="23"/>
  <c r="O28" i="23" s="1"/>
  <c r="Q36" i="23"/>
  <c r="V36" i="23"/>
  <c r="G37" i="23"/>
  <c r="I37" i="23"/>
  <c r="K37" i="23"/>
  <c r="M37" i="23"/>
  <c r="O37" i="23"/>
  <c r="Q37" i="23"/>
  <c r="V37" i="23"/>
  <c r="V38" i="23"/>
  <c r="G39" i="23"/>
  <c r="I39" i="23"/>
  <c r="I38" i="23" s="1"/>
  <c r="K39" i="23"/>
  <c r="M39" i="23"/>
  <c r="O39" i="23"/>
  <c r="O38" i="23" s="1"/>
  <c r="Q39" i="23"/>
  <c r="V39" i="23"/>
  <c r="G40" i="23"/>
  <c r="G38" i="23" s="1"/>
  <c r="I40" i="23"/>
  <c r="K40" i="23"/>
  <c r="K38" i="23" s="1"/>
  <c r="O40" i="23"/>
  <c r="Q40" i="23"/>
  <c r="V40" i="23"/>
  <c r="G41" i="23"/>
  <c r="I41" i="23"/>
  <c r="K41" i="23"/>
  <c r="M41" i="23"/>
  <c r="O41" i="23"/>
  <c r="Q41" i="23"/>
  <c r="Q38" i="23" s="1"/>
  <c r="V41" i="23"/>
  <c r="G42" i="23"/>
  <c r="M42" i="23" s="1"/>
  <c r="I42" i="23"/>
  <c r="K42" i="23"/>
  <c r="O42" i="23"/>
  <c r="Q42" i="23"/>
  <c r="V42" i="23"/>
  <c r="AE44" i="23"/>
  <c r="G74" i="22"/>
  <c r="G8" i="22"/>
  <c r="V8" i="22"/>
  <c r="G9" i="22"/>
  <c r="M9" i="22" s="1"/>
  <c r="M8" i="22" s="1"/>
  <c r="I9" i="22"/>
  <c r="I8" i="22" s="1"/>
  <c r="K9" i="22"/>
  <c r="K8" i="22" s="1"/>
  <c r="O9" i="22"/>
  <c r="O8" i="22" s="1"/>
  <c r="Q9" i="22"/>
  <c r="Q8" i="22" s="1"/>
  <c r="V9" i="22"/>
  <c r="G15" i="22"/>
  <c r="M15" i="22" s="1"/>
  <c r="I15" i="22"/>
  <c r="K15" i="22"/>
  <c r="O15" i="22"/>
  <c r="Q15" i="22"/>
  <c r="V15" i="22"/>
  <c r="G19" i="22"/>
  <c r="M19" i="22"/>
  <c r="G20" i="22"/>
  <c r="I20" i="22"/>
  <c r="I19" i="22" s="1"/>
  <c r="K20" i="22"/>
  <c r="K19" i="22" s="1"/>
  <c r="M20" i="22"/>
  <c r="O20" i="22"/>
  <c r="O19" i="22" s="1"/>
  <c r="Q20" i="22"/>
  <c r="Q19" i="22" s="1"/>
  <c r="V20" i="22"/>
  <c r="V19" i="22" s="1"/>
  <c r="G43" i="22"/>
  <c r="I43" i="22"/>
  <c r="K43" i="22"/>
  <c r="M43" i="22"/>
  <c r="O43" i="22"/>
  <c r="Q43" i="22"/>
  <c r="V43" i="22"/>
  <c r="G63" i="22"/>
  <c r="Q63" i="22"/>
  <c r="V63" i="22"/>
  <c r="G64" i="22"/>
  <c r="M64" i="22" s="1"/>
  <c r="M63" i="22" s="1"/>
  <c r="I64" i="22"/>
  <c r="I63" i="22" s="1"/>
  <c r="K64" i="22"/>
  <c r="K63" i="22" s="1"/>
  <c r="O64" i="22"/>
  <c r="O63" i="22" s="1"/>
  <c r="Q64" i="22"/>
  <c r="V64" i="22"/>
  <c r="G71" i="22"/>
  <c r="K71" i="22"/>
  <c r="Q71" i="22"/>
  <c r="G72" i="22"/>
  <c r="I72" i="22"/>
  <c r="I71" i="22" s="1"/>
  <c r="K72" i="22"/>
  <c r="M72" i="22"/>
  <c r="M71" i="22" s="1"/>
  <c r="O72" i="22"/>
  <c r="O71" i="22" s="1"/>
  <c r="Q72" i="22"/>
  <c r="V72" i="22"/>
  <c r="V71" i="22" s="1"/>
  <c r="AE74" i="22"/>
  <c r="AF74" i="22"/>
  <c r="G94" i="21"/>
  <c r="G8" i="21"/>
  <c r="V8" i="21"/>
  <c r="G9" i="21"/>
  <c r="M9" i="21" s="1"/>
  <c r="M8" i="21" s="1"/>
  <c r="I9" i="21"/>
  <c r="I8" i="21" s="1"/>
  <c r="K9" i="21"/>
  <c r="K8" i="21" s="1"/>
  <c r="O9" i="21"/>
  <c r="O8" i="21" s="1"/>
  <c r="Q9" i="21"/>
  <c r="Q8" i="21" s="1"/>
  <c r="V9" i="21"/>
  <c r="G11" i="21"/>
  <c r="M11" i="21" s="1"/>
  <c r="I11" i="21"/>
  <c r="K11" i="21"/>
  <c r="O11" i="21"/>
  <c r="Q11" i="21"/>
  <c r="V11" i="21"/>
  <c r="G14" i="21"/>
  <c r="I14" i="21"/>
  <c r="K14" i="21"/>
  <c r="M14" i="21"/>
  <c r="O14" i="21"/>
  <c r="Q14" i="21"/>
  <c r="V14" i="21"/>
  <c r="G15" i="21"/>
  <c r="O15" i="21"/>
  <c r="G16" i="21"/>
  <c r="I16" i="21"/>
  <c r="I15" i="21" s="1"/>
  <c r="K16" i="21"/>
  <c r="M16" i="21"/>
  <c r="O16" i="21"/>
  <c r="Q16" i="21"/>
  <c r="Q15" i="21" s="1"/>
  <c r="V16" i="21"/>
  <c r="V15" i="21" s="1"/>
  <c r="G24" i="21"/>
  <c r="M24" i="21" s="1"/>
  <c r="I24" i="21"/>
  <c r="K24" i="21"/>
  <c r="K15" i="21" s="1"/>
  <c r="O24" i="21"/>
  <c r="Q24" i="21"/>
  <c r="V24" i="21"/>
  <c r="G27" i="21"/>
  <c r="G26" i="21" s="1"/>
  <c r="I27" i="21"/>
  <c r="I26" i="21" s="1"/>
  <c r="K27" i="21"/>
  <c r="K26" i="21" s="1"/>
  <c r="O27" i="21"/>
  <c r="O26" i="21" s="1"/>
  <c r="Q27" i="21"/>
  <c r="V27" i="21"/>
  <c r="V26" i="21" s="1"/>
  <c r="G28" i="21"/>
  <c r="M28" i="21" s="1"/>
  <c r="I28" i="21"/>
  <c r="K28" i="21"/>
  <c r="O28" i="21"/>
  <c r="Q28" i="21"/>
  <c r="Q26" i="21" s="1"/>
  <c r="V28" i="21"/>
  <c r="G29" i="21"/>
  <c r="I29" i="21"/>
  <c r="K29" i="21"/>
  <c r="M29" i="21"/>
  <c r="O29" i="21"/>
  <c r="Q29" i="21"/>
  <c r="V29" i="21"/>
  <c r="G30" i="21"/>
  <c r="I30" i="21"/>
  <c r="K30" i="21"/>
  <c r="M30" i="21"/>
  <c r="O30" i="21"/>
  <c r="Q30" i="21"/>
  <c r="V30" i="21"/>
  <c r="G31" i="21"/>
  <c r="M31" i="21" s="1"/>
  <c r="I31" i="21"/>
  <c r="K31" i="21"/>
  <c r="O31" i="21"/>
  <c r="Q31" i="21"/>
  <c r="V31" i="21"/>
  <c r="G33" i="21"/>
  <c r="I33" i="21"/>
  <c r="K33" i="21"/>
  <c r="M33" i="21"/>
  <c r="O33" i="21"/>
  <c r="Q33" i="21"/>
  <c r="V33" i="21"/>
  <c r="G37" i="21"/>
  <c r="G36" i="21" s="1"/>
  <c r="I37" i="21"/>
  <c r="I36" i="21" s="1"/>
  <c r="K37" i="21"/>
  <c r="M37" i="21"/>
  <c r="M36" i="21" s="1"/>
  <c r="O37" i="21"/>
  <c r="Q37" i="21"/>
  <c r="Q36" i="21" s="1"/>
  <c r="V37" i="21"/>
  <c r="G47" i="21"/>
  <c r="M47" i="21" s="1"/>
  <c r="I47" i="21"/>
  <c r="K47" i="21"/>
  <c r="O47" i="21"/>
  <c r="O36" i="21" s="1"/>
  <c r="Q47" i="21"/>
  <c r="V47" i="21"/>
  <c r="G50" i="21"/>
  <c r="I50" i="21"/>
  <c r="K50" i="21"/>
  <c r="M50" i="21"/>
  <c r="O50" i="21"/>
  <c r="Q50" i="21"/>
  <c r="V50" i="21"/>
  <c r="G53" i="21"/>
  <c r="I53" i="21"/>
  <c r="K53" i="21"/>
  <c r="K36" i="21" s="1"/>
  <c r="M53" i="21"/>
  <c r="O53" i="21"/>
  <c r="Q53" i="21"/>
  <c r="V53" i="21"/>
  <c r="V36" i="21" s="1"/>
  <c r="G56" i="21"/>
  <c r="I56" i="21"/>
  <c r="K56" i="21"/>
  <c r="M56" i="21"/>
  <c r="O56" i="21"/>
  <c r="Q56" i="21"/>
  <c r="V56" i="21"/>
  <c r="G65" i="21"/>
  <c r="M65" i="21" s="1"/>
  <c r="I65" i="21"/>
  <c r="K65" i="21"/>
  <c r="O65" i="21"/>
  <c r="Q65" i="21"/>
  <c r="V65" i="21"/>
  <c r="G68" i="21"/>
  <c r="I68" i="21"/>
  <c r="K68" i="21"/>
  <c r="M68" i="21"/>
  <c r="O68" i="21"/>
  <c r="Q68" i="21"/>
  <c r="V68" i="21"/>
  <c r="G69" i="21"/>
  <c r="K69" i="21"/>
  <c r="O69" i="21"/>
  <c r="V69" i="21"/>
  <c r="G70" i="21"/>
  <c r="I70" i="21"/>
  <c r="I69" i="21" s="1"/>
  <c r="K70" i="21"/>
  <c r="M70" i="21"/>
  <c r="M69" i="21" s="1"/>
  <c r="O70" i="21"/>
  <c r="Q70" i="21"/>
  <c r="Q69" i="21" s="1"/>
  <c r="V70" i="21"/>
  <c r="G71" i="21"/>
  <c r="G72" i="21"/>
  <c r="I72" i="21"/>
  <c r="I71" i="21" s="1"/>
  <c r="K72" i="21"/>
  <c r="M72" i="21"/>
  <c r="O72" i="21"/>
  <c r="Q72" i="21"/>
  <c r="Q71" i="21" s="1"/>
  <c r="V72" i="21"/>
  <c r="G75" i="21"/>
  <c r="I75" i="21"/>
  <c r="K75" i="21"/>
  <c r="K71" i="21" s="1"/>
  <c r="M75" i="21"/>
  <c r="O75" i="21"/>
  <c r="O71" i="21" s="1"/>
  <c r="Q75" i="21"/>
  <c r="V75" i="21"/>
  <c r="V71" i="21" s="1"/>
  <c r="G78" i="21"/>
  <c r="I78" i="21"/>
  <c r="K78" i="21"/>
  <c r="M78" i="21"/>
  <c r="O78" i="21"/>
  <c r="Q78" i="21"/>
  <c r="V78" i="21"/>
  <c r="G81" i="21"/>
  <c r="M81" i="21" s="1"/>
  <c r="I81" i="21"/>
  <c r="K81" i="21"/>
  <c r="O81" i="21"/>
  <c r="Q81" i="21"/>
  <c r="V81" i="21"/>
  <c r="G84" i="21"/>
  <c r="I84" i="21"/>
  <c r="K84" i="21"/>
  <c r="M84" i="21"/>
  <c r="O84" i="21"/>
  <c r="Q84" i="21"/>
  <c r="V84" i="21"/>
  <c r="G86" i="21"/>
  <c r="I86" i="21"/>
  <c r="I85" i="21" s="1"/>
  <c r="K86" i="21"/>
  <c r="M86" i="21"/>
  <c r="O86" i="21"/>
  <c r="Q86" i="21"/>
  <c r="Q85" i="21" s="1"/>
  <c r="V86" i="21"/>
  <c r="G87" i="21"/>
  <c r="G85" i="21" s="1"/>
  <c r="I87" i="21"/>
  <c r="K87" i="21"/>
  <c r="K85" i="21" s="1"/>
  <c r="O87" i="21"/>
  <c r="O85" i="21" s="1"/>
  <c r="Q87" i="21"/>
  <c r="V87" i="21"/>
  <c r="G89" i="21"/>
  <c r="I89" i="21"/>
  <c r="K89" i="21"/>
  <c r="M89" i="21"/>
  <c r="O89" i="21"/>
  <c r="Q89" i="21"/>
  <c r="V89" i="21"/>
  <c r="G90" i="21"/>
  <c r="I90" i="21"/>
  <c r="K90" i="21"/>
  <c r="M90" i="21"/>
  <c r="O90" i="21"/>
  <c r="Q90" i="21"/>
  <c r="V90" i="21"/>
  <c r="G91" i="21"/>
  <c r="I91" i="21"/>
  <c r="K91" i="21"/>
  <c r="M91" i="21"/>
  <c r="O91" i="21"/>
  <c r="Q91" i="21"/>
  <c r="V91" i="21"/>
  <c r="G92" i="21"/>
  <c r="M92" i="21" s="1"/>
  <c r="I92" i="21"/>
  <c r="K92" i="21"/>
  <c r="O92" i="21"/>
  <c r="Q92" i="21"/>
  <c r="V92" i="21"/>
  <c r="V85" i="21" s="1"/>
  <c r="AE94" i="21"/>
  <c r="AF94" i="21"/>
  <c r="G37" i="20"/>
  <c r="G8" i="20"/>
  <c r="G9" i="20"/>
  <c r="M9" i="20" s="1"/>
  <c r="I9" i="20"/>
  <c r="I8" i="20" s="1"/>
  <c r="K9" i="20"/>
  <c r="K8" i="20" s="1"/>
  <c r="O9" i="20"/>
  <c r="O8" i="20" s="1"/>
  <c r="Q9" i="20"/>
  <c r="Q8" i="20" s="1"/>
  <c r="V9" i="20"/>
  <c r="G12" i="20"/>
  <c r="M12" i="20" s="1"/>
  <c r="I12" i="20"/>
  <c r="K12" i="20"/>
  <c r="O12" i="20"/>
  <c r="Q12" i="20"/>
  <c r="V12" i="20"/>
  <c r="G13" i="20"/>
  <c r="I13" i="20"/>
  <c r="K13" i="20"/>
  <c r="M13" i="20"/>
  <c r="O13" i="20"/>
  <c r="Q13" i="20"/>
  <c r="V13" i="20"/>
  <c r="G15" i="20"/>
  <c r="I15" i="20"/>
  <c r="K15" i="20"/>
  <c r="M15" i="20"/>
  <c r="O15" i="20"/>
  <c r="Q15" i="20"/>
  <c r="V15" i="20"/>
  <c r="G18" i="20"/>
  <c r="I18" i="20"/>
  <c r="K18" i="20"/>
  <c r="M18" i="20"/>
  <c r="O18" i="20"/>
  <c r="Q18" i="20"/>
  <c r="V18" i="20"/>
  <c r="G19" i="20"/>
  <c r="M19" i="20" s="1"/>
  <c r="I19" i="20"/>
  <c r="K19" i="20"/>
  <c r="O19" i="20"/>
  <c r="Q19" i="20"/>
  <c r="V19" i="20"/>
  <c r="V8" i="20" s="1"/>
  <c r="Q20" i="20"/>
  <c r="G21" i="20"/>
  <c r="G20" i="20" s="1"/>
  <c r="I21" i="20"/>
  <c r="I20" i="20" s="1"/>
  <c r="K21" i="20"/>
  <c r="K20" i="20" s="1"/>
  <c r="O21" i="20"/>
  <c r="O20" i="20" s="1"/>
  <c r="Q21" i="20"/>
  <c r="V21" i="20"/>
  <c r="V20" i="20" s="1"/>
  <c r="G24" i="20"/>
  <c r="M24" i="20" s="1"/>
  <c r="I24" i="20"/>
  <c r="K24" i="20"/>
  <c r="O24" i="20"/>
  <c r="Q24" i="20"/>
  <c r="V24" i="20"/>
  <c r="G27" i="20"/>
  <c r="I27" i="20"/>
  <c r="K27" i="20"/>
  <c r="M27" i="20"/>
  <c r="O27" i="20"/>
  <c r="Q27" i="20"/>
  <c r="V27" i="20"/>
  <c r="G30" i="20"/>
  <c r="I30" i="20"/>
  <c r="I29" i="20" s="1"/>
  <c r="K30" i="20"/>
  <c r="K29" i="20" s="1"/>
  <c r="M30" i="20"/>
  <c r="O30" i="20"/>
  <c r="O29" i="20" s="1"/>
  <c r="Q30" i="20"/>
  <c r="Q29" i="20" s="1"/>
  <c r="V30" i="20"/>
  <c r="V29" i="20" s="1"/>
  <c r="G32" i="20"/>
  <c r="I32" i="20"/>
  <c r="K32" i="20"/>
  <c r="M32" i="20"/>
  <c r="O32" i="20"/>
  <c r="Q32" i="20"/>
  <c r="V32" i="20"/>
  <c r="G33" i="20"/>
  <c r="I33" i="20"/>
  <c r="K33" i="20"/>
  <c r="M33" i="20"/>
  <c r="O33" i="20"/>
  <c r="Q33" i="20"/>
  <c r="V33" i="20"/>
  <c r="G34" i="20"/>
  <c r="M34" i="20" s="1"/>
  <c r="I34" i="20"/>
  <c r="K34" i="20"/>
  <c r="O34" i="20"/>
  <c r="Q34" i="20"/>
  <c r="V34" i="20"/>
  <c r="G35" i="20"/>
  <c r="M35" i="20" s="1"/>
  <c r="I35" i="20"/>
  <c r="K35" i="20"/>
  <c r="O35" i="20"/>
  <c r="Q35" i="20"/>
  <c r="V35" i="20"/>
  <c r="AE37" i="20"/>
  <c r="AF37" i="20"/>
  <c r="G17" i="19"/>
  <c r="V8" i="19"/>
  <c r="G9" i="19"/>
  <c r="G8" i="19" s="1"/>
  <c r="I9" i="19"/>
  <c r="I8" i="19" s="1"/>
  <c r="K9" i="19"/>
  <c r="K8" i="19" s="1"/>
  <c r="O9" i="19"/>
  <c r="O8" i="19" s="1"/>
  <c r="Q9" i="19"/>
  <c r="Q8" i="19" s="1"/>
  <c r="V9" i="19"/>
  <c r="AE17" i="19"/>
  <c r="AF17" i="19"/>
  <c r="G38" i="18"/>
  <c r="G8" i="18"/>
  <c r="V8" i="18"/>
  <c r="G9" i="18"/>
  <c r="M9" i="18" s="1"/>
  <c r="M8" i="18" s="1"/>
  <c r="I9" i="18"/>
  <c r="I8" i="18" s="1"/>
  <c r="K9" i="18"/>
  <c r="K8" i="18" s="1"/>
  <c r="O9" i="18"/>
  <c r="O8" i="18" s="1"/>
  <c r="Q9" i="18"/>
  <c r="Q8" i="18" s="1"/>
  <c r="V9" i="18"/>
  <c r="G14" i="18"/>
  <c r="K14" i="18"/>
  <c r="Q14" i="18"/>
  <c r="G15" i="18"/>
  <c r="I15" i="18"/>
  <c r="I14" i="18" s="1"/>
  <c r="K15" i="18"/>
  <c r="M15" i="18"/>
  <c r="M14" i="18" s="1"/>
  <c r="O15" i="18"/>
  <c r="O14" i="18" s="1"/>
  <c r="Q15" i="18"/>
  <c r="V15" i="18"/>
  <c r="V14" i="18" s="1"/>
  <c r="G20" i="18"/>
  <c r="K20" i="18"/>
  <c r="O20" i="18"/>
  <c r="G21" i="18"/>
  <c r="I21" i="18"/>
  <c r="I20" i="18" s="1"/>
  <c r="K21" i="18"/>
  <c r="M21" i="18"/>
  <c r="M20" i="18" s="1"/>
  <c r="O21" i="18"/>
  <c r="Q21" i="18"/>
  <c r="Q20" i="18" s="1"/>
  <c r="V21" i="18"/>
  <c r="V20" i="18" s="1"/>
  <c r="G23" i="18"/>
  <c r="I23" i="18"/>
  <c r="I22" i="18" s="1"/>
  <c r="K23" i="18"/>
  <c r="M23" i="18"/>
  <c r="O23" i="18"/>
  <c r="Q23" i="18"/>
  <c r="Q22" i="18" s="1"/>
  <c r="V23" i="18"/>
  <c r="G25" i="18"/>
  <c r="G22" i="18" s="1"/>
  <c r="I25" i="18"/>
  <c r="K25" i="18"/>
  <c r="K22" i="18" s="1"/>
  <c r="O25" i="18"/>
  <c r="Q25" i="18"/>
  <c r="V25" i="18"/>
  <c r="V22" i="18" s="1"/>
  <c r="G29" i="18"/>
  <c r="I29" i="18"/>
  <c r="K29" i="18"/>
  <c r="M29" i="18"/>
  <c r="O29" i="18"/>
  <c r="Q29" i="18"/>
  <c r="V29" i="18"/>
  <c r="G30" i="18"/>
  <c r="M30" i="18" s="1"/>
  <c r="I30" i="18"/>
  <c r="K30" i="18"/>
  <c r="O30" i="18"/>
  <c r="O22" i="18" s="1"/>
  <c r="Q30" i="18"/>
  <c r="V30" i="18"/>
  <c r="G31" i="18"/>
  <c r="I31" i="18"/>
  <c r="K31" i="18"/>
  <c r="M31" i="18"/>
  <c r="O31" i="18"/>
  <c r="Q31" i="18"/>
  <c r="V31" i="18"/>
  <c r="G33" i="18"/>
  <c r="M33" i="18" s="1"/>
  <c r="I33" i="18"/>
  <c r="K33" i="18"/>
  <c r="O33" i="18"/>
  <c r="Q33" i="18"/>
  <c r="V33" i="18"/>
  <c r="G36" i="18"/>
  <c r="I36" i="18"/>
  <c r="K36" i="18"/>
  <c r="M36" i="18"/>
  <c r="O36" i="18"/>
  <c r="Q36" i="18"/>
  <c r="V36" i="18"/>
  <c r="AE38" i="18"/>
  <c r="G97" i="17"/>
  <c r="V8" i="17"/>
  <c r="G9" i="17"/>
  <c r="G8" i="17" s="1"/>
  <c r="I9" i="17"/>
  <c r="I8" i="17" s="1"/>
  <c r="K9" i="17"/>
  <c r="K8" i="17" s="1"/>
  <c r="O9" i="17"/>
  <c r="O8" i="17" s="1"/>
  <c r="Q9" i="17"/>
  <c r="Q8" i="17" s="1"/>
  <c r="V9" i="17"/>
  <c r="G13" i="17"/>
  <c r="M13" i="17" s="1"/>
  <c r="I13" i="17"/>
  <c r="K13" i="17"/>
  <c r="O13" i="17"/>
  <c r="Q13" i="17"/>
  <c r="V13" i="17"/>
  <c r="G19" i="17"/>
  <c r="I19" i="17"/>
  <c r="K19" i="17"/>
  <c r="M19" i="17"/>
  <c r="O19" i="17"/>
  <c r="Q19" i="17"/>
  <c r="V19" i="17"/>
  <c r="G23" i="17"/>
  <c r="I23" i="17"/>
  <c r="K23" i="17"/>
  <c r="M23" i="17"/>
  <c r="O23" i="17"/>
  <c r="Q23" i="17"/>
  <c r="V23" i="17"/>
  <c r="G30" i="17"/>
  <c r="O30" i="17"/>
  <c r="G31" i="17"/>
  <c r="M31" i="17" s="1"/>
  <c r="M30" i="17" s="1"/>
  <c r="I31" i="17"/>
  <c r="I30" i="17" s="1"/>
  <c r="K31" i="17"/>
  <c r="K30" i="17" s="1"/>
  <c r="O31" i="17"/>
  <c r="Q31" i="17"/>
  <c r="Q30" i="17" s="1"/>
  <c r="V31" i="17"/>
  <c r="V30" i="17" s="1"/>
  <c r="K35" i="17"/>
  <c r="Q35" i="17"/>
  <c r="V35" i="17"/>
  <c r="G36" i="17"/>
  <c r="G35" i="17" s="1"/>
  <c r="I36" i="17"/>
  <c r="I35" i="17" s="1"/>
  <c r="K36" i="17"/>
  <c r="O36" i="17"/>
  <c r="O35" i="17" s="1"/>
  <c r="Q36" i="17"/>
  <c r="V36" i="17"/>
  <c r="G37" i="17"/>
  <c r="G38" i="17"/>
  <c r="I38" i="17"/>
  <c r="I37" i="17" s="1"/>
  <c r="K38" i="17"/>
  <c r="K37" i="17" s="1"/>
  <c r="M38" i="17"/>
  <c r="O38" i="17"/>
  <c r="Q38" i="17"/>
  <c r="Q37" i="17" s="1"/>
  <c r="V38" i="17"/>
  <c r="V37" i="17" s="1"/>
  <c r="G40" i="17"/>
  <c r="I40" i="17"/>
  <c r="K40" i="17"/>
  <c r="M40" i="17"/>
  <c r="O40" i="17"/>
  <c r="O37" i="17" s="1"/>
  <c r="Q40" i="17"/>
  <c r="V40" i="17"/>
  <c r="G41" i="17"/>
  <c r="I41" i="17"/>
  <c r="K41" i="17"/>
  <c r="M41" i="17"/>
  <c r="O41" i="17"/>
  <c r="Q41" i="17"/>
  <c r="V41" i="17"/>
  <c r="G44" i="17"/>
  <c r="M44" i="17" s="1"/>
  <c r="I44" i="17"/>
  <c r="K44" i="17"/>
  <c r="O44" i="17"/>
  <c r="Q44" i="17"/>
  <c r="V44" i="17"/>
  <c r="G46" i="17"/>
  <c r="M46" i="17" s="1"/>
  <c r="I46" i="17"/>
  <c r="K46" i="17"/>
  <c r="O46" i="17"/>
  <c r="Q46" i="17"/>
  <c r="V46" i="17"/>
  <c r="G48" i="17"/>
  <c r="M48" i="17" s="1"/>
  <c r="I48" i="17"/>
  <c r="K48" i="17"/>
  <c r="O48" i="17"/>
  <c r="Q48" i="17"/>
  <c r="V48" i="17"/>
  <c r="G50" i="17"/>
  <c r="G49" i="17" s="1"/>
  <c r="I50" i="17"/>
  <c r="I49" i="17" s="1"/>
  <c r="K50" i="17"/>
  <c r="K49" i="17" s="1"/>
  <c r="O50" i="17"/>
  <c r="O49" i="17" s="1"/>
  <c r="Q50" i="17"/>
  <c r="Q49" i="17" s="1"/>
  <c r="V50" i="17"/>
  <c r="G58" i="17"/>
  <c r="I58" i="17"/>
  <c r="K58" i="17"/>
  <c r="M58" i="17"/>
  <c r="O58" i="17"/>
  <c r="Q58" i="17"/>
  <c r="V58" i="17"/>
  <c r="G59" i="17"/>
  <c r="I59" i="17"/>
  <c r="K59" i="17"/>
  <c r="M59" i="17"/>
  <c r="O59" i="17"/>
  <c r="Q59" i="17"/>
  <c r="V59" i="17"/>
  <c r="V49" i="17" s="1"/>
  <c r="G62" i="17"/>
  <c r="I62" i="17"/>
  <c r="K62" i="17"/>
  <c r="M62" i="17"/>
  <c r="O62" i="17"/>
  <c r="Q62" i="17"/>
  <c r="V62" i="17"/>
  <c r="G65" i="17"/>
  <c r="M65" i="17" s="1"/>
  <c r="I65" i="17"/>
  <c r="K65" i="17"/>
  <c r="O65" i="17"/>
  <c r="Q65" i="17"/>
  <c r="V65" i="17"/>
  <c r="G67" i="17"/>
  <c r="I67" i="17"/>
  <c r="K67" i="17"/>
  <c r="M67" i="17"/>
  <c r="O67" i="17"/>
  <c r="Q67" i="17"/>
  <c r="V67" i="17"/>
  <c r="G71" i="17"/>
  <c r="M71" i="17" s="1"/>
  <c r="I71" i="17"/>
  <c r="K71" i="17"/>
  <c r="O71" i="17"/>
  <c r="Q71" i="17"/>
  <c r="V71" i="17"/>
  <c r="G74" i="17"/>
  <c r="M74" i="17" s="1"/>
  <c r="I74" i="17"/>
  <c r="K74" i="17"/>
  <c r="O74" i="17"/>
  <c r="Q74" i="17"/>
  <c r="V74" i="17"/>
  <c r="G81" i="17"/>
  <c r="M81" i="17" s="1"/>
  <c r="I81" i="17"/>
  <c r="K81" i="17"/>
  <c r="O81" i="17"/>
  <c r="Q81" i="17"/>
  <c r="V81" i="17"/>
  <c r="G88" i="17"/>
  <c r="I88" i="17"/>
  <c r="K88" i="17"/>
  <c r="M88" i="17"/>
  <c r="O88" i="17"/>
  <c r="Q88" i="17"/>
  <c r="V88" i="17"/>
  <c r="K89" i="17"/>
  <c r="G90" i="17"/>
  <c r="I90" i="17"/>
  <c r="I89" i="17" s="1"/>
  <c r="K90" i="17"/>
  <c r="M90" i="17"/>
  <c r="O90" i="17"/>
  <c r="O89" i="17" s="1"/>
  <c r="Q90" i="17"/>
  <c r="Q89" i="17" s="1"/>
  <c r="V90" i="17"/>
  <c r="G92" i="17"/>
  <c r="G89" i="17" s="1"/>
  <c r="I92" i="17"/>
  <c r="K92" i="17"/>
  <c r="O92" i="17"/>
  <c r="Q92" i="17"/>
  <c r="V92" i="17"/>
  <c r="V89" i="17" s="1"/>
  <c r="G93" i="17"/>
  <c r="I93" i="17"/>
  <c r="K93" i="17"/>
  <c r="M93" i="17"/>
  <c r="O93" i="17"/>
  <c r="Q93" i="17"/>
  <c r="V93" i="17"/>
  <c r="G94" i="17"/>
  <c r="M94" i="17" s="1"/>
  <c r="I94" i="17"/>
  <c r="K94" i="17"/>
  <c r="O94" i="17"/>
  <c r="Q94" i="17"/>
  <c r="V94" i="17"/>
  <c r="G95" i="17"/>
  <c r="M95" i="17" s="1"/>
  <c r="I95" i="17"/>
  <c r="K95" i="17"/>
  <c r="O95" i="17"/>
  <c r="Q95" i="17"/>
  <c r="V95" i="17"/>
  <c r="AE97" i="17"/>
  <c r="AF97" i="17"/>
  <c r="G148" i="16"/>
  <c r="G8" i="16"/>
  <c r="V8" i="16"/>
  <c r="G9" i="16"/>
  <c r="M9" i="16" s="1"/>
  <c r="M8" i="16" s="1"/>
  <c r="I9" i="16"/>
  <c r="I8" i="16" s="1"/>
  <c r="K9" i="16"/>
  <c r="K8" i="16" s="1"/>
  <c r="O9" i="16"/>
  <c r="O8" i="16" s="1"/>
  <c r="Q9" i="16"/>
  <c r="Q8" i="16" s="1"/>
  <c r="V9" i="16"/>
  <c r="G18" i="16"/>
  <c r="M18" i="16" s="1"/>
  <c r="I18" i="16"/>
  <c r="K18" i="16"/>
  <c r="O18" i="16"/>
  <c r="Q18" i="16"/>
  <c r="V18" i="16"/>
  <c r="G25" i="16"/>
  <c r="I25" i="16"/>
  <c r="K25" i="16"/>
  <c r="M25" i="16"/>
  <c r="O25" i="16"/>
  <c r="Q25" i="16"/>
  <c r="V25" i="16"/>
  <c r="G35" i="16"/>
  <c r="I35" i="16"/>
  <c r="K35" i="16"/>
  <c r="M35" i="16"/>
  <c r="O35" i="16"/>
  <c r="Q35" i="16"/>
  <c r="V35" i="16"/>
  <c r="G46" i="16"/>
  <c r="I46" i="16"/>
  <c r="K46" i="16"/>
  <c r="M46" i="16"/>
  <c r="O46" i="16"/>
  <c r="Q46" i="16"/>
  <c r="V46" i="16"/>
  <c r="G56" i="16"/>
  <c r="O56" i="16"/>
  <c r="V56" i="16"/>
  <c r="G57" i="16"/>
  <c r="M57" i="16" s="1"/>
  <c r="M56" i="16" s="1"/>
  <c r="I57" i="16"/>
  <c r="I56" i="16" s="1"/>
  <c r="K57" i="16"/>
  <c r="K56" i="16" s="1"/>
  <c r="O57" i="16"/>
  <c r="Q57" i="16"/>
  <c r="Q56" i="16" s="1"/>
  <c r="V57" i="16"/>
  <c r="G69" i="16"/>
  <c r="K69" i="16"/>
  <c r="V69" i="16"/>
  <c r="G70" i="16"/>
  <c r="I70" i="16"/>
  <c r="I69" i="16" s="1"/>
  <c r="K70" i="16"/>
  <c r="M70" i="16"/>
  <c r="M69" i="16" s="1"/>
  <c r="O70" i="16"/>
  <c r="O69" i="16" s="1"/>
  <c r="Q70" i="16"/>
  <c r="Q69" i="16" s="1"/>
  <c r="V70" i="16"/>
  <c r="G71" i="16"/>
  <c r="K71" i="16"/>
  <c r="G72" i="16"/>
  <c r="I72" i="16"/>
  <c r="I71" i="16" s="1"/>
  <c r="K72" i="16"/>
  <c r="M72" i="16"/>
  <c r="O72" i="16"/>
  <c r="Q72" i="16"/>
  <c r="Q71" i="16" s="1"/>
  <c r="V72" i="16"/>
  <c r="V71" i="16" s="1"/>
  <c r="G81" i="16"/>
  <c r="I81" i="16"/>
  <c r="K81" i="16"/>
  <c r="M81" i="16"/>
  <c r="O81" i="16"/>
  <c r="O71" i="16" s="1"/>
  <c r="Q81" i="16"/>
  <c r="V81" i="16"/>
  <c r="G82" i="16"/>
  <c r="I82" i="16"/>
  <c r="K82" i="16"/>
  <c r="M82" i="16"/>
  <c r="O82" i="16"/>
  <c r="Q82" i="16"/>
  <c r="V82" i="16"/>
  <c r="G86" i="16"/>
  <c r="M86" i="16" s="1"/>
  <c r="I86" i="16"/>
  <c r="K86" i="16"/>
  <c r="O86" i="16"/>
  <c r="Q86" i="16"/>
  <c r="V86" i="16"/>
  <c r="G88" i="16"/>
  <c r="M88" i="16" s="1"/>
  <c r="I88" i="16"/>
  <c r="K88" i="16"/>
  <c r="O88" i="16"/>
  <c r="Q88" i="16"/>
  <c r="V88" i="16"/>
  <c r="G89" i="16"/>
  <c r="V89" i="16"/>
  <c r="G90" i="16"/>
  <c r="I90" i="16"/>
  <c r="I89" i="16" s="1"/>
  <c r="K90" i="16"/>
  <c r="M90" i="16"/>
  <c r="M89" i="16" s="1"/>
  <c r="O90" i="16"/>
  <c r="O89" i="16" s="1"/>
  <c r="Q90" i="16"/>
  <c r="Q89" i="16" s="1"/>
  <c r="V90" i="16"/>
  <c r="G100" i="16"/>
  <c r="M100" i="16" s="1"/>
  <c r="I100" i="16"/>
  <c r="K100" i="16"/>
  <c r="K89" i="16" s="1"/>
  <c r="O100" i="16"/>
  <c r="Q100" i="16"/>
  <c r="V100" i="16"/>
  <c r="G110" i="16"/>
  <c r="I110" i="16"/>
  <c r="K110" i="16"/>
  <c r="M110" i="16"/>
  <c r="O110" i="16"/>
  <c r="Q110" i="16"/>
  <c r="V110" i="16"/>
  <c r="G112" i="16"/>
  <c r="I112" i="16"/>
  <c r="K112" i="16"/>
  <c r="M112" i="16"/>
  <c r="O112" i="16"/>
  <c r="Q112" i="16"/>
  <c r="V112" i="16"/>
  <c r="Q113" i="16"/>
  <c r="G114" i="16"/>
  <c r="G113" i="16" s="1"/>
  <c r="I114" i="16"/>
  <c r="I113" i="16" s="1"/>
  <c r="K114" i="16"/>
  <c r="K113" i="16" s="1"/>
  <c r="O114" i="16"/>
  <c r="O113" i="16" s="1"/>
  <c r="Q114" i="16"/>
  <c r="V114" i="16"/>
  <c r="V113" i="16" s="1"/>
  <c r="G126" i="16"/>
  <c r="I126" i="16"/>
  <c r="K126" i="16"/>
  <c r="M126" i="16"/>
  <c r="O126" i="16"/>
  <c r="Q126" i="16"/>
  <c r="V126" i="16"/>
  <c r="G136" i="16"/>
  <c r="M136" i="16" s="1"/>
  <c r="I136" i="16"/>
  <c r="K136" i="16"/>
  <c r="O136" i="16"/>
  <c r="Q136" i="16"/>
  <c r="V136" i="16"/>
  <c r="G139" i="16"/>
  <c r="I139" i="16"/>
  <c r="G140" i="16"/>
  <c r="M140" i="16" s="1"/>
  <c r="I140" i="16"/>
  <c r="K140" i="16"/>
  <c r="K139" i="16" s="1"/>
  <c r="O140" i="16"/>
  <c r="O139" i="16" s="1"/>
  <c r="Q140" i="16"/>
  <c r="Q139" i="16" s="1"/>
  <c r="V140" i="16"/>
  <c r="V139" i="16" s="1"/>
  <c r="G141" i="16"/>
  <c r="I141" i="16"/>
  <c r="K141" i="16"/>
  <c r="M141" i="16"/>
  <c r="O141" i="16"/>
  <c r="Q141" i="16"/>
  <c r="V141" i="16"/>
  <c r="G143" i="16"/>
  <c r="I143" i="16"/>
  <c r="K143" i="16"/>
  <c r="M143" i="16"/>
  <c r="O143" i="16"/>
  <c r="Q143" i="16"/>
  <c r="V143" i="16"/>
  <c r="G144" i="16"/>
  <c r="I144" i="16"/>
  <c r="K144" i="16"/>
  <c r="M144" i="16"/>
  <c r="O144" i="16"/>
  <c r="Q144" i="16"/>
  <c r="V144" i="16"/>
  <c r="G145" i="16"/>
  <c r="M145" i="16" s="1"/>
  <c r="I145" i="16"/>
  <c r="K145" i="16"/>
  <c r="O145" i="16"/>
  <c r="Q145" i="16"/>
  <c r="V145" i="16"/>
  <c r="G146" i="16"/>
  <c r="I146" i="16"/>
  <c r="K146" i="16"/>
  <c r="M146" i="16"/>
  <c r="O146" i="16"/>
  <c r="Q146" i="16"/>
  <c r="V146" i="16"/>
  <c r="AE148" i="16"/>
  <c r="G17" i="15"/>
  <c r="BA10" i="15"/>
  <c r="G8" i="15"/>
  <c r="Q8" i="15"/>
  <c r="G9" i="15"/>
  <c r="M9" i="15" s="1"/>
  <c r="M8" i="15" s="1"/>
  <c r="I9" i="15"/>
  <c r="I8" i="15" s="1"/>
  <c r="K9" i="15"/>
  <c r="K8" i="15" s="1"/>
  <c r="O9" i="15"/>
  <c r="O8" i="15" s="1"/>
  <c r="Q9" i="15"/>
  <c r="V9" i="15"/>
  <c r="V8" i="15" s="1"/>
  <c r="G13" i="15"/>
  <c r="M13" i="15" s="1"/>
  <c r="I13" i="15"/>
  <c r="K13" i="15"/>
  <c r="O13" i="15"/>
  <c r="Q13" i="15"/>
  <c r="V13" i="15"/>
  <c r="G14" i="15"/>
  <c r="G15" i="15"/>
  <c r="M15" i="15" s="1"/>
  <c r="M14" i="15" s="1"/>
  <c r="I15" i="15"/>
  <c r="I14" i="15" s="1"/>
  <c r="K15" i="15"/>
  <c r="K14" i="15" s="1"/>
  <c r="O15" i="15"/>
  <c r="O14" i="15" s="1"/>
  <c r="Q15" i="15"/>
  <c r="Q14" i="15" s="1"/>
  <c r="V15" i="15"/>
  <c r="V14" i="15" s="1"/>
  <c r="AE17" i="15"/>
  <c r="AF17" i="15"/>
  <c r="G29" i="14"/>
  <c r="G8" i="14"/>
  <c r="V8" i="14"/>
  <c r="G9" i="14"/>
  <c r="M9" i="14" s="1"/>
  <c r="M8" i="14" s="1"/>
  <c r="I9" i="14"/>
  <c r="I8" i="14" s="1"/>
  <c r="K9" i="14"/>
  <c r="K8" i="14" s="1"/>
  <c r="O9" i="14"/>
  <c r="O8" i="14" s="1"/>
  <c r="Q9" i="14"/>
  <c r="Q8" i="14" s="1"/>
  <c r="V9" i="14"/>
  <c r="G13" i="14"/>
  <c r="M13" i="14" s="1"/>
  <c r="I13" i="14"/>
  <c r="K13" i="14"/>
  <c r="O13" i="14"/>
  <c r="Q13" i="14"/>
  <c r="V13" i="14"/>
  <c r="G14" i="14"/>
  <c r="M14" i="14"/>
  <c r="G15" i="14"/>
  <c r="I15" i="14"/>
  <c r="I14" i="14" s="1"/>
  <c r="K15" i="14"/>
  <c r="K14" i="14" s="1"/>
  <c r="M15" i="14"/>
  <c r="O15" i="14"/>
  <c r="O14" i="14" s="1"/>
  <c r="Q15" i="14"/>
  <c r="Q14" i="14" s="1"/>
  <c r="V15" i="14"/>
  <c r="V14" i="14" s="1"/>
  <c r="G19" i="14"/>
  <c r="K19" i="14"/>
  <c r="Q19" i="14"/>
  <c r="G20" i="14"/>
  <c r="I20" i="14"/>
  <c r="I19" i="14" s="1"/>
  <c r="K20" i="14"/>
  <c r="M20" i="14"/>
  <c r="M19" i="14" s="1"/>
  <c r="O20" i="14"/>
  <c r="O19" i="14" s="1"/>
  <c r="Q20" i="14"/>
  <c r="V20" i="14"/>
  <c r="V19" i="14" s="1"/>
  <c r="G22" i="14"/>
  <c r="G21" i="14" s="1"/>
  <c r="I22" i="14"/>
  <c r="I21" i="14" s="1"/>
  <c r="K22" i="14"/>
  <c r="O22" i="14"/>
  <c r="Q22" i="14"/>
  <c r="Q21" i="14" s="1"/>
  <c r="V22" i="14"/>
  <c r="V21" i="14" s="1"/>
  <c r="G24" i="14"/>
  <c r="M24" i="14" s="1"/>
  <c r="I24" i="14"/>
  <c r="K24" i="14"/>
  <c r="O24" i="14"/>
  <c r="Q24" i="14"/>
  <c r="V24" i="14"/>
  <c r="G25" i="14"/>
  <c r="I25" i="14"/>
  <c r="K25" i="14"/>
  <c r="K21" i="14" s="1"/>
  <c r="M25" i="14"/>
  <c r="O25" i="14"/>
  <c r="Q25" i="14"/>
  <c r="V25" i="14"/>
  <c r="G26" i="14"/>
  <c r="M26" i="14" s="1"/>
  <c r="I26" i="14"/>
  <c r="K26" i="14"/>
  <c r="O26" i="14"/>
  <c r="Q26" i="14"/>
  <c r="V26" i="14"/>
  <c r="G27" i="14"/>
  <c r="I27" i="14"/>
  <c r="K27" i="14"/>
  <c r="M27" i="14"/>
  <c r="O27" i="14"/>
  <c r="O21" i="14" s="1"/>
  <c r="Q27" i="14"/>
  <c r="V27" i="14"/>
  <c r="AE29" i="14"/>
  <c r="G142" i="13"/>
  <c r="V8" i="13"/>
  <c r="G9" i="13"/>
  <c r="M9" i="13" s="1"/>
  <c r="I9" i="13"/>
  <c r="I8" i="13" s="1"/>
  <c r="K9" i="13"/>
  <c r="K8" i="13" s="1"/>
  <c r="O9" i="13"/>
  <c r="O8" i="13" s="1"/>
  <c r="Q9" i="13"/>
  <c r="Q8" i="13" s="1"/>
  <c r="V9" i="13"/>
  <c r="G10" i="13"/>
  <c r="G8" i="13" s="1"/>
  <c r="I10" i="13"/>
  <c r="K10" i="13"/>
  <c r="O10" i="13"/>
  <c r="Q10" i="13"/>
  <c r="V10" i="13"/>
  <c r="G139" i="13"/>
  <c r="I139" i="13"/>
  <c r="M139" i="13"/>
  <c r="G140" i="13"/>
  <c r="I140" i="13"/>
  <c r="K140" i="13"/>
  <c r="K139" i="13" s="1"/>
  <c r="M140" i="13"/>
  <c r="O140" i="13"/>
  <c r="O139" i="13" s="1"/>
  <c r="Q140" i="13"/>
  <c r="Q139" i="13" s="1"/>
  <c r="V140" i="13"/>
  <c r="V139" i="13" s="1"/>
  <c r="AE142" i="13"/>
  <c r="G61" i="12"/>
  <c r="G8" i="12"/>
  <c r="V8" i="12"/>
  <c r="G9" i="12"/>
  <c r="M9" i="12" s="1"/>
  <c r="M8" i="12" s="1"/>
  <c r="I9" i="12"/>
  <c r="I8" i="12" s="1"/>
  <c r="K9" i="12"/>
  <c r="K8" i="12" s="1"/>
  <c r="O9" i="12"/>
  <c r="O8" i="12" s="1"/>
  <c r="Q9" i="12"/>
  <c r="Q8" i="12" s="1"/>
  <c r="V9" i="12"/>
  <c r="G21" i="12"/>
  <c r="M21" i="12" s="1"/>
  <c r="I21" i="12"/>
  <c r="K21" i="12"/>
  <c r="O21" i="12"/>
  <c r="Q21" i="12"/>
  <c r="V21" i="12"/>
  <c r="G33" i="12"/>
  <c r="I33" i="12"/>
  <c r="K33" i="12"/>
  <c r="M33" i="12"/>
  <c r="O33" i="12"/>
  <c r="Q33" i="12"/>
  <c r="V33" i="12"/>
  <c r="G41" i="12"/>
  <c r="I41" i="12"/>
  <c r="K41" i="12"/>
  <c r="M41" i="12"/>
  <c r="O41" i="12"/>
  <c r="Q41" i="12"/>
  <c r="V41" i="12"/>
  <c r="G49" i="12"/>
  <c r="Q49" i="12"/>
  <c r="G50" i="12"/>
  <c r="M50" i="12" s="1"/>
  <c r="M49" i="12" s="1"/>
  <c r="I50" i="12"/>
  <c r="I49" i="12" s="1"/>
  <c r="K50" i="12"/>
  <c r="K49" i="12" s="1"/>
  <c r="O50" i="12"/>
  <c r="O49" i="12" s="1"/>
  <c r="Q50" i="12"/>
  <c r="V50" i="12"/>
  <c r="V49" i="12" s="1"/>
  <c r="K51" i="12"/>
  <c r="Q51" i="12"/>
  <c r="G52" i="12"/>
  <c r="G51" i="12" s="1"/>
  <c r="I52" i="12"/>
  <c r="I51" i="12" s="1"/>
  <c r="K52" i="12"/>
  <c r="O52" i="12"/>
  <c r="O51" i="12" s="1"/>
  <c r="Q52" i="12"/>
  <c r="V52" i="12"/>
  <c r="V51" i="12" s="1"/>
  <c r="AE61" i="12"/>
  <c r="AF61" i="12"/>
  <c r="I20" i="1"/>
  <c r="I19" i="1"/>
  <c r="I18" i="1"/>
  <c r="I17" i="1"/>
  <c r="F53" i="1"/>
  <c r="G53" i="1"/>
  <c r="G25" i="1" s="1"/>
  <c r="A25" i="1" s="1"/>
  <c r="A26" i="1" s="1"/>
  <c r="G26" i="1" s="1"/>
  <c r="H49" i="1"/>
  <c r="I49" i="1" s="1"/>
  <c r="H47" i="1"/>
  <c r="I47" i="1" s="1"/>
  <c r="H46" i="1"/>
  <c r="I46" i="1" s="1"/>
  <c r="H44" i="1"/>
  <c r="I44" i="1" s="1"/>
  <c r="H43" i="1"/>
  <c r="I43" i="1" s="1"/>
  <c r="H42" i="1"/>
  <c r="I42" i="1" s="1"/>
  <c r="H41" i="1"/>
  <c r="I41" i="1" s="1"/>
  <c r="H39" i="1"/>
  <c r="H53" i="1" s="1"/>
  <c r="J28" i="1"/>
  <c r="J26" i="1"/>
  <c r="G38" i="1"/>
  <c r="F38" i="1"/>
  <c r="J23" i="1"/>
  <c r="J24" i="1"/>
  <c r="J25" i="1"/>
  <c r="J27" i="1"/>
  <c r="E24" i="1"/>
  <c r="E26" i="1"/>
  <c r="I16" i="1" l="1"/>
  <c r="I21" i="1" s="1"/>
  <c r="I94" i="1"/>
  <c r="J93" i="1" s="1"/>
  <c r="H45" i="1"/>
  <c r="I45" i="1" s="1"/>
  <c r="G28" i="1"/>
  <c r="G23" i="1"/>
  <c r="M20" i="23"/>
  <c r="M28" i="23"/>
  <c r="M8" i="23"/>
  <c r="AF44" i="23"/>
  <c r="G28" i="23"/>
  <c r="G20" i="23"/>
  <c r="M40" i="23"/>
  <c r="M38" i="23" s="1"/>
  <c r="M16" i="23"/>
  <c r="M15" i="21"/>
  <c r="M71" i="21"/>
  <c r="M87" i="21"/>
  <c r="M85" i="21" s="1"/>
  <c r="M27" i="21"/>
  <c r="M26" i="21" s="1"/>
  <c r="M8" i="20"/>
  <c r="M29" i="20"/>
  <c r="G29" i="20"/>
  <c r="M21" i="20"/>
  <c r="M20" i="20" s="1"/>
  <c r="M9" i="19"/>
  <c r="M8" i="19" s="1"/>
  <c r="AF38" i="18"/>
  <c r="M25" i="18"/>
  <c r="M22" i="18" s="1"/>
  <c r="M37" i="17"/>
  <c r="M92" i="17"/>
  <c r="M89" i="17" s="1"/>
  <c r="M36" i="17"/>
  <c r="M35" i="17" s="1"/>
  <c r="M50" i="17"/>
  <c r="M49" i="17" s="1"/>
  <c r="M9" i="17"/>
  <c r="M8" i="17" s="1"/>
  <c r="M139" i="16"/>
  <c r="M71" i="16"/>
  <c r="M114" i="16"/>
  <c r="M113" i="16" s="1"/>
  <c r="AF148" i="16"/>
  <c r="AF29" i="14"/>
  <c r="M22" i="14"/>
  <c r="M21" i="14" s="1"/>
  <c r="AF142" i="13"/>
  <c r="M10" i="13"/>
  <c r="M8" i="13" s="1"/>
  <c r="M52" i="12"/>
  <c r="M51" i="12" s="1"/>
  <c r="I39" i="1"/>
  <c r="I53" i="1" s="1"/>
  <c r="J87" i="1" l="1"/>
  <c r="J76" i="1"/>
  <c r="J77" i="1"/>
  <c r="J90" i="1"/>
  <c r="J80" i="1"/>
  <c r="J75" i="1"/>
  <c r="J84" i="1"/>
  <c r="J86" i="1"/>
  <c r="J88" i="1"/>
  <c r="J85" i="1"/>
  <c r="J89" i="1"/>
  <c r="J74" i="1"/>
  <c r="J91" i="1"/>
  <c r="J82" i="1"/>
  <c r="J83" i="1"/>
  <c r="J81" i="1"/>
  <c r="J92" i="1"/>
  <c r="J78" i="1"/>
  <c r="J79" i="1"/>
  <c r="A23" i="1"/>
  <c r="A24" i="1" s="1"/>
  <c r="G24" i="1" s="1"/>
  <c r="A27" i="1" s="1"/>
  <c r="A29" i="1" s="1"/>
  <c r="G29" i="1" s="1"/>
  <c r="G27" i="1" s="1"/>
  <c r="J51" i="1"/>
  <c r="J43" i="1"/>
  <c r="J48" i="1"/>
  <c r="J40" i="1"/>
  <c r="J45" i="1"/>
  <c r="J42" i="1"/>
  <c r="J47" i="1"/>
  <c r="J50" i="1"/>
  <c r="J39" i="1"/>
  <c r="J53" i="1" s="1"/>
  <c r="J52" i="1"/>
  <c r="J44" i="1"/>
  <c r="J49" i="1"/>
  <c r="J41" i="1"/>
  <c r="J46" i="1"/>
  <c r="J9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  <author>Pavel Veternik</author>
  </authors>
  <commentList>
    <comment ref="D11" authorId="0" shapeId="0" xr:uid="{00000000-0006-0000-0100-000001000000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00000000-0006-0000-0100-000002000000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00000000-0006-0000-0100-00000300000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00000000-0006-0000-0100-000004000000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 xr:uid="{00000000-0006-0000-0100-000005000000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 xr:uid="{00000000-0006-0000-0100-000006000000}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nezdarilova</author>
  </authors>
  <commentList>
    <comment ref="S6" authorId="0" shapeId="0" xr:uid="{BD79736C-8E3A-4C9B-8453-278328271F7A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CBE1CCEE-94FF-44C0-ACC2-80A7B3C1D675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nezdarilova</author>
  </authors>
  <commentList>
    <comment ref="S6" authorId="0" shapeId="0" xr:uid="{6D88645A-06C3-4A35-811F-69836714983B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8FD03625-4799-4A72-8F88-D8B9D07F644B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nezdarilova</author>
  </authors>
  <commentList>
    <comment ref="S6" authorId="0" shapeId="0" xr:uid="{9BB59A66-CF65-4B44-8DA6-29BEA4233AF8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20697CAF-1D30-468C-BC7A-39C29B790857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nezdarilova</author>
  </authors>
  <commentList>
    <comment ref="S6" authorId="0" shapeId="0" xr:uid="{B12E902B-33EE-4B4D-B440-33AF70BB1338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88D2FB18-6A52-41B4-BEA4-1EA97DA4DC11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nezdarilova</author>
  </authors>
  <commentList>
    <comment ref="S6" authorId="0" shapeId="0" xr:uid="{AF7425F1-15DA-43BB-AB01-73067B045287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1916F471-6A81-415B-B1A5-DA7089B3EE37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nezdarilova</author>
  </authors>
  <commentList>
    <comment ref="S6" authorId="0" shapeId="0" xr:uid="{9BE2A84D-82C3-46B1-BE61-7230338157A4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5CA6E5A1-7FB0-49DD-975A-B9AB20B65E75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nezdarilova</author>
  </authors>
  <commentList>
    <comment ref="S6" authorId="0" shapeId="0" xr:uid="{DDEE018C-5133-4F47-8B80-8C3095902823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1DC1AAFF-DAA6-4653-9695-E35017B690F3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nezdarilova</author>
  </authors>
  <commentList>
    <comment ref="S6" authorId="0" shapeId="0" xr:uid="{1E76DB54-6D81-4EA4-A0ED-4282CB4C3E71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ABB81B38-F327-4B78-8982-8C9110CE5F99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nezdarilova</author>
  </authors>
  <commentList>
    <comment ref="S6" authorId="0" shapeId="0" xr:uid="{8ED274B0-7C26-4A8E-A5B1-35483C738F6E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EA03E553-9B44-45C5-BDD6-B77C76E97EC2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nezdarilova</author>
  </authors>
  <commentList>
    <comment ref="S6" authorId="0" shapeId="0" xr:uid="{123446BD-1B46-421D-B7B3-F1AB702C82F3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7D3D3767-98DB-4791-B0D7-0017C307C473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nezdarilova</author>
  </authors>
  <commentList>
    <comment ref="S6" authorId="0" shapeId="0" xr:uid="{E94F8C44-8560-42AF-B66B-F499B990F82D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0E804716-5238-4872-8852-28088DF92D58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nezdarilova</author>
  </authors>
  <commentList>
    <comment ref="S6" authorId="0" shapeId="0" xr:uid="{C806DE62-4502-4098-AF37-25CAA0DE1D18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B60261B5-B452-4B28-9548-51384B3CBB21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<sst xmlns="http://schemas.openxmlformats.org/spreadsheetml/2006/main" count="3004" uniqueCount="693">
  <si>
    <t>%</t>
  </si>
  <si>
    <t>Cena celkem</t>
  </si>
  <si>
    <t>Za zhotovitele</t>
  </si>
  <si>
    <t>Za objednatele</t>
  </si>
  <si>
    <t>Položkový rozpočet stavby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</si>
  <si>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</si>
  <si>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</si>
  <si>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</si>
  <si>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</si>
  <si>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</si>
  <si>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</si>
  <si>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</si>
  <si>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</si>
  <si>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</si>
  <si>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</si>
  <si>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</si>
  <si>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</si>
  <si>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</si>
  <si>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</si>
  <si>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</si>
  <si>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</si>
  <si>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</si>
  <si>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</si>
  <si>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</si>
  <si>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</si>
  <si>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</si>
  <si>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</si>
  <si>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</si>
  <si>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</si>
  <si>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</si>
  <si>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</si>
  <si>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</si>
  <si>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</si>
  <si>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</si>
  <si>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</si>
  <si>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</si>
  <si>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</si>
  <si>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</si>
  <si>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</si>
  <si>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</si>
  <si>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IČO:</t>
  </si>
  <si>
    <t>2021-KL</t>
  </si>
  <si>
    <t>OPRAVA INTERIERU OBECNÍHO ÚŘADU KLENOVICE NA HANÉ</t>
  </si>
  <si>
    <t>Stavba</t>
  </si>
  <si>
    <t>SO 03</t>
  </si>
  <si>
    <t>Stavební objekt</t>
  </si>
  <si>
    <t>002aVCP</t>
  </si>
  <si>
    <t>Změna podkladu pod dlažbu</t>
  </si>
  <si>
    <t>003aVCP</t>
  </si>
  <si>
    <t>Zpevnění omítek</t>
  </si>
  <si>
    <t>004aVCP</t>
  </si>
  <si>
    <t>Oprava SDK příčky</t>
  </si>
  <si>
    <t>005aVCP</t>
  </si>
  <si>
    <t>Injektáž zdiva</t>
  </si>
  <si>
    <t>006aVCP</t>
  </si>
  <si>
    <t>Změna omítek m.č. 101</t>
  </si>
  <si>
    <t>007aVCP</t>
  </si>
  <si>
    <t>Změna dispozice m.č. 105</t>
  </si>
  <si>
    <t>008aVCP</t>
  </si>
  <si>
    <t>Změna příčky m.č. 102</t>
  </si>
  <si>
    <t>009aVCP</t>
  </si>
  <si>
    <t>Doplnění SDK stropů</t>
  </si>
  <si>
    <t>010aVCP</t>
  </si>
  <si>
    <t>Stavební přípomoci pro kanalizaci</t>
  </si>
  <si>
    <t>013aVCP</t>
  </si>
  <si>
    <t>Stavení přípomoci</t>
  </si>
  <si>
    <t>014aVCP</t>
  </si>
  <si>
    <t>Stavební úpravy u stávajících oken</t>
  </si>
  <si>
    <t>015aVCP</t>
  </si>
  <si>
    <t>Ústřední vytápění</t>
  </si>
  <si>
    <t>Celkem za stavbu</t>
  </si>
  <si>
    <t>CZK</t>
  </si>
  <si>
    <t>#POPS</t>
  </si>
  <si>
    <t>#POPO</t>
  </si>
  <si>
    <t>#POPR</t>
  </si>
  <si>
    <t>Rekapitulace dílů</t>
  </si>
  <si>
    <t>Typ dílu</t>
  </si>
  <si>
    <t>1</t>
  </si>
  <si>
    <t>Zemní práce</t>
  </si>
  <si>
    <t>2</t>
  </si>
  <si>
    <t>Základy a zvláštní zakládání</t>
  </si>
  <si>
    <t>3</t>
  </si>
  <si>
    <t>Svislé a kompletní konstrukce</t>
  </si>
  <si>
    <t>6</t>
  </si>
  <si>
    <t>Úpravy povrchu, podlahy</t>
  </si>
  <si>
    <t>61</t>
  </si>
  <si>
    <t>Úpravy povrchů vnitřní</t>
  </si>
  <si>
    <t>63</t>
  </si>
  <si>
    <t>Podlahy a podlahové konstrukce</t>
  </si>
  <si>
    <t>95</t>
  </si>
  <si>
    <t>Dokončovací konstrukce na pozemních stavbách</t>
  </si>
  <si>
    <t>96</t>
  </si>
  <si>
    <t>Bourání konstrukcí</t>
  </si>
  <si>
    <t>99</t>
  </si>
  <si>
    <t>Staveništní přesun hmot</t>
  </si>
  <si>
    <t>713</t>
  </si>
  <si>
    <t>Izolace tepelné</t>
  </si>
  <si>
    <t>733</t>
  </si>
  <si>
    <t>Rozvod potrubí</t>
  </si>
  <si>
    <t>734</t>
  </si>
  <si>
    <t>Armatury</t>
  </si>
  <si>
    <t>735</t>
  </si>
  <si>
    <t>Otopná tělesa</t>
  </si>
  <si>
    <t>762</t>
  </si>
  <si>
    <t>Konstrukce tesařské</t>
  </si>
  <si>
    <t>766</t>
  </si>
  <si>
    <t>Konstrukce truhlářské</t>
  </si>
  <si>
    <t>771</t>
  </si>
  <si>
    <t>Podlahy z dlaždic a obklady</t>
  </si>
  <si>
    <t>781</t>
  </si>
  <si>
    <t>Obklady keramické</t>
  </si>
  <si>
    <t>784</t>
  </si>
  <si>
    <t>Malby</t>
  </si>
  <si>
    <t>799</t>
  </si>
  <si>
    <t>Hodinové zúčtovací sazby</t>
  </si>
  <si>
    <t>D96</t>
  </si>
  <si>
    <t>Přesuny suti a vybouraných hmot</t>
  </si>
  <si>
    <t>PSU</t>
  </si>
  <si>
    <t>VN</t>
  </si>
  <si>
    <t>ON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</si>
  <si>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</si>
  <si>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</si>
  <si>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</si>
  <si>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</si>
  <si>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</si>
  <si>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</si>
  <si>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</si>
  <si>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</si>
  <si>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</si>
  <si>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</si>
  <si>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</si>
  <si>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</si>
  <si>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</si>
  <si>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</si>
  <si>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</si>
  <si>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</si>
  <si>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</si>
  <si>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</si>
  <si>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</si>
  <si>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</si>
  <si>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</si>
  <si>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</si>
  <si>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</si>
  <si>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</si>
  <si>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</si>
  <si>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</si>
  <si>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</si>
  <si>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631361921RT3</t>
  </si>
  <si>
    <t>Výztuž mazanin svařovanou sítí průměr drátu  5,0, oka 150/150 mm KD37</t>
  </si>
  <si>
    <t>t</t>
  </si>
  <si>
    <t>RTS 22/ I</t>
  </si>
  <si>
    <t>RTS 21/ II</t>
  </si>
  <si>
    <t>Práce</t>
  </si>
  <si>
    <t>POL1_</t>
  </si>
  <si>
    <t>Začátek provozního součtu</t>
  </si>
  <si>
    <t>VV</t>
  </si>
  <si>
    <t xml:space="preserve">  I.NP : </t>
  </si>
  <si>
    <t xml:space="preserve">  m.č. 102 chodba : 13,6</t>
  </si>
  <si>
    <t xml:space="preserve">  II.NP : </t>
  </si>
  <si>
    <t xml:space="preserve">  m.č. 202 hala : 4,0*2,4</t>
  </si>
  <si>
    <t xml:space="preserve">  m.č.203 předprostor kancel. : 13,63</t>
  </si>
  <si>
    <t xml:space="preserve">  m.č.207 schodiště půda : 14,63</t>
  </si>
  <si>
    <t xml:space="preserve">  m.č. 208+209+210 : 6,25</t>
  </si>
  <si>
    <t xml:space="preserve">  m.č. 211 předprost.obř. síně : 11,91</t>
  </si>
  <si>
    <t>Konec provozního součtu</t>
  </si>
  <si>
    <t>54,99*2,099/1000</t>
  </si>
  <si>
    <t>631572111R00</t>
  </si>
  <si>
    <t>Doplnění násypů pískem neupraveným o ploše nad 2m2</t>
  </si>
  <si>
    <t>m3</t>
  </si>
  <si>
    <t>54,99*0,03</t>
  </si>
  <si>
    <t>632411150RT1</t>
  </si>
  <si>
    <t>Potěr ze SMS Cemix, ruční zpracování, tl. 50 mm cementový potěr 25 Cemix 020, 25 MPa</t>
  </si>
  <si>
    <t>m2</t>
  </si>
  <si>
    <t xml:space="preserve">I.NP : </t>
  </si>
  <si>
    <t>m.č. 102 chodba : 13,6</t>
  </si>
  <si>
    <t xml:space="preserve">II.NP : </t>
  </si>
  <si>
    <t>m.č. 202 hala : 4,0*2,4</t>
  </si>
  <si>
    <t>m.č.203 předprostor kancel. : 13,63</t>
  </si>
  <si>
    <t>m.č. 208+209+210 : 6,25</t>
  </si>
  <si>
    <t>m.č. 211 předprost.obř. síně : 11,91</t>
  </si>
  <si>
    <t>63-NC01</t>
  </si>
  <si>
    <t xml:space="preserve">Urovnání stávajícího násypu </t>
  </si>
  <si>
    <t>Vlastní</t>
  </si>
  <si>
    <t>Indiv</t>
  </si>
  <si>
    <t>m.č. 211 předprost.obř. síně : 11,91+2,132</t>
  </si>
  <si>
    <t>999281145R00</t>
  </si>
  <si>
    <t>Přesun hmot pro opravy a údržbu do v. 6 m, nošením</t>
  </si>
  <si>
    <t>Přesun hmot</t>
  </si>
  <si>
    <t>POL7_</t>
  </si>
  <si>
    <t>713191100RT9</t>
  </si>
  <si>
    <t>Položení separační fólie včetně dodávky PE fólie</t>
  </si>
  <si>
    <t>SUM</t>
  </si>
  <si>
    <t>Poznámky uchazeče k zadání</t>
  </si>
  <si>
    <t>POPUZIV</t>
  </si>
  <si>
    <t>END</t>
  </si>
  <si>
    <t>602021NC01</t>
  </si>
  <si>
    <t>Adhézní můstek Den Braven</t>
  </si>
  <si>
    <t>602023NC01</t>
  </si>
  <si>
    <t>Penetrace stěn Den Braven</t>
  </si>
  <si>
    <t xml:space="preserve">strop : </t>
  </si>
  <si>
    <t>m.č.105 sklad : 2,3</t>
  </si>
  <si>
    <t>m.č.106 multifunkční prostor : 25,1</t>
  </si>
  <si>
    <t>m.č.107-108 předsíňka, toaleta : 8,24</t>
  </si>
  <si>
    <t>m.č.212 úklid : 8,59</t>
  </si>
  <si>
    <t>m.č.213 archiv : 18,31</t>
  </si>
  <si>
    <t xml:space="preserve">stěny : </t>
  </si>
  <si>
    <t>m.č.101 vstup : 2,54*2,4*2</t>
  </si>
  <si>
    <t>1,98*2,4</t>
  </si>
  <si>
    <t>-1,32*2,25</t>
  </si>
  <si>
    <t>4,525*2,65*2</t>
  </si>
  <si>
    <t>0,15*2,5</t>
  </si>
  <si>
    <t>0,63*2,4*2</t>
  </si>
  <si>
    <t>3,39*3,3</t>
  </si>
  <si>
    <t>-0,245*0,6</t>
  </si>
  <si>
    <t>-1,83*3,0</t>
  </si>
  <si>
    <t>(0,26+0,21)*3,0</t>
  </si>
  <si>
    <t>2,16*3,0*2</t>
  </si>
  <si>
    <t>-0,9*3,07*2</t>
  </si>
  <si>
    <t>m.č.102 chodba : 4,56*3,5*2</t>
  </si>
  <si>
    <t>-1,25*2,35</t>
  </si>
  <si>
    <t>-0,85*2,01</t>
  </si>
  <si>
    <t>-1,44*2,1</t>
  </si>
  <si>
    <t>2,16*3,5*2</t>
  </si>
  <si>
    <t>-0,9*3,07</t>
  </si>
  <si>
    <t>-1,2*2,53*2</t>
  </si>
  <si>
    <t>0,15*3,05*2</t>
  </si>
  <si>
    <t>0,36*2,53*2</t>
  </si>
  <si>
    <t>2,07*3,5*2</t>
  </si>
  <si>
    <t>1,34*3,5*2</t>
  </si>
  <si>
    <t>-0,8*1,97</t>
  </si>
  <si>
    <t>-0,9*1,95</t>
  </si>
  <si>
    <t>0,535*2,55*2</t>
  </si>
  <si>
    <t>0,94*2,55</t>
  </si>
  <si>
    <t>m.č.103 knihovna : 4,245*3,5*2</t>
  </si>
  <si>
    <t>7,06*3,5*2</t>
  </si>
  <si>
    <t>-1,47*2,07</t>
  </si>
  <si>
    <t>-1,25*2,53</t>
  </si>
  <si>
    <t>-1,38*2,47*2</t>
  </si>
  <si>
    <t>4,25*0,2</t>
  </si>
  <si>
    <t>3,32*0,15*2*2</t>
  </si>
  <si>
    <t>0,4*2,47*2*2</t>
  </si>
  <si>
    <t>1,38*0,4*2</t>
  </si>
  <si>
    <t>m.č.104 knihovna : 4,0*3,5*2</t>
  </si>
  <si>
    <t>4,0*0,2</t>
  </si>
  <si>
    <t>m.č.105 sklad : 1,4*3,75*2</t>
  </si>
  <si>
    <t>2,07*3,75*2</t>
  </si>
  <si>
    <t>m.č.106 multifunkční prostor : 2,87*2,56</t>
  </si>
  <si>
    <t>3,02*2,56*3</t>
  </si>
  <si>
    <t>-2,355*2,32*2</t>
  </si>
  <si>
    <t>8,7*2,56*2</t>
  </si>
  <si>
    <t>-1,91*1,37</t>
  </si>
  <si>
    <t>-1,3*1,35</t>
  </si>
  <si>
    <t>(1,91+1,37+1,37)*0,15</t>
  </si>
  <si>
    <t>(1,3+1,35+1,35)*0,15</t>
  </si>
  <si>
    <t>odpočet za opravy po obkladech : -(17,05+46,39+14,83)</t>
  </si>
  <si>
    <t>m.č.201-202 schodiště, hala : 3,675*6,46</t>
  </si>
  <si>
    <t>1,1*5,46*2</t>
  </si>
  <si>
    <t>2,9*5,46</t>
  </si>
  <si>
    <t>-1,48*2,38</t>
  </si>
  <si>
    <t>(1,48+2,38+2,38)*0,4</t>
  </si>
  <si>
    <t>3,675*4,46</t>
  </si>
  <si>
    <t>0,3*3,45*2</t>
  </si>
  <si>
    <t>2,405*0,55*2</t>
  </si>
  <si>
    <t>m.č.203 předprostor kanceláří : 5,72*3,3*2</t>
  </si>
  <si>
    <t>2,36*3,3</t>
  </si>
  <si>
    <t>2,36*0,55</t>
  </si>
  <si>
    <t>-0,85*1,97</t>
  </si>
  <si>
    <t>-0,9*1,97</t>
  </si>
  <si>
    <t>-1,25*2,51</t>
  </si>
  <si>
    <t>-1,49*2,01</t>
  </si>
  <si>
    <t>2,01*0,4*2</t>
  </si>
  <si>
    <t>1,49*0,3</t>
  </si>
  <si>
    <t>m.č.204 kancelář OÚ : 4,4*3,06</t>
  </si>
  <si>
    <t>4,47*3,06</t>
  </si>
  <si>
    <t>7,04*3,06</t>
  </si>
  <si>
    <t>-1,35*2,43*2</t>
  </si>
  <si>
    <t>0,15*3,27*4</t>
  </si>
  <si>
    <t>(1,35+2,43+2,43)*0,4*2</t>
  </si>
  <si>
    <t xml:space="preserve">m.č.205 kancelář starosty : </t>
  </si>
  <si>
    <t>4,14*3,08</t>
  </si>
  <si>
    <t>5,625*3,08</t>
  </si>
  <si>
    <t>m.č.206 kuchyňka : 4,24*3,07</t>
  </si>
  <si>
    <t>1,515*3,07</t>
  </si>
  <si>
    <t>m.č.207 schodiště půdy : 50,0</t>
  </si>
  <si>
    <t>m.č.211 předprostor obř. síně : 4,95*3,3*2</t>
  </si>
  <si>
    <t>-1,43*2,05</t>
  </si>
  <si>
    <t>2,05*0,4*2</t>
  </si>
  <si>
    <t>1,43*0,3</t>
  </si>
  <si>
    <t>m.č.212 úklid : 1,13*3,82*2</t>
  </si>
  <si>
    <t>1,895*3,82*2*2</t>
  </si>
  <si>
    <t>3,11*3,82*2</t>
  </si>
  <si>
    <t>-0,85*1,97*3</t>
  </si>
  <si>
    <t>-0,7*0,42</t>
  </si>
  <si>
    <t>(0,7*0,42+0,42)*0,3</t>
  </si>
  <si>
    <t>-0,48*0,42</t>
  </si>
  <si>
    <t>(0,48+0,42+0,42)*0,3</t>
  </si>
  <si>
    <t>2,1*0,47*2</t>
  </si>
  <si>
    <t>m.č.213 archiv : 2,595*3,8</t>
  </si>
  <si>
    <t>2,7*3,8</t>
  </si>
  <si>
    <t>7,24*3,8*2</t>
  </si>
  <si>
    <t>-1,125*2,02</t>
  </si>
  <si>
    <t>(1,125+2,02+2,02)*0,15</t>
  </si>
  <si>
    <t>-1,15*2,02</t>
  </si>
  <si>
    <t>(1,15+2,02+2,02)*0,15</t>
  </si>
  <si>
    <t>342261112R00</t>
  </si>
  <si>
    <t>Příčka sádrokarton. ocel.kce, 1x oplášť. tl.100 mm</t>
  </si>
  <si>
    <t>II.NP : 7,3*3,08</t>
  </si>
  <si>
    <t>4,2*2,08</t>
  </si>
  <si>
    <t>-0,8*1,97*2</t>
  </si>
  <si>
    <t>3-NC08</t>
  </si>
  <si>
    <t>Oprava SDK kce příčky mezi m.č. 204 a 205 po rozvodech elektroinstalace</t>
  </si>
  <si>
    <t>kpl</t>
  </si>
  <si>
    <t>962036112R00</t>
  </si>
  <si>
    <t>DMTZ SDK příčky, 1x kov.kce., 1x opláštěné 12,5 mm</t>
  </si>
  <si>
    <t>979081111R00</t>
  </si>
  <si>
    <t>Odvoz suti a vybour. hmot na skládku do 1 km</t>
  </si>
  <si>
    <t>Přesun suti</t>
  </si>
  <si>
    <t>POL8_</t>
  </si>
  <si>
    <t>Včetně naložení na dopravní prostředek a složení na skládku, bez poplatku za skládku.</t>
  </si>
  <si>
    <t>POP</t>
  </si>
  <si>
    <t>979081121R00</t>
  </si>
  <si>
    <t>Příplatek k odvozu za každý další 1 km</t>
  </si>
  <si>
    <t>979082111R00</t>
  </si>
  <si>
    <t>Vnitrostaveništní doprava suti do 10 m</t>
  </si>
  <si>
    <t>979082121R00</t>
  </si>
  <si>
    <t>Příplatek k vnitrost. dopravě suti za dalších 5 m</t>
  </si>
  <si>
    <t>9799901NC01</t>
  </si>
  <si>
    <t>Poplatek za sklád.suti</t>
  </si>
  <si>
    <t>281606213R00</t>
  </si>
  <si>
    <t>Nízkotlaká injektáž cihelného zdiva tl. do 80 cm</t>
  </si>
  <si>
    <t>m</t>
  </si>
  <si>
    <t>Vyvrtání otvorů (10 ks/m zdi), vyčištění vrtu od hrubých nečistot, osazení pakrů,nízkotlaká injektáž do 10 bar ( spotřeba 1,33 l látky/m2 půdorysné plochy zdiva, ředí se vodou 1:10), dodávka injektážní silikonové mikroemulze. Aplikce injektážním zařízením.</t>
  </si>
  <si>
    <t>zdivo u vstupu do budovy : 7,7*2</t>
  </si>
  <si>
    <t>3,0*2</t>
  </si>
  <si>
    <t>2-NC01</t>
  </si>
  <si>
    <t>Doprava, úklid pro injektáž zdiva</t>
  </si>
  <si>
    <t>602014144RU3</t>
  </si>
  <si>
    <t>Štuk vnitřní i vnější Salith MHF PII ručně 2x nanášený, celková tloušťka vrstvy 4 mm</t>
  </si>
  <si>
    <t>m.č.101 vstup : -2,54*0,24*2</t>
  </si>
  <si>
    <t>-1,98*0,24</t>
  </si>
  <si>
    <t>1,32*0,24</t>
  </si>
  <si>
    <t>-4,525*0,41</t>
  </si>
  <si>
    <t>-0,63*0,41</t>
  </si>
  <si>
    <t>-0,245*0,41</t>
  </si>
  <si>
    <t>m.č.103 knihovna : -2,54*0,4</t>
  </si>
  <si>
    <t>612421637R00</t>
  </si>
  <si>
    <t>Omítka vnitřní zdiva, MVC, štuková</t>
  </si>
  <si>
    <t xml:space="preserve">m.č.101 vstup : </t>
  </si>
  <si>
    <t>4,525*0,85</t>
  </si>
  <si>
    <t>0,15*0,85</t>
  </si>
  <si>
    <t>0,63*0,85</t>
  </si>
  <si>
    <t>m.č.103 knihovna : -2,54*0,8</t>
  </si>
  <si>
    <t>612421331RT2</t>
  </si>
  <si>
    <t>Oprava vápen.omítek stěn do 30 % pl. - štukových s použitím suché maltové směsi</t>
  </si>
  <si>
    <t>Včetně pomocného pracovního lešení o výšce podlahy do 1900 mm a pro zatížení do 1,5 kPa.</t>
  </si>
  <si>
    <t>612433214RT3</t>
  </si>
  <si>
    <t>Omítka sanační vnitřní, vysoké zasolení, tl.35 mm postřik, podklad, jádrová omítka, štuk; Cemix</t>
  </si>
  <si>
    <t>m.č.101 vstup : 2,54*1,4*2</t>
  </si>
  <si>
    <t>1,98*1,4</t>
  </si>
  <si>
    <t>-1,32*1,4</t>
  </si>
  <si>
    <t>4,525*1,26</t>
  </si>
  <si>
    <t>0,245*1,26</t>
  </si>
  <si>
    <t>0,63*1,26</t>
  </si>
  <si>
    <t>m.č.103 knihovna : 2,54*1,2</t>
  </si>
  <si>
    <t>u sklepa : 1,8*2,25</t>
  </si>
  <si>
    <t>0,36*2,25</t>
  </si>
  <si>
    <t>612451121R00</t>
  </si>
  <si>
    <t>Omítka vnitřní zdiva, cementová (MC), hladká</t>
  </si>
  <si>
    <t xml:space="preserve">  obklad m.č.101 vstup : 1,64*1,16*2</t>
  </si>
  <si>
    <t xml:space="preserve">  0,4*1,16</t>
  </si>
  <si>
    <t xml:space="preserve">  0,16*1,16</t>
  </si>
  <si>
    <t xml:space="preserve">  6,06*0,85*2</t>
  </si>
  <si>
    <t xml:space="preserve">  0,245*0,85</t>
  </si>
  <si>
    <t xml:space="preserve">  0,16*0,85</t>
  </si>
  <si>
    <t>-15,10065</t>
  </si>
  <si>
    <t>978013191R00</t>
  </si>
  <si>
    <t>Otlučení omítek vnitřních stěn v rozsahu do 100 %</t>
  </si>
  <si>
    <t>m.č.101 vstup : 2,54*0,24*2</t>
  </si>
  <si>
    <t>1,98*0,24</t>
  </si>
  <si>
    <t>-1,32*0,24</t>
  </si>
  <si>
    <t>4,525*0,41</t>
  </si>
  <si>
    <t>0,63*0,41</t>
  </si>
  <si>
    <t>0,245*0,41</t>
  </si>
  <si>
    <t>m.č.103 knihovna : 2,54*0,4</t>
  </si>
  <si>
    <t>771475014R00</t>
  </si>
  <si>
    <t>Obklad soklíků keram.rovných, tmel,výška 10 cm</t>
  </si>
  <si>
    <t>m.č.101 vstup : 2,54*2</t>
  </si>
  <si>
    <t>1,98</t>
  </si>
  <si>
    <t>-1,32</t>
  </si>
  <si>
    <t>4,525*2</t>
  </si>
  <si>
    <t>0,245+0,15</t>
  </si>
  <si>
    <t>0,63*2</t>
  </si>
  <si>
    <t>u sklepa : 1,8+0,36</t>
  </si>
  <si>
    <t>771479001R00</t>
  </si>
  <si>
    <t>Řezání dlaždic keramických pro soklíky</t>
  </si>
  <si>
    <t>771578011R00</t>
  </si>
  <si>
    <t>Spára podlaha - stěna, silikonem</t>
  </si>
  <si>
    <t>vč. dodávky a montáže silikonu.</t>
  </si>
  <si>
    <t>771-mat 02</t>
  </si>
  <si>
    <t>Dlažba LA FUTURA BALTICO TAUPE 600x600 mm dodávka dlažby</t>
  </si>
  <si>
    <t>Specifikace</t>
  </si>
  <si>
    <t>POL3_</t>
  </si>
  <si>
    <t>18,605*0,10*1,3*1,1</t>
  </si>
  <si>
    <t>998771201R00</t>
  </si>
  <si>
    <t>Přesun hmot pro podlahy z dlaždic, výšky do 6 m</t>
  </si>
  <si>
    <t>781475124R00</t>
  </si>
  <si>
    <t>Obklad vnitřní stěn keramický, do tmele, 60x60 cm</t>
  </si>
  <si>
    <t>781479711R00</t>
  </si>
  <si>
    <t>Příplatek k obkladu stěn keram.,za plochu do 10 m2</t>
  </si>
  <si>
    <t>781-mat 03</t>
  </si>
  <si>
    <t>Obklad LA FUTURA BALTICO TAUPE 600x600 mm  dodávka obkladu</t>
  </si>
  <si>
    <t>-15,10065*1,1</t>
  </si>
  <si>
    <t>998781201R00</t>
  </si>
  <si>
    <t>Přesun hmot pro obklady keramické, výšky do 6 m</t>
  </si>
  <si>
    <t>784191101R00</t>
  </si>
  <si>
    <t>Penetrace podkladu univerzální Primalex 1x</t>
  </si>
  <si>
    <t>15,10065</t>
  </si>
  <si>
    <t>784195122R00</t>
  </si>
  <si>
    <t>Malba Primalex Standard, barva, bez penetrace, 2 x</t>
  </si>
  <si>
    <t>784195212R00</t>
  </si>
  <si>
    <t>Malba Primalex Plus, bílá, bez penetrace, 2 x</t>
  </si>
  <si>
    <t>979011111R00</t>
  </si>
  <si>
    <t>Svislá doprava suti a vybour. hmot za 2.NP a 1.PP</t>
  </si>
  <si>
    <t>601014144RT1</t>
  </si>
  <si>
    <t>Štuk na stropech Salith MHF PII ručně tloušťka vrstvy 2 mm</t>
  </si>
  <si>
    <t>Včetně pomocného lešení.</t>
  </si>
  <si>
    <t>m.č.105 sklad : -2,3</t>
  </si>
  <si>
    <t>m.č.105 sklad : -1,4*3,75*2</t>
  </si>
  <si>
    <t>-2,07*3,75*2</t>
  </si>
  <si>
    <t>0,8*1,97</t>
  </si>
  <si>
    <t>m.č. 102 chodba : -(2,07*3,5)+(0,8*1,97)</t>
  </si>
  <si>
    <t>2,07*3,75</t>
  </si>
  <si>
    <t>766670011R00</t>
  </si>
  <si>
    <t>Montáž obložkové zárubně a dřevěného křídla dveří</t>
  </si>
  <si>
    <t>kus</t>
  </si>
  <si>
    <t>D5 : -1</t>
  </si>
  <si>
    <t>766670021R00</t>
  </si>
  <si>
    <t>Montáž kliky a štítku</t>
  </si>
  <si>
    <t>549146NC01</t>
  </si>
  <si>
    <t>Dveřní kování např. Rostex Torino</t>
  </si>
  <si>
    <t>6116180NC03</t>
  </si>
  <si>
    <t>Dveře vnitřní hladké plné ELEGANT 1kř. 80x197 Komfort CPL bílé</t>
  </si>
  <si>
    <t>I.NP - D5 : -1</t>
  </si>
  <si>
    <t>6118151NC03</t>
  </si>
  <si>
    <t>Zárubeň obložková NORMAL š. 80 cm/st. 6-17 cm CPL bílé</t>
  </si>
  <si>
    <t>I.NP : -1</t>
  </si>
  <si>
    <t>998766201R00</t>
  </si>
  <si>
    <t>Přesun hmot pro truhlářské konstr., výšky do 6 m</t>
  </si>
  <si>
    <t xml:space="preserve"> I.NP z dlažby 450x450 : </t>
  </si>
  <si>
    <t xml:space="preserve">m.č. 105 sklad : </t>
  </si>
  <si>
    <t>soklík : -6,44</t>
  </si>
  <si>
    <t xml:space="preserve">I.NP z dlažby 600x600 : </t>
  </si>
  <si>
    <t xml:space="preserve">m.č. 102 chodba : </t>
  </si>
  <si>
    <t>soklík : -1,35</t>
  </si>
  <si>
    <t>1,4+1,4+2,7</t>
  </si>
  <si>
    <t>771575111R00</t>
  </si>
  <si>
    <t>Montáž podlah keram.,hladké, tmel, 45x45 cm</t>
  </si>
  <si>
    <t>m.č. 105 sklad : -2,3</t>
  </si>
  <si>
    <t>771575118R00</t>
  </si>
  <si>
    <t>Montáž podlah keram.,hladké, tmel, 60x60 cm</t>
  </si>
  <si>
    <t>m.č. 105 sklad : 2,3</t>
  </si>
  <si>
    <t>771577133R00</t>
  </si>
  <si>
    <t>Lišta nerezová přechodová, stejná výška dlaždic</t>
  </si>
  <si>
    <t>I.NP : -0,8</t>
  </si>
  <si>
    <t>m.č.105 sklad : -(2,07-0,8)*2</t>
  </si>
  <si>
    <t>771579792R00</t>
  </si>
  <si>
    <t>Příplatek za podlahy keram.v omezeném prostoru</t>
  </si>
  <si>
    <t>771-mat 01</t>
  </si>
  <si>
    <t>Dlažba LA FUTURA METROPOLIS hnědošedá 450x450 mm dodávka dlažby</t>
  </si>
  <si>
    <t xml:space="preserve">  m.č. 105 sklad : -2,3*1,1</t>
  </si>
  <si>
    <t xml:space="preserve">  soklík : -0,8372*1,1</t>
  </si>
  <si>
    <t>-3,4509</t>
  </si>
  <si>
    <t xml:space="preserve">  2,3</t>
  </si>
  <si>
    <t xml:space="preserve">  soklík : (1,4+1,4+2,7)*0,10*1,3</t>
  </si>
  <si>
    <t>3,015*1,1</t>
  </si>
  <si>
    <t>342255028R00</t>
  </si>
  <si>
    <t>Příčky z desek Ytong tl. 15 cm</t>
  </si>
  <si>
    <t>-2,16*3,76</t>
  </si>
  <si>
    <t>0,9*3,07</t>
  </si>
  <si>
    <t>-2,16*3,76*2</t>
  </si>
  <si>
    <t>0,9*3,07*2</t>
  </si>
  <si>
    <t>771101210R00</t>
  </si>
  <si>
    <t>Penetrace podkladu pod dlažby</t>
  </si>
  <si>
    <t>2,15*0,15</t>
  </si>
  <si>
    <t>-2,15*2</t>
  </si>
  <si>
    <t>0,9*2</t>
  </si>
  <si>
    <t>0,15*2</t>
  </si>
  <si>
    <t>0,3225*1,1</t>
  </si>
  <si>
    <t>-2,2*0,10*1,3*1,1</t>
  </si>
  <si>
    <t>342264051RT1</t>
  </si>
  <si>
    <t>Podhled sádrokartonový na zavěšenou ocel. konstr. desky standard tl. 12,5 mm, bez izolace</t>
  </si>
  <si>
    <t>139711101RT3</t>
  </si>
  <si>
    <t>Vykopávka v uzavřených prostorách v hor.1-4 hornina 3</t>
  </si>
  <si>
    <t>m.č.106 a 107 pro kanalizaci : (4,2+0,8)*0,4*0,4</t>
  </si>
  <si>
    <t>1,0*1,0*1,0</t>
  </si>
  <si>
    <t>162201201R00</t>
  </si>
  <si>
    <t>Vodorovné přemíst. výkopku nošením hor.1-4, do 10m</t>
  </si>
  <si>
    <t>162201209R00</t>
  </si>
  <si>
    <t>Příplatek za dalších 10 m nošení výkopku z hor.1-4</t>
  </si>
  <si>
    <t>1,8*2</t>
  </si>
  <si>
    <t>175101101RT2</t>
  </si>
  <si>
    <t>Obsyp potrubí bez prohození sypaniny s dodáním štěrkopísku frakce 0 - 22 mm</t>
  </si>
  <si>
    <t>175101109R00</t>
  </si>
  <si>
    <t>Příplatek za prohození sypaniny pro obsyp potrubí</t>
  </si>
  <si>
    <t>1-NC01</t>
  </si>
  <si>
    <t>Likvidace výkopku</t>
  </si>
  <si>
    <t>965042121RT2</t>
  </si>
  <si>
    <t>Bourání mazanin betonových tl. 10 cm, pl. 1 m2 ručně tl. mazaniny 8 - 10 cm</t>
  </si>
  <si>
    <t>m.č.106 a 107 pro kanalizaci : (4,2+0,8)*0,4*0,10</t>
  </si>
  <si>
    <t>1,0*1,0*0,10</t>
  </si>
  <si>
    <t>970241100R00</t>
  </si>
  <si>
    <t>Řezání prostého betonu hl. řezu 100 mm</t>
  </si>
  <si>
    <t>m.č.106 a 107 pro kanalizaci : (4,2+0,8)*2</t>
  </si>
  <si>
    <t>1,0*3</t>
  </si>
  <si>
    <t>974031167R00</t>
  </si>
  <si>
    <t>Vysekání rýh ve zdi cihelné pro kanalizaci</t>
  </si>
  <si>
    <t>Včetně pomocného lešení o výšce podlahy do 1900 mm a pro zatížení do 1,5 kPa  (150 kg/m2).</t>
  </si>
  <si>
    <t>310236241R00</t>
  </si>
  <si>
    <t>Zazdívka otvorů pl. 0,09 m2 cihlami, tl. zdi 30 cm</t>
  </si>
  <si>
    <t>pro vedení ÚT : 3</t>
  </si>
  <si>
    <t>310236261R00</t>
  </si>
  <si>
    <t>Zazdívka otvorů pl. 0,09 m2 cihlami, tl. zdi 60 cm</t>
  </si>
  <si>
    <t>pro vedení ÚT : 1</t>
  </si>
  <si>
    <t>3-NC01</t>
  </si>
  <si>
    <t>Zapravení otvoru ve stropech po stupačkách ÚT</t>
  </si>
  <si>
    <t>612403386R00</t>
  </si>
  <si>
    <t>Hrubá výplň rýh ve stěnách do 10x10cm maltou z SMS</t>
  </si>
  <si>
    <t>vodorovné pro ÚT : 1,6+1,6+3,4</t>
  </si>
  <si>
    <t>0,5*2</t>
  </si>
  <si>
    <t>0,3+0,7</t>
  </si>
  <si>
    <t>1,3*2</t>
  </si>
  <si>
    <t>4,5+2,7</t>
  </si>
  <si>
    <t>0,2*7</t>
  </si>
  <si>
    <t>3,0+1,5+2,0+1,7+0,9</t>
  </si>
  <si>
    <t>612403387R00</t>
  </si>
  <si>
    <t>Hrubá výplň rýh ve stěnách do 15x10cm maltou z SMS</t>
  </si>
  <si>
    <t>pro stupačky ÚT : 6*4</t>
  </si>
  <si>
    <t>95-NC001</t>
  </si>
  <si>
    <t>Montáž trezoru - vysekání zdiva tepelná izolace, obetonování</t>
  </si>
  <si>
    <t>95-NC002</t>
  </si>
  <si>
    <t>Vysekání otvoru pro osazení zařízení CETIN vč. zapravení 300x250x100 mm</t>
  </si>
  <si>
    <t>95-NC004</t>
  </si>
  <si>
    <t>Kamerová zkouška kanalizace</t>
  </si>
  <si>
    <t>95-NC005</t>
  </si>
  <si>
    <t>Rozkrytí stropní konstrukce  v knihovně vč. zpětného zapravaní 1,0x1,0 m</t>
  </si>
  <si>
    <t>95-NC006</t>
  </si>
  <si>
    <t>Vyvrtání otvorů pro průchod vedení teplé vody vč. zapravení</t>
  </si>
  <si>
    <t>0,47+0,47+0,485+0,46</t>
  </si>
  <si>
    <t>95-NC007</t>
  </si>
  <si>
    <t>Vyfrézování drážky pro vedení teplé vody vč. hrubého zapravení</t>
  </si>
  <si>
    <t>3,8*3</t>
  </si>
  <si>
    <t>965082923R00</t>
  </si>
  <si>
    <t>Odstranění násypu tl. do 10 cm, plocha nad 2 m2</t>
  </si>
  <si>
    <t xml:space="preserve">  m.č.204 kancelář OÚ : 32,5</t>
  </si>
  <si>
    <t xml:space="preserve">  m.č.205 kancelář starosty : 23,86</t>
  </si>
  <si>
    <t xml:space="preserve">  m.č.206 kuchyňka : 6,25</t>
  </si>
  <si>
    <t xml:space="preserve">  m.č.212 úklid : 8,59</t>
  </si>
  <si>
    <t xml:space="preserve">  m.č.213 archiv : 18,31</t>
  </si>
  <si>
    <t>89,51*0,15</t>
  </si>
  <si>
    <t>971033341R00</t>
  </si>
  <si>
    <t>Vybourání otv. zeď cihel. pl.0,09 m2, tl.30cm, MVC</t>
  </si>
  <si>
    <t>971033361R00</t>
  </si>
  <si>
    <t>Vybourání otv. zeď cihel. pl.0,09 m2, tl.60cm, MVC</t>
  </si>
  <si>
    <t>971033371R00</t>
  </si>
  <si>
    <t>Vybourání otv. zeď cihel. pl.0,09 m2, tl.75cm, MVC</t>
  </si>
  <si>
    <t>974031143R00</t>
  </si>
  <si>
    <t>Vysekání rýh ve zdi cihelné 7 x 10 cm</t>
  </si>
  <si>
    <t>974031154R00</t>
  </si>
  <si>
    <t>Vysekání rýh ve zdi cihelné 10 x 15 cm</t>
  </si>
  <si>
    <t>96-NC01</t>
  </si>
  <si>
    <t>Otvor ve stropní konstrukci pro stupačky ÚT</t>
  </si>
  <si>
    <t>762521108RT2</t>
  </si>
  <si>
    <t>Položení podlah nehoblovaných na sraz, hrubé fošny včetně dodávky řeziva, fošny tl. 38 mm</t>
  </si>
  <si>
    <t>m.č.212 úklid - druhý záklop : 8,59</t>
  </si>
  <si>
    <t>762595000R00</t>
  </si>
  <si>
    <t>Spojovací a ochranné prostředky k položení podlah</t>
  </si>
  <si>
    <t>m.č.212 úklid - druhý záklop : 8,59*0,038</t>
  </si>
  <si>
    <t>762811811R00</t>
  </si>
  <si>
    <t>Demontáž záklopů z hrubých prken tl. do 3,2 cm</t>
  </si>
  <si>
    <t>762911111R00</t>
  </si>
  <si>
    <t>Impregnace řeziva máčením Bochemit QB</t>
  </si>
  <si>
    <t>m.č.212 úklid - druhý záklop : 8,59*2</t>
  </si>
  <si>
    <t>998762202R00</t>
  </si>
  <si>
    <t>Přesun hmot pro tesařské konstrukce, výšky do 12 m</t>
  </si>
  <si>
    <t>349231811R00</t>
  </si>
  <si>
    <t>Přizdívka ostění s ozubem z cihel, kapsy do 15 cm</t>
  </si>
  <si>
    <t>m.č.102 chodba : 2,1*0,2*2</t>
  </si>
  <si>
    <t>m.č.201-202 schodiště, hala : 2,38*0,4*2</t>
  </si>
  <si>
    <t>m.č.203 předprostor kanceláří : 2,01*0,4*2</t>
  </si>
  <si>
    <t>349231NC01</t>
  </si>
  <si>
    <t>Přizdívka ostění do 4 cm</t>
  </si>
  <si>
    <t>m.č.204 kancelář OÚ : 2,43*0,4*2*2</t>
  </si>
  <si>
    <t>m.č.205 kancelář starosty : 2,43*0,4*2*2</t>
  </si>
  <si>
    <t xml:space="preserve">  m.č.103 knihovna : 2,47*0,4*2*2</t>
  </si>
  <si>
    <t xml:space="preserve">  m.č.104 knihovna : 2,47*0,4*2*2</t>
  </si>
  <si>
    <t xml:space="preserve">  m.č.106 multifunkční prostor : </t>
  </si>
  <si>
    <t xml:space="preserve">  (1,37+1,37)*0,15</t>
  </si>
  <si>
    <t xml:space="preserve">  (1,35+1,35)*0,15</t>
  </si>
  <si>
    <t xml:space="preserve">  m.č.201-202 schodiště, hala : 2,38*0,4*2</t>
  </si>
  <si>
    <t xml:space="preserve">  m.č.203 předprostor kanceláří : 2,01*0,4*2</t>
  </si>
  <si>
    <t xml:space="preserve">  m.č.204 kancelář OÚ : 2,43*0,4*2*2</t>
  </si>
  <si>
    <t xml:space="preserve">  m.č.205 kancelář starosty : 2,43*0,4*2*2</t>
  </si>
  <si>
    <t xml:space="preserve">  m.č.211 předprostor obř. síně : 2,05*0,4*2</t>
  </si>
  <si>
    <t xml:space="preserve">  m.č.212 úklid : </t>
  </si>
  <si>
    <t xml:space="preserve">  (0,42+0,42)*0,3</t>
  </si>
  <si>
    <t xml:space="preserve">  m.č.213 archiv : </t>
  </si>
  <si>
    <t xml:space="preserve">  (2,02+2,02)*0,15</t>
  </si>
  <si>
    <t>-23,364</t>
  </si>
  <si>
    <t>612425931R00</t>
  </si>
  <si>
    <t>Omítka vápenná vnitřního ostění - štuková</t>
  </si>
  <si>
    <t>m.č.103 knihovna : 2,47*0,4*2*2</t>
  </si>
  <si>
    <t>m.č.104 knihovna : 2,47*0,4*2*2</t>
  </si>
  <si>
    <t xml:space="preserve">m.č.106 multifunkční prostor : </t>
  </si>
  <si>
    <t>(1,37+1,37)*0,15</t>
  </si>
  <si>
    <t>(1,35+1,35)*0,15</t>
  </si>
  <si>
    <t>m.č.211 předprostor obř. síně : 2,05*0,4*2</t>
  </si>
  <si>
    <t xml:space="preserve">m.č.212 úklid : </t>
  </si>
  <si>
    <t>(0,42+0,42)*0,3</t>
  </si>
  <si>
    <t xml:space="preserve">m.č.213 archiv : </t>
  </si>
  <si>
    <t>(2,02+2,02)*0,15</t>
  </si>
  <si>
    <t>632451024R00</t>
  </si>
  <si>
    <t>Vyrovnávací potěr MC 15, v pásu, tl. 50 mm</t>
  </si>
  <si>
    <t>m.č.103 knihovna : 1,38*0,4*2</t>
  </si>
  <si>
    <t>m.č.104 knihovna : 1,37*0,4*2</t>
  </si>
  <si>
    <t>m.č.204 kancelář OÚ : 1,35*0,4*2</t>
  </si>
  <si>
    <t>m.č.205 kancelář starosty : 1,34*0,4*2</t>
  </si>
  <si>
    <t>733113113R00</t>
  </si>
  <si>
    <t>Příplatek za zhotovení přípojky DN 15</t>
  </si>
  <si>
    <t>POL1_7</t>
  </si>
  <si>
    <t>733110806R00</t>
  </si>
  <si>
    <t>Demontáž potrubí ocelového závitového do DN 15-32</t>
  </si>
  <si>
    <t>733161104R00</t>
  </si>
  <si>
    <t>Potrubí měděné Supersan 15 x 1 mm vč.izolace</t>
  </si>
  <si>
    <t>RTS 14/ II</t>
  </si>
  <si>
    <t>733161106R00</t>
  </si>
  <si>
    <t>Potrubí měděné Supersan 18 x 1 mm vč.izolace</t>
  </si>
  <si>
    <t>733161107R00</t>
  </si>
  <si>
    <t>Potrubí měděné Supersan 22 x 1 mm vč.izolace</t>
  </si>
  <si>
    <t>733161108R00</t>
  </si>
  <si>
    <t>Potrubí měděné Supersan 28 x 1,5 mm vč.izolace</t>
  </si>
  <si>
    <t>998733201R00</t>
  </si>
  <si>
    <t>Přesun hmot pro rozvody potrubí, výšky do 6 m</t>
  </si>
  <si>
    <t>733291101U00</t>
  </si>
  <si>
    <t>Zkouška těsnosti potrubí Cu -D 35</t>
  </si>
  <si>
    <t>733291903U00</t>
  </si>
  <si>
    <t>Oprava propojení potrubí Cu D 18</t>
  </si>
  <si>
    <t>733291904U00</t>
  </si>
  <si>
    <t>Oprava propojení potrubí Cu D 22</t>
  </si>
  <si>
    <t>733291905U00</t>
  </si>
  <si>
    <t>Oprava propojení potrubí Cu D 28</t>
  </si>
  <si>
    <t>734200821R00</t>
  </si>
  <si>
    <t>Demontáž armatur se 2závity do G 1/2</t>
  </si>
  <si>
    <t>734209102R00</t>
  </si>
  <si>
    <t>Montáž armatur závitových,s 1závitem, G 3/8</t>
  </si>
  <si>
    <t>734209113R00</t>
  </si>
  <si>
    <t>Montáž armatur závitových,se 2závity, G 1/2</t>
  </si>
  <si>
    <t>734211113R00</t>
  </si>
  <si>
    <t>Ventily odvzdušňovací ot.těles G 3/8</t>
  </si>
  <si>
    <t>734221605RT3</t>
  </si>
  <si>
    <t>Ventily termostat. rohové, G 1/2 Heimeier</t>
  </si>
  <si>
    <t>RTS 12/ II</t>
  </si>
  <si>
    <t>734261313RT3</t>
  </si>
  <si>
    <t>Šroubení rohové, G 1/2 Heimeier</t>
  </si>
  <si>
    <t>998734201R00</t>
  </si>
  <si>
    <t>Přesun hmot pro armatury, výšky do 6 m</t>
  </si>
  <si>
    <t>735118110R00</t>
  </si>
  <si>
    <t>Tlaková zkouška otopných těles litinových - vodou</t>
  </si>
  <si>
    <t>735119140R00</t>
  </si>
  <si>
    <t>Montáž těles otopných litinových článkových</t>
  </si>
  <si>
    <t>735111810R00</t>
  </si>
  <si>
    <t>Demontáž těles otopných litinových článkových</t>
  </si>
  <si>
    <t>735110911R00</t>
  </si>
  <si>
    <t>Přetěsnění radiátorové růžice vč. dodávky</t>
  </si>
  <si>
    <t>735156930R00</t>
  </si>
  <si>
    <t>Tlakové zkoušky otopných těles Radik</t>
  </si>
  <si>
    <t>735159111R00</t>
  </si>
  <si>
    <t>Montáž panelových těles Radik do délky 1600 mm</t>
  </si>
  <si>
    <t>998735201R00</t>
  </si>
  <si>
    <t>Přesun hmot pro otopná tělesa, výšky do 6 m</t>
  </si>
  <si>
    <t>735152251U00</t>
  </si>
  <si>
    <t>Těleso Ventil Kompakt11 v/l 500/400</t>
  </si>
  <si>
    <t>735152475U00</t>
  </si>
  <si>
    <t>Těleso Ventil Kompakt21 v/l 600/800</t>
  </si>
  <si>
    <t>01</t>
  </si>
  <si>
    <t>Odstavení a vypuštění systému</t>
  </si>
  <si>
    <t>hod</t>
  </si>
  <si>
    <t>02</t>
  </si>
  <si>
    <t>Uzátkování a napuštění systému</t>
  </si>
  <si>
    <t>03</t>
  </si>
  <si>
    <t>Konečné napuštění systému</t>
  </si>
  <si>
    <t>04</t>
  </si>
  <si>
    <t>Topná zkouška</t>
  </si>
  <si>
    <t>RAPOS, spol. s r.o.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</si>
</sst>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21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21"/>
      <name val="Arial CE"/>
      <charset val="238"/>
    </font>
    <font>
      <sz val="8"/>
      <color indexed="12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2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0" fontId="8" fillId="0" borderId="0" xfId="0" applyFont="1" applyAlignment="1">
      <alignment horizontal="left" vertical="center" wrapTex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9" fillId="2" borderId="1" xfId="0" applyFont="1" applyFill="1" applyBorder="1" applyAlignment="1">
      <alignment horizontal="left" vertical="center" indent="1"/>
    </xf>
    <xf numFmtId="0" fontId="0" fillId="2" borderId="0" xfId="0" applyFill="1" applyAlignment="1">
      <alignment wrapText="1"/>
    </xf>
    <xf numFmtId="49" fontId="6" fillId="2" borderId="0" xfId="0" applyNumberFormat="1" applyFont="1" applyFill="1" applyAlignment="1">
      <alignment horizontal="left" vertical="center" wrapText="1"/>
    </xf>
    <xf numFmtId="49" fontId="6" fillId="2" borderId="18" xfId="0" applyNumberFormat="1" applyFont="1" applyFill="1" applyBorder="1" applyAlignment="1">
      <alignment horizontal="left" vertical="center" wrapText="1"/>
    </xf>
    <xf numFmtId="0" fontId="0" fillId="2" borderId="18" xfId="0" applyFill="1" applyBorder="1" applyAlignment="1">
      <alignment wrapText="1"/>
    </xf>
    <xf numFmtId="0" fontId="0" fillId="2" borderId="19" xfId="0" applyFill="1" applyBorder="1" applyAlignment="1">
      <alignment wrapText="1"/>
    </xf>
    <xf numFmtId="0" fontId="0" fillId="2" borderId="1" xfId="0" applyFill="1" applyBorder="1" applyAlignment="1">
      <alignment horizontal="left" vertical="center" indent="1"/>
    </xf>
    <xf numFmtId="0" fontId="8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0" fillId="2" borderId="0" xfId="0" applyFill="1" applyAlignment="1">
      <alignment wrapText="1"/>
    </xf>
    <xf numFmtId="0" fontId="0" fillId="2" borderId="2" xfId="0" applyFill="1" applyBorder="1" applyAlignment="1">
      <alignment wrapText="1"/>
    </xf>
    <xf numFmtId="0" fontId="0" fillId="2" borderId="9" xfId="0" applyFill="1" applyBorder="1" applyAlignment="1">
      <alignment horizontal="left" vertical="center" indent="1"/>
    </xf>
    <xf numFmtId="0" fontId="0" fillId="2" borderId="6" xfId="0" applyFill="1" applyBorder="1" applyAlignment="1">
      <alignment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3" borderId="18" xfId="0" applyFont="1" applyFill="1" applyBorder="1" applyAlignment="1" applyProtection="1">
      <alignment horizontal="left" vertical="center"/>
      <protection locked="0"/>
    </xf>
    <xf numFmtId="0" fontId="8" fillId="3" borderId="0" xfId="0" applyFont="1" applyFill="1" applyAlignment="1" applyProtection="1">
      <alignment horizontal="left" vertical="center"/>
      <protection locked="0"/>
    </xf>
    <xf numFmtId="0" fontId="8" fillId="3" borderId="6" xfId="0" applyFont="1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 applyProtection="1">
      <alignment horizontal="left" vertical="center"/>
      <protection locked="0"/>
    </xf>
    <xf numFmtId="0" fontId="8" fillId="3" borderId="6" xfId="0" applyFont="1" applyFill="1" applyBorder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4" borderId="30" xfId="0" applyNumberFormat="1" applyFont="1" applyFill="1" applyBorder="1" applyAlignment="1">
      <alignment vertical="center"/>
    </xf>
    <xf numFmtId="4" fontId="7" fillId="4" borderId="31" xfId="0" applyNumberFormat="1" applyFont="1" applyFill="1" applyBorder="1" applyAlignment="1">
      <alignment vertical="center" wrapText="1"/>
    </xf>
    <xf numFmtId="4" fontId="10" fillId="4" borderId="32" xfId="0" applyNumberFormat="1" applyFont="1" applyFill="1" applyBorder="1" applyAlignment="1">
      <alignment horizontal="center" vertical="center" wrapText="1" shrinkToFit="1"/>
    </xf>
    <xf numFmtId="4" fontId="7" fillId="4" borderId="32" xfId="0" applyNumberFormat="1" applyFont="1" applyFill="1" applyBorder="1" applyAlignment="1">
      <alignment horizontal="center" vertical="center" wrapText="1" shrinkToFit="1"/>
    </xf>
    <xf numFmtId="3" fontId="7" fillId="4" borderId="32" xfId="0" applyNumberFormat="1" applyFont="1" applyFill="1" applyBorder="1" applyAlignment="1">
      <alignment horizontal="center" vertical="center" wrapText="1"/>
    </xf>
    <xf numFmtId="4" fontId="0" fillId="0" borderId="33" xfId="0" applyNumberFormat="1" applyBorder="1" applyAlignment="1">
      <alignment vertical="center"/>
    </xf>
    <xf numFmtId="4" fontId="0" fillId="0" borderId="34" xfId="0" applyNumberFormat="1" applyBorder="1" applyAlignment="1">
      <alignment vertical="center" wrapText="1"/>
    </xf>
    <xf numFmtId="4" fontId="3" fillId="0" borderId="35" xfId="0" applyNumberFormat="1" applyFont="1" applyBorder="1" applyAlignment="1">
      <alignment horizontal="right" vertical="center" wrapText="1" shrinkToFit="1"/>
    </xf>
    <xf numFmtId="4" fontId="3" fillId="0" borderId="35" xfId="0" applyNumberFormat="1" applyFont="1" applyBorder="1" applyAlignment="1">
      <alignment horizontal="right" vertical="center" shrinkToFit="1"/>
    </xf>
    <xf numFmtId="4" fontId="0" fillId="0" borderId="35" xfId="0" applyNumberFormat="1" applyBorder="1" applyAlignment="1">
      <alignment vertical="center" shrinkToFit="1"/>
    </xf>
    <xf numFmtId="3" fontId="0" fillId="0" borderId="35" xfId="0" applyNumberFormat="1" applyBorder="1" applyAlignment="1">
      <alignment vertical="center"/>
    </xf>
    <xf numFmtId="4" fontId="8" fillId="0" borderId="33" xfId="0" applyNumberFormat="1" applyFont="1" applyBorder="1" applyAlignment="1">
      <alignment vertical="center"/>
    </xf>
    <xf numFmtId="4" fontId="8" fillId="0" borderId="34" xfId="0" applyNumberFormat="1" applyFont="1" applyBorder="1" applyAlignment="1">
      <alignment vertical="center" wrapText="1"/>
    </xf>
    <xf numFmtId="4" fontId="8" fillId="0" borderId="35" xfId="0" applyNumberFormat="1" applyFont="1" applyBorder="1" applyAlignment="1">
      <alignment vertical="center" wrapText="1" shrinkToFit="1"/>
    </xf>
    <xf numFmtId="4" fontId="8" fillId="0" borderId="35" xfId="0" applyNumberFormat="1" applyFont="1" applyBorder="1" applyAlignment="1">
      <alignment vertical="center" shrinkToFit="1"/>
    </xf>
    <xf numFmtId="3" fontId="8" fillId="0" borderId="35" xfId="0" applyNumberFormat="1" applyFont="1" applyBorder="1" applyAlignment="1">
      <alignment vertical="center"/>
    </xf>
    <xf numFmtId="4" fontId="0" fillId="0" borderId="33" xfId="0" applyNumberFormat="1" applyBorder="1" applyAlignment="1">
      <alignment horizontal="left" vertical="center"/>
    </xf>
    <xf numFmtId="4" fontId="0" fillId="0" borderId="35" xfId="0" applyNumberFormat="1" applyBorder="1" applyAlignment="1">
      <alignment vertical="center" wrapText="1" shrinkToFit="1"/>
    </xf>
    <xf numFmtId="4" fontId="0" fillId="2" borderId="36" xfId="0" applyNumberFormat="1" applyFill="1" applyBorder="1" applyAlignment="1">
      <alignment vertical="center"/>
    </xf>
    <xf numFmtId="4" fontId="0" fillId="2" borderId="37" xfId="0" applyNumberFormat="1" applyFill="1" applyBorder="1" applyAlignment="1">
      <alignment vertical="center"/>
    </xf>
    <xf numFmtId="4" fontId="0" fillId="2" borderId="38" xfId="0" applyNumberFormat="1" applyFill="1" applyBorder="1" applyAlignment="1">
      <alignment vertical="center"/>
    </xf>
    <xf numFmtId="4" fontId="0" fillId="2" borderId="39" xfId="0" applyNumberFormat="1" applyFill="1" applyBorder="1" applyAlignment="1">
      <alignment vertical="center" wrapText="1" shrinkToFit="1"/>
    </xf>
    <xf numFmtId="4" fontId="0" fillId="2" borderId="39" xfId="0" applyNumberFormat="1" applyFill="1" applyBorder="1" applyAlignment="1">
      <alignment vertical="center" shrinkToFit="1"/>
    </xf>
    <xf numFmtId="3" fontId="0" fillId="2" borderId="39" xfId="0" applyNumberFormat="1" applyFill="1" applyBorder="1" applyAlignment="1">
      <alignment vertical="center"/>
    </xf>
    <xf numFmtId="0" fontId="4" fillId="2" borderId="11" xfId="0" applyFont="1" applyFill="1" applyBorder="1" applyAlignment="1">
      <alignment horizontal="left" vertical="center" indent="1"/>
    </xf>
    <xf numFmtId="0" fontId="5" fillId="2" borderId="7" xfId="0" applyFont="1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4" fontId="4" fillId="2" borderId="7" xfId="0" applyNumberFormat="1" applyFont="1" applyFill="1" applyBorder="1" applyAlignment="1">
      <alignment horizontal="left" vertical="center"/>
    </xf>
    <xf numFmtId="4" fontId="12" fillId="2" borderId="7" xfId="0" applyNumberFormat="1" applyFont="1" applyFill="1" applyBorder="1" applyAlignment="1">
      <alignment horizontal="right" vertical="center"/>
    </xf>
    <xf numFmtId="2" fontId="12" fillId="2" borderId="7" xfId="0" applyNumberFormat="1" applyFont="1" applyFill="1" applyBorder="1" applyAlignment="1">
      <alignment horizontal="right" vertical="center"/>
    </xf>
    <xf numFmtId="49" fontId="0" fillId="2" borderId="13" xfId="0" applyNumberFormat="1" applyFill="1" applyBorder="1" applyAlignment="1">
      <alignment horizontal="left" vertical="center"/>
    </xf>
    <xf numFmtId="0" fontId="0" fillId="2" borderId="7" xfId="0" applyFill="1" applyBorder="1" applyAlignment="1">
      <alignment wrapText="1"/>
    </xf>
    <xf numFmtId="0" fontId="0" fillId="2" borderId="7" xfId="0" applyFill="1" applyBorder="1"/>
    <xf numFmtId="49" fontId="8" fillId="2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4" borderId="30" xfId="0" applyFont="1" applyFill="1" applyBorder="1" applyAlignment="1">
      <alignment horizontal="center" vertical="center" wrapText="1"/>
    </xf>
    <xf numFmtId="0" fontId="15" fillId="4" borderId="3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49" fontId="7" fillId="0" borderId="33" xfId="0" applyNumberFormat="1" applyFont="1" applyBorder="1" applyAlignment="1">
      <alignment vertical="center"/>
    </xf>
    <xf numFmtId="49" fontId="7" fillId="0" borderId="33" xfId="0" applyNumberFormat="1" applyFont="1" applyBorder="1" applyAlignment="1">
      <alignment vertical="center" wrapText="1"/>
    </xf>
    <xf numFmtId="49" fontId="7" fillId="0" borderId="34" xfId="0" applyNumberFormat="1" applyFont="1" applyBorder="1" applyAlignment="1">
      <alignment vertical="center" wrapText="1"/>
    </xf>
    <xf numFmtId="4" fontId="7" fillId="0" borderId="35" xfId="0" applyNumberFormat="1" applyFont="1" applyBorder="1" applyAlignment="1">
      <alignment vertical="center"/>
    </xf>
    <xf numFmtId="0" fontId="7" fillId="2" borderId="36" xfId="0" applyFont="1" applyFill="1" applyBorder="1" applyAlignment="1">
      <alignment vertical="center"/>
    </xf>
    <xf numFmtId="0" fontId="7" fillId="2" borderId="36" xfId="0" applyFont="1" applyFill="1" applyBorder="1" applyAlignment="1">
      <alignment vertical="center" wrapText="1"/>
    </xf>
    <xf numFmtId="0" fontId="7" fillId="2" borderId="37" xfId="0" applyFont="1" applyFill="1" applyBorder="1" applyAlignment="1">
      <alignment vertical="center" wrapText="1"/>
    </xf>
    <xf numFmtId="4" fontId="7" fillId="2" borderId="39" xfId="0" applyNumberFormat="1" applyFont="1" applyFill="1" applyBorder="1" applyAlignment="1">
      <alignment vertical="center"/>
    </xf>
    <xf numFmtId="3" fontId="7" fillId="0" borderId="35" xfId="0" applyNumberFormat="1" applyFont="1" applyBorder="1" applyAlignment="1">
      <alignment vertical="center"/>
    </xf>
    <xf numFmtId="3" fontId="7" fillId="2" borderId="39" xfId="0" applyNumberFormat="1" applyFont="1" applyFill="1" applyBorder="1" applyAlignment="1">
      <alignment vertical="center"/>
    </xf>
    <xf numFmtId="4" fontId="7" fillId="0" borderId="35" xfId="0" applyNumberFormat="1" applyFont="1" applyBorder="1" applyAlignment="1">
      <alignment horizontal="center" vertical="center"/>
    </xf>
    <xf numFmtId="4" fontId="7" fillId="2" borderId="39" xfId="0" applyNumberFormat="1" applyFont="1" applyFill="1" applyBorder="1" applyAlignment="1">
      <alignment horizontal="center"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2" borderId="21" xfId="0" applyFont="1" applyFill="1" applyBorder="1" applyAlignment="1">
      <alignment vertical="center"/>
    </xf>
    <xf numFmtId="49" fontId="0" fillId="2" borderId="12" xfId="0" applyNumberFormat="1" applyFill="1" applyBorder="1" applyAlignment="1">
      <alignment vertical="center"/>
    </xf>
    <xf numFmtId="49" fontId="0" fillId="2" borderId="12" xfId="0" applyNumberFormat="1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0" fillId="4" borderId="15" xfId="0" applyFill="1" applyBorder="1"/>
    <xf numFmtId="0" fontId="0" fillId="4" borderId="21" xfId="0" applyFill="1" applyBorder="1"/>
    <xf numFmtId="0" fontId="0" fillId="4" borderId="21" xfId="0" applyFill="1" applyBorder="1" applyAlignment="1">
      <alignment horizontal="center"/>
    </xf>
    <xf numFmtId="49" fontId="0" fillId="4" borderId="21" xfId="0" applyNumberFormat="1" applyFill="1" applyBorder="1"/>
    <xf numFmtId="0" fontId="0" fillId="4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2" borderId="15" xfId="0" applyFont="1" applyFill="1" applyBorder="1" applyAlignment="1">
      <alignment vertical="top"/>
    </xf>
    <xf numFmtId="49" fontId="8" fillId="2" borderId="12" xfId="0" applyNumberFormat="1" applyFont="1" applyFill="1" applyBorder="1" applyAlignment="1">
      <alignment vertical="top"/>
    </xf>
    <xf numFmtId="0" fontId="8" fillId="2" borderId="12" xfId="0" applyFont="1" applyFill="1" applyBorder="1" applyAlignment="1">
      <alignment horizontal="center" vertical="top"/>
    </xf>
    <xf numFmtId="0" fontId="8" fillId="2" borderId="12" xfId="0" applyFont="1" applyFill="1" applyBorder="1" applyAlignment="1">
      <alignment vertical="top"/>
    </xf>
    <xf numFmtId="0" fontId="0" fillId="0" borderId="0" xfId="0" applyAlignment="1">
      <alignment vertical="top"/>
    </xf>
    <xf numFmtId="0" fontId="0" fillId="3" borderId="29" xfId="0" applyFill="1" applyBorder="1" applyAlignment="1" applyProtection="1">
      <alignment vertical="top" wrapText="1"/>
      <protection locked="0"/>
    </xf>
    <xf numFmtId="0" fontId="0" fillId="3" borderId="18" xfId="0" applyFill="1" applyBorder="1" applyAlignment="1" applyProtection="1">
      <alignment vertical="top" wrapText="1"/>
      <protection locked="0"/>
    </xf>
    <xf numFmtId="0" fontId="0" fillId="3" borderId="40" xfId="0" applyFill="1" applyBorder="1" applyAlignment="1" applyProtection="1">
      <alignment vertical="top" wrapText="1"/>
      <protection locked="0"/>
    </xf>
    <xf numFmtId="0" fontId="0" fillId="3" borderId="26" xfId="0" applyFill="1" applyBorder="1" applyAlignment="1" applyProtection="1">
      <alignment vertical="top" wrapText="1"/>
      <protection locked="0"/>
    </xf>
    <xf numFmtId="0" fontId="0" fillId="3" borderId="0" xfId="0" applyFill="1" applyBorder="1" applyAlignment="1" applyProtection="1">
      <alignment vertical="top" wrapText="1"/>
      <protection locked="0"/>
    </xf>
    <xf numFmtId="0" fontId="0" fillId="3" borderId="27" xfId="0" applyFill="1" applyBorder="1" applyAlignment="1" applyProtection="1">
      <alignment vertical="top" wrapText="1"/>
      <protection locked="0"/>
    </xf>
    <xf numFmtId="0" fontId="0" fillId="3" borderId="10" xfId="0" applyFill="1" applyBorder="1" applyAlignment="1" applyProtection="1">
      <alignment vertical="top" wrapText="1"/>
      <protection locked="0"/>
    </xf>
    <xf numFmtId="0" fontId="0" fillId="3" borderId="6" xfId="0" applyFill="1" applyBorder="1" applyAlignment="1" applyProtection="1">
      <alignment vertical="top" wrapText="1"/>
      <protection locked="0"/>
    </xf>
    <xf numFmtId="0" fontId="0" fillId="3" borderId="28" xfId="0" applyFill="1" applyBorder="1" applyAlignment="1" applyProtection="1">
      <alignment vertical="top" wrapText="1"/>
      <protection locked="0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164" fontId="16" fillId="0" borderId="0" xfId="0" applyNumberFormat="1" applyFont="1" applyBorder="1" applyAlignment="1">
      <alignment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3" borderId="0" xfId="0" applyNumberFormat="1" applyFont="1" applyFill="1" applyBorder="1" applyAlignment="1" applyProtection="1">
      <alignment vertical="top" shrinkToFit="1"/>
      <protection locked="0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164" fontId="18" fillId="0" borderId="0" xfId="0" applyNumberFormat="1" applyFont="1" applyBorder="1" applyAlignment="1">
      <alignment horizontal="center" vertical="top" wrapText="1" shrinkToFit="1"/>
    </xf>
    <xf numFmtId="164" fontId="18" fillId="0" borderId="0" xfId="0" applyNumberFormat="1" applyFont="1" applyBorder="1" applyAlignment="1">
      <alignment vertical="top" wrapText="1" shrinkToFit="1"/>
    </xf>
    <xf numFmtId="164" fontId="8" fillId="2" borderId="0" xfId="0" applyNumberFormat="1" applyFont="1" applyFill="1" applyBorder="1" applyAlignment="1">
      <alignment vertical="top" shrinkToFit="1"/>
    </xf>
    <xf numFmtId="4" fontId="8" fillId="2" borderId="0" xfId="0" applyNumberFormat="1" applyFont="1" applyFill="1" applyBorder="1" applyAlignment="1">
      <alignment vertical="top" shrinkToFit="1"/>
    </xf>
    <xf numFmtId="0" fontId="8" fillId="2" borderId="29" xfId="0" applyFont="1" applyFill="1" applyBorder="1" applyAlignment="1">
      <alignment vertical="top"/>
    </xf>
    <xf numFmtId="49" fontId="8" fillId="2" borderId="18" xfId="0" applyNumberFormat="1" applyFont="1" applyFill="1" applyBorder="1" applyAlignment="1">
      <alignment vertical="top"/>
    </xf>
    <xf numFmtId="0" fontId="8" fillId="2" borderId="18" xfId="0" applyFont="1" applyFill="1" applyBorder="1" applyAlignment="1">
      <alignment horizontal="center" vertical="top" shrinkToFit="1"/>
    </xf>
    <xf numFmtId="164" fontId="8" fillId="2" borderId="18" xfId="0" applyNumberFormat="1" applyFont="1" applyFill="1" applyBorder="1" applyAlignment="1">
      <alignment vertical="top" shrinkToFit="1"/>
    </xf>
    <xf numFmtId="4" fontId="8" fillId="2" borderId="18" xfId="0" applyNumberFormat="1" applyFont="1" applyFill="1" applyBorder="1" applyAlignment="1">
      <alignment vertical="top" shrinkToFit="1"/>
    </xf>
    <xf numFmtId="4" fontId="8" fillId="2" borderId="40" xfId="0" applyNumberFormat="1" applyFont="1" applyFill="1" applyBorder="1" applyAlignment="1">
      <alignment vertical="top" shrinkToFit="1"/>
    </xf>
    <xf numFmtId="4" fontId="8" fillId="2" borderId="22" xfId="0" applyNumberFormat="1" applyFont="1" applyFill="1" applyBorder="1" applyAlignment="1">
      <alignment vertical="top" shrinkToFit="1"/>
    </xf>
    <xf numFmtId="0" fontId="16" fillId="0" borderId="41" xfId="0" applyFont="1" applyBorder="1" applyAlignment="1">
      <alignment vertical="top"/>
    </xf>
    <xf numFmtId="49" fontId="16" fillId="0" borderId="42" xfId="0" applyNumberFormat="1" applyFont="1" applyBorder="1" applyAlignment="1">
      <alignment vertical="top"/>
    </xf>
    <xf numFmtId="0" fontId="16" fillId="0" borderId="42" xfId="0" applyFont="1" applyBorder="1" applyAlignment="1">
      <alignment horizontal="center" vertical="top" shrinkToFit="1"/>
    </xf>
    <xf numFmtId="164" fontId="16" fillId="0" borderId="42" xfId="0" applyNumberFormat="1" applyFont="1" applyBorder="1" applyAlignment="1">
      <alignment vertical="top" shrinkToFit="1"/>
    </xf>
    <xf numFmtId="4" fontId="16" fillId="3" borderId="42" xfId="0" applyNumberFormat="1" applyFont="1" applyFill="1" applyBorder="1" applyAlignment="1" applyProtection="1">
      <alignment vertical="top" shrinkToFit="1"/>
      <protection locked="0"/>
    </xf>
    <xf numFmtId="4" fontId="16" fillId="0" borderId="43" xfId="0" applyNumberFormat="1" applyFont="1" applyBorder="1" applyAlignment="1">
      <alignment vertical="top" shrinkToFit="1"/>
    </xf>
    <xf numFmtId="0" fontId="16" fillId="0" borderId="44" xfId="0" applyFont="1" applyBorder="1" applyAlignment="1">
      <alignment vertical="top"/>
    </xf>
    <xf numFmtId="49" fontId="16" fillId="0" borderId="45" xfId="0" applyNumberFormat="1" applyFont="1" applyBorder="1" applyAlignment="1">
      <alignment vertical="top"/>
    </xf>
    <xf numFmtId="0" fontId="16" fillId="0" borderId="45" xfId="0" applyFont="1" applyBorder="1" applyAlignment="1">
      <alignment horizontal="center" vertical="top" shrinkToFit="1"/>
    </xf>
    <xf numFmtId="164" fontId="16" fillId="0" borderId="45" xfId="0" applyNumberFormat="1" applyFont="1" applyBorder="1" applyAlignment="1">
      <alignment vertical="top" shrinkToFit="1"/>
    </xf>
    <xf numFmtId="4" fontId="16" fillId="3" borderId="45" xfId="0" applyNumberFormat="1" applyFont="1" applyFill="1" applyBorder="1" applyAlignment="1" applyProtection="1">
      <alignment vertical="top" shrinkToFit="1"/>
      <protection locked="0"/>
    </xf>
    <xf numFmtId="4" fontId="16" fillId="0" borderId="46" xfId="0" applyNumberFormat="1" applyFont="1" applyBorder="1" applyAlignment="1">
      <alignment vertical="top" shrinkToFit="1"/>
    </xf>
    <xf numFmtId="49" fontId="8" fillId="2" borderId="18" xfId="0" applyNumberFormat="1" applyFont="1" applyFill="1" applyBorder="1" applyAlignment="1">
      <alignment horizontal="left" vertical="top" wrapText="1"/>
    </xf>
    <xf numFmtId="49" fontId="16" fillId="0" borderId="42" xfId="0" applyNumberFormat="1" applyFont="1" applyBorder="1" applyAlignment="1">
      <alignment horizontal="left" vertical="top" wrapText="1"/>
    </xf>
    <xf numFmtId="164" fontId="17" fillId="0" borderId="0" xfId="0" applyNumberFormat="1" applyFont="1" applyBorder="1" applyAlignment="1">
      <alignment horizontal="left"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164" fontId="18" fillId="0" borderId="0" xfId="0" quotePrefix="1" applyNumberFormat="1" applyFont="1" applyBorder="1" applyAlignment="1">
      <alignment horizontal="left" vertical="top" wrapText="1"/>
    </xf>
    <xf numFmtId="49" fontId="16" fillId="0" borderId="45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2" borderId="12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3" borderId="18" xfId="0" applyFill="1" applyBorder="1" applyAlignment="1" applyProtection="1">
      <alignment horizontal="left" vertical="top" wrapText="1"/>
      <protection locked="0"/>
    </xf>
    <xf numFmtId="0" fontId="0" fillId="3" borderId="0" xfId="0" applyFill="1" applyBorder="1" applyAlignment="1" applyProtection="1">
      <alignment horizontal="left" vertical="top" wrapText="1"/>
      <protection locked="0"/>
    </xf>
    <xf numFmtId="0" fontId="0" fillId="3" borderId="6" xfId="0" applyFill="1" applyBorder="1" applyAlignment="1" applyProtection="1">
      <alignment horizontal="left" vertical="top" wrapText="1"/>
      <protection locked="0"/>
    </xf>
    <xf numFmtId="49" fontId="0" fillId="0" borderId="0" xfId="0" applyNumberFormat="1" applyAlignment="1">
      <alignment horizontal="left" wrapText="1"/>
    </xf>
    <xf numFmtId="0" fontId="19" fillId="0" borderId="18" xfId="0" applyNumberFormat="1" applyFont="1" applyBorder="1" applyAlignment="1">
      <alignment vertical="top" wrapText="1"/>
    </xf>
    <xf numFmtId="0" fontId="19" fillId="0" borderId="18" xfId="0" applyNumberFormat="1" applyFont="1" applyBorder="1" applyAlignment="1">
      <alignment horizontal="left" vertical="top" wrapText="1"/>
    </xf>
    <xf numFmtId="0" fontId="20" fillId="0" borderId="0" xfId="0" applyNumberFormat="1" applyFont="1" applyAlignment="1">
      <alignment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4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3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4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5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112">
    <tabColor rgb="FF66FF66"/>
  </sheetPr>
  <dimension ref="A1:O97"/>
  <sheetViews>
    <sheetView showGridLines="0" tabSelected="1" topLeftCell="B1" zoomScaleNormal="100" zoomScaleSheetLayoutView="75" workbookViewId="0">
      <selection activeCell="M61" sqref="M61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38</v>
      </c>
      <c r="B1" s="76" t="s">
        <v>4</v>
      </c>
      <c r="C1" s="77"/>
      <c r="D1" s="77"/>
      <c r="E1" s="77"/>
      <c r="F1" s="77"/>
      <c r="G1" s="77"/>
      <c r="H1" s="77"/>
      <c r="I1" s="77"/>
      <c r="J1" s="78"/>
    </row>
    <row r="2" spans="1:15" ht="36" customHeight="1" x14ac:dyDescent="0.2">
      <c r="A2" s="2"/>
      <c r="B2" s="110" t="s">
        <v>24</v>
      </c>
      <c r="C2" s="111"/>
      <c r="D2" s="112"/>
      <c r="E2" s="113" t="s">
        <v>42</v>
      </c>
      <c r="F2" s="114"/>
      <c r="G2" s="114"/>
      <c r="H2" s="114"/>
      <c r="I2" s="114"/>
      <c r="J2" s="115"/>
      <c r="O2" s="1"/>
    </row>
    <row r="3" spans="1:15" ht="27" hidden="1" customHeight="1" x14ac:dyDescent="0.2">
      <c r="A3" s="2"/>
      <c r="B3" s="116"/>
      <c r="C3" s="111"/>
      <c r="D3" s="117"/>
      <c r="E3" s="118"/>
      <c r="F3" s="119"/>
      <c r="G3" s="119"/>
      <c r="H3" s="119"/>
      <c r="I3" s="119"/>
      <c r="J3" s="120"/>
    </row>
    <row r="4" spans="1:15" ht="23.25" customHeight="1" x14ac:dyDescent="0.2">
      <c r="A4" s="2"/>
      <c r="B4" s="121"/>
      <c r="C4" s="122"/>
      <c r="D4" s="123"/>
      <c r="E4" s="124"/>
      <c r="F4" s="124"/>
      <c r="G4" s="124"/>
      <c r="H4" s="124"/>
      <c r="I4" s="124"/>
      <c r="J4" s="125"/>
    </row>
    <row r="5" spans="1:15" ht="24" customHeight="1" x14ac:dyDescent="0.2">
      <c r="A5" s="2"/>
      <c r="B5" s="31" t="s">
        <v>23</v>
      </c>
      <c r="D5" s="91"/>
      <c r="E5" s="92"/>
      <c r="F5" s="92"/>
      <c r="G5" s="92"/>
      <c r="H5" s="18" t="s">
        <v>40</v>
      </c>
      <c r="I5" s="22"/>
      <c r="J5" s="8"/>
    </row>
    <row r="6" spans="1:15" ht="15.75" customHeight="1" x14ac:dyDescent="0.2">
      <c r="A6" s="2"/>
      <c r="B6" s="28"/>
      <c r="C6" s="55"/>
      <c r="D6" s="85"/>
      <c r="E6" s="93"/>
      <c r="F6" s="93"/>
      <c r="G6" s="93"/>
      <c r="H6" s="18" t="s">
        <v>36</v>
      </c>
      <c r="I6" s="22"/>
      <c r="J6" s="8"/>
    </row>
    <row r="7" spans="1:15" ht="15.75" customHeight="1" x14ac:dyDescent="0.2">
      <c r="A7" s="2"/>
      <c r="B7" s="29"/>
      <c r="C7" s="56"/>
      <c r="D7" s="53"/>
      <c r="E7" s="94"/>
      <c r="F7" s="95"/>
      <c r="G7" s="95"/>
      <c r="H7" s="24"/>
      <c r="I7" s="23"/>
      <c r="J7" s="34"/>
    </row>
    <row r="8" spans="1:15" ht="24" hidden="1" customHeight="1" x14ac:dyDescent="0.2">
      <c r="A8" s="2"/>
      <c r="B8" s="31" t="s">
        <v>21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36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20</v>
      </c>
      <c r="D11" s="126" t="s">
        <v>692</v>
      </c>
      <c r="E11" s="126"/>
      <c r="F11" s="126"/>
      <c r="G11" s="126"/>
      <c r="H11" s="18" t="s">
        <v>40</v>
      </c>
      <c r="I11" s="131"/>
      <c r="J11" s="8"/>
    </row>
    <row r="12" spans="1:15" ht="15.75" customHeight="1" x14ac:dyDescent="0.2">
      <c r="A12" s="2"/>
      <c r="B12" s="28"/>
      <c r="C12" s="55"/>
      <c r="D12" s="127"/>
      <c r="E12" s="127"/>
      <c r="F12" s="127"/>
      <c r="G12" s="127"/>
      <c r="H12" s="18" t="s">
        <v>36</v>
      </c>
      <c r="I12" s="131"/>
      <c r="J12" s="8"/>
    </row>
    <row r="13" spans="1:15" ht="15.75" customHeight="1" x14ac:dyDescent="0.2">
      <c r="A13" s="2"/>
      <c r="B13" s="29"/>
      <c r="C13" s="56"/>
      <c r="D13" s="130"/>
      <c r="E13" s="128"/>
      <c r="F13" s="129"/>
      <c r="G13" s="129"/>
      <c r="H13" s="19"/>
      <c r="I13" s="23"/>
      <c r="J13" s="34"/>
    </row>
    <row r="14" spans="1:15" ht="24" customHeight="1" x14ac:dyDescent="0.2">
      <c r="A14" s="2"/>
      <c r="B14" s="43" t="s">
        <v>22</v>
      </c>
      <c r="C14" s="58"/>
      <c r="D14" s="59"/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34</v>
      </c>
      <c r="C15" s="61"/>
      <c r="D15" s="54"/>
      <c r="E15" s="86"/>
      <c r="F15" s="86"/>
      <c r="G15" s="87"/>
      <c r="H15" s="87"/>
      <c r="I15" s="87" t="s">
        <v>31</v>
      </c>
      <c r="J15" s="88"/>
    </row>
    <row r="16" spans="1:15" ht="23.25" customHeight="1" x14ac:dyDescent="0.2">
      <c r="A16" s="193" t="s">
        <v>26</v>
      </c>
      <c r="B16" s="38" t="s">
        <v>26</v>
      </c>
      <c r="C16" s="62"/>
      <c r="D16" s="63"/>
      <c r="E16" s="82"/>
      <c r="F16" s="83"/>
      <c r="G16" s="82"/>
      <c r="H16" s="83"/>
      <c r="I16" s="82">
        <f>SUMIF(F74:F93,A16,I74:I93)+SUMIF(F74:F93,"PSU",I74:I93)</f>
        <v>447342.82</v>
      </c>
      <c r="J16" s="84"/>
    </row>
    <row r="17" spans="1:10" ht="23.25" customHeight="1" x14ac:dyDescent="0.2">
      <c r="A17" s="193" t="s">
        <v>27</v>
      </c>
      <c r="B17" s="38" t="s">
        <v>27</v>
      </c>
      <c r="C17" s="62"/>
      <c r="D17" s="63"/>
      <c r="E17" s="82"/>
      <c r="F17" s="83"/>
      <c r="G17" s="82"/>
      <c r="H17" s="83"/>
      <c r="I17" s="82">
        <f>SUMIF(F74:F93,A17,I74:I93)</f>
        <v>143915.74000000002</v>
      </c>
      <c r="J17" s="84"/>
    </row>
    <row r="18" spans="1:10" ht="23.25" customHeight="1" x14ac:dyDescent="0.2">
      <c r="A18" s="193" t="s">
        <v>28</v>
      </c>
      <c r="B18" s="38" t="s">
        <v>28</v>
      </c>
      <c r="C18" s="62"/>
      <c r="D18" s="63"/>
      <c r="E18" s="82"/>
      <c r="F18" s="83"/>
      <c r="G18" s="82"/>
      <c r="H18" s="83"/>
      <c r="I18" s="82">
        <f>SUMIF(F74:F93,A18,I74:I93)</f>
        <v>0</v>
      </c>
      <c r="J18" s="84"/>
    </row>
    <row r="19" spans="1:10" ht="23.25" customHeight="1" x14ac:dyDescent="0.2">
      <c r="A19" s="193" t="s">
        <v>118</v>
      </c>
      <c r="B19" s="38" t="s">
        <v>29</v>
      </c>
      <c r="C19" s="62"/>
      <c r="D19" s="63"/>
      <c r="E19" s="82"/>
      <c r="F19" s="83"/>
      <c r="G19" s="82"/>
      <c r="H19" s="83"/>
      <c r="I19" s="82">
        <f>SUMIF(F74:F93,A19,I74:I93)</f>
        <v>0</v>
      </c>
      <c r="J19" s="84"/>
    </row>
    <row r="20" spans="1:10" ht="23.25" customHeight="1" x14ac:dyDescent="0.2">
      <c r="A20" s="193" t="s">
        <v>119</v>
      </c>
      <c r="B20" s="38" t="s">
        <v>30</v>
      </c>
      <c r="C20" s="62"/>
      <c r="D20" s="63"/>
      <c r="E20" s="82"/>
      <c r="F20" s="83"/>
      <c r="G20" s="82"/>
      <c r="H20" s="83"/>
      <c r="I20" s="82">
        <f>SUMIF(F74:F93,A20,I74:I93)</f>
        <v>0</v>
      </c>
      <c r="J20" s="84"/>
    </row>
    <row r="21" spans="1:10" ht="23.25" customHeight="1" x14ac:dyDescent="0.2">
      <c r="A21" s="2"/>
      <c r="B21" s="48" t="s">
        <v>31</v>
      </c>
      <c r="C21" s="64"/>
      <c r="D21" s="65"/>
      <c r="E21" s="89"/>
      <c r="F21" s="90"/>
      <c r="G21" s="89"/>
      <c r="H21" s="90"/>
      <c r="I21" s="89">
        <f>SUM(I16:J20)</f>
        <v>591258.56000000006</v>
      </c>
      <c r="J21" s="101"/>
    </row>
    <row r="22" spans="1:10" ht="33" customHeight="1" x14ac:dyDescent="0.2">
      <c r="A22" s="2"/>
      <c r="B22" s="42" t="s">
        <v>35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13</v>
      </c>
      <c r="C23" s="62"/>
      <c r="D23" s="63"/>
      <c r="E23" s="67">
        <v>15</v>
      </c>
      <c r="F23" s="39" t="s">
        <v>0</v>
      </c>
      <c r="G23" s="99">
        <f>ZakladDPHSniVypocet</f>
        <v>0</v>
      </c>
      <c r="H23" s="100"/>
      <c r="I23" s="100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14</v>
      </c>
      <c r="C24" s="62"/>
      <c r="D24" s="63"/>
      <c r="E24" s="67">
        <f>SazbaDPH1</f>
        <v>15</v>
      </c>
      <c r="F24" s="39" t="s">
        <v>0</v>
      </c>
      <c r="G24" s="97">
        <f>IF(A24&gt;50, ROUNDUP(A23, 0), ROUNDDOWN(A23, 0))</f>
        <v>0</v>
      </c>
      <c r="H24" s="98"/>
      <c r="I24" s="98"/>
      <c r="J24" s="40" t="str">
        <f t="shared" si="0"/>
        <v>CZK</v>
      </c>
    </row>
    <row r="25" spans="1:10" ht="23.25" customHeight="1" x14ac:dyDescent="0.2">
      <c r="A25" s="2">
        <f>ZakladDPHZakl*SazbaDPH2/100</f>
        <v>124164.29759999998</v>
      </c>
      <c r="B25" s="38" t="s">
        <v>15</v>
      </c>
      <c r="C25" s="62"/>
      <c r="D25" s="63"/>
      <c r="E25" s="67">
        <v>21</v>
      </c>
      <c r="F25" s="39" t="s">
        <v>0</v>
      </c>
      <c r="G25" s="99">
        <f>ZakladDPHZaklVypocet</f>
        <v>591258.55999999994</v>
      </c>
      <c r="H25" s="100"/>
      <c r="I25" s="100"/>
      <c r="J25" s="40" t="str">
        <f t="shared" si="0"/>
        <v>CZK</v>
      </c>
    </row>
    <row r="26" spans="1:10" ht="23.25" customHeight="1" x14ac:dyDescent="0.2">
      <c r="A26" s="2">
        <f>(A25-INT(A25))*100</f>
        <v>29.759999997622799</v>
      </c>
      <c r="B26" s="32" t="s">
        <v>16</v>
      </c>
      <c r="C26" s="68"/>
      <c r="D26" s="54"/>
      <c r="E26" s="69">
        <f>SazbaDPH2</f>
        <v>21</v>
      </c>
      <c r="F26" s="30" t="s">
        <v>0</v>
      </c>
      <c r="G26" s="79">
        <f>IF(A26&gt;50, ROUNDUP(A25, 0), ROUNDDOWN(A25, 0))</f>
        <v>124164</v>
      </c>
      <c r="H26" s="80"/>
      <c r="I26" s="80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715422.55999999994</v>
      </c>
      <c r="B27" s="31" t="s">
        <v>5</v>
      </c>
      <c r="C27" s="70"/>
      <c r="D27" s="71"/>
      <c r="E27" s="70"/>
      <c r="F27" s="16"/>
      <c r="G27" s="81">
        <f>CenaCelkem-(ZakladDPHSni+DPHSni+ZakladDPHZakl+DPHZakl)</f>
        <v>0.44000000006053597</v>
      </c>
      <c r="H27" s="81"/>
      <c r="I27" s="81"/>
      <c r="J27" s="41" t="str">
        <f t="shared" si="0"/>
        <v>CZK</v>
      </c>
    </row>
    <row r="28" spans="1:10" ht="27.75" hidden="1" customHeight="1" thickBot="1" x14ac:dyDescent="0.25">
      <c r="A28" s="2"/>
      <c r="B28" s="163" t="s">
        <v>25</v>
      </c>
      <c r="C28" s="164"/>
      <c r="D28" s="164"/>
      <c r="E28" s="165"/>
      <c r="F28" s="166"/>
      <c r="G28" s="167">
        <f>ZakladDPHSniVypocet+ZakladDPHZaklVypocet</f>
        <v>591258.55999999994</v>
      </c>
      <c r="H28" s="168"/>
      <c r="I28" s="168"/>
      <c r="J28" s="169" t="str">
        <f t="shared" si="0"/>
        <v>CZK</v>
      </c>
    </row>
    <row r="29" spans="1:10" ht="27.75" customHeight="1" thickBot="1" x14ac:dyDescent="0.25">
      <c r="A29" s="2">
        <f>(A27-INT(A27))*100</f>
        <v>55.999999993946403</v>
      </c>
      <c r="B29" s="163" t="s">
        <v>37</v>
      </c>
      <c r="C29" s="170"/>
      <c r="D29" s="170"/>
      <c r="E29" s="170"/>
      <c r="F29" s="171"/>
      <c r="G29" s="167">
        <f>IF(A29&gt;50, ROUNDUP(A27, 0), ROUNDDOWN(A27, 0))</f>
        <v>715423</v>
      </c>
      <c r="H29" s="167"/>
      <c r="I29" s="167"/>
      <c r="J29" s="172" t="s">
        <v>71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12</v>
      </c>
      <c r="D32" s="73"/>
      <c r="E32" s="73"/>
      <c r="F32" s="15" t="s">
        <v>11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102"/>
      <c r="E34" s="103"/>
      <c r="G34" s="104"/>
      <c r="H34" s="105"/>
      <c r="I34" s="105"/>
      <c r="J34" s="25"/>
    </row>
    <row r="35" spans="1:10" ht="12.75" customHeight="1" x14ac:dyDescent="0.2">
      <c r="A35" s="2"/>
      <c r="B35" s="2"/>
      <c r="D35" s="96" t="s">
        <v>2</v>
      </c>
      <c r="E35" s="96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customHeight="1" x14ac:dyDescent="0.2">
      <c r="B37" s="135" t="s">
        <v>17</v>
      </c>
      <c r="C37" s="136"/>
      <c r="D37" s="136"/>
      <c r="E37" s="136"/>
      <c r="F37" s="137"/>
      <c r="G37" s="137"/>
      <c r="H37" s="137"/>
      <c r="I37" s="137"/>
      <c r="J37" s="138"/>
    </row>
    <row r="38" spans="1:10" ht="25.5" customHeight="1" x14ac:dyDescent="0.2">
      <c r="A38" s="134" t="s">
        <v>39</v>
      </c>
      <c r="B38" s="139" t="s">
        <v>18</v>
      </c>
      <c r="C38" s="140" t="s">
        <v>6</v>
      </c>
      <c r="D38" s="140"/>
      <c r="E38" s="140"/>
      <c r="F38" s="141" t="str">
        <f>B23</f>
        <v>Základ pro sníženou DPH</v>
      </c>
      <c r="G38" s="141" t="str">
        <f>B25</f>
        <v>Základ pro základní DPH</v>
      </c>
      <c r="H38" s="142" t="s">
        <v>19</v>
      </c>
      <c r="I38" s="142" t="s">
        <v>1</v>
      </c>
      <c r="J38" s="143" t="s">
        <v>0</v>
      </c>
    </row>
    <row r="39" spans="1:10" ht="25.5" hidden="1" customHeight="1" x14ac:dyDescent="0.2">
      <c r="A39" s="134">
        <v>1</v>
      </c>
      <c r="B39" s="144" t="s">
        <v>43</v>
      </c>
      <c r="C39" s="145"/>
      <c r="D39" s="145"/>
      <c r="E39" s="145"/>
      <c r="F39" s="146">
        <f>'SO 03 002aVCP Pol'!AE61+'SO 03 003aVCP Pol'!AE142+'SO 03 004aVCP Pol'!AE29+'SO 03 005aVCP Pol'!AE17+'SO 03 006aVCP Pol'!AE148+'SO 03 007aVCP Pol'!AE97+'SO 03 008aVCP Pol'!AE38+'SO 03 009aVCP Pol'!AE17+'SO 03 010aVCP Pol'!AE37+'SO 03 013aVCP Pol'!AE94+'SO 03 014aVCP Pol'!AE74+'SO 03 015aVCP Pol'!AE44</f>
        <v>0</v>
      </c>
      <c r="G39" s="147">
        <f>'SO 03 002aVCP Pol'!AF61+'SO 03 003aVCP Pol'!AF142+'SO 03 004aVCP Pol'!AF29+'SO 03 005aVCP Pol'!AF17+'SO 03 006aVCP Pol'!AF148+'SO 03 007aVCP Pol'!AF97+'SO 03 008aVCP Pol'!AF38+'SO 03 009aVCP Pol'!AF17+'SO 03 010aVCP Pol'!AF37+'SO 03 013aVCP Pol'!AF94+'SO 03 014aVCP Pol'!AF74+'SO 03 015aVCP Pol'!AF44</f>
        <v>591258.55999999994</v>
      </c>
      <c r="H39" s="148">
        <f>(F39*SazbaDPH1/100)+(G39*SazbaDPH2/100)</f>
        <v>124164.29759999998</v>
      </c>
      <c r="I39" s="148">
        <f>F39+G39+H39</f>
        <v>715422.85759999987</v>
      </c>
      <c r="J39" s="149">
        <f>IF(CenaCelkemVypocet=0,"",I39/CenaCelkemVypocet*100)</f>
        <v>100</v>
      </c>
    </row>
    <row r="40" spans="1:10" ht="25.5" customHeight="1" x14ac:dyDescent="0.2">
      <c r="A40" s="134">
        <v>2</v>
      </c>
      <c r="B40" s="150" t="s">
        <v>44</v>
      </c>
      <c r="C40" s="151" t="s">
        <v>45</v>
      </c>
      <c r="D40" s="151"/>
      <c r="E40" s="151"/>
      <c r="F40" s="152">
        <f>'SO 03 002aVCP Pol'!AE61+'SO 03 003aVCP Pol'!AE142+'SO 03 004aVCP Pol'!AE29+'SO 03 005aVCP Pol'!AE17+'SO 03 006aVCP Pol'!AE148+'SO 03 007aVCP Pol'!AE97+'SO 03 008aVCP Pol'!AE38+'SO 03 009aVCP Pol'!AE17+'SO 03 010aVCP Pol'!AE37+'SO 03 013aVCP Pol'!AE94+'SO 03 014aVCP Pol'!AE74+'SO 03 015aVCP Pol'!AE44</f>
        <v>0</v>
      </c>
      <c r="G40" s="153">
        <f>'SO 03 002aVCP Pol'!AF61+'SO 03 003aVCP Pol'!AF142+'SO 03 004aVCP Pol'!AF29+'SO 03 005aVCP Pol'!AF17+'SO 03 006aVCP Pol'!AF148+'SO 03 007aVCP Pol'!AF97+'SO 03 008aVCP Pol'!AF38+'SO 03 009aVCP Pol'!AF17+'SO 03 010aVCP Pol'!AF37+'SO 03 013aVCP Pol'!AF94+'SO 03 014aVCP Pol'!AF74+'SO 03 015aVCP Pol'!AF44</f>
        <v>591258.55999999994</v>
      </c>
      <c r="H40" s="153">
        <f>(F40*SazbaDPH1/100)+(G40*SazbaDPH2/100)</f>
        <v>124164.29759999998</v>
      </c>
      <c r="I40" s="153">
        <f>F40+G40+H40</f>
        <v>715422.85759999987</v>
      </c>
      <c r="J40" s="154">
        <f>IF(CenaCelkemVypocet=0,"",I40/CenaCelkemVypocet*100)</f>
        <v>100</v>
      </c>
    </row>
    <row r="41" spans="1:10" ht="25.5" customHeight="1" x14ac:dyDescent="0.2">
      <c r="A41" s="134">
        <v>3</v>
      </c>
      <c r="B41" s="155" t="s">
        <v>46</v>
      </c>
      <c r="C41" s="145" t="s">
        <v>47</v>
      </c>
      <c r="D41" s="145"/>
      <c r="E41" s="145"/>
      <c r="F41" s="156">
        <f>'SO 03 002aVCP Pol'!AE61</f>
        <v>0</v>
      </c>
      <c r="G41" s="148">
        <f>'SO 03 002aVCP Pol'!AF61</f>
        <v>58646.759999999995</v>
      </c>
      <c r="H41" s="148">
        <f>(F41*SazbaDPH1/100)+(G41*SazbaDPH2/100)</f>
        <v>12315.819599999999</v>
      </c>
      <c r="I41" s="148">
        <f>F41+G41+H41</f>
        <v>70962.579599999997</v>
      </c>
      <c r="J41" s="149">
        <f>IF(CenaCelkemVypocet=0,"",I41/CenaCelkemVypocet*100)</f>
        <v>9.9189701371934493</v>
      </c>
    </row>
    <row r="42" spans="1:10" ht="25.5" customHeight="1" x14ac:dyDescent="0.2">
      <c r="A42" s="134">
        <v>3</v>
      </c>
      <c r="B42" s="155" t="s">
        <v>48</v>
      </c>
      <c r="C42" s="145" t="s">
        <v>49</v>
      </c>
      <c r="D42" s="145"/>
      <c r="E42" s="145"/>
      <c r="F42" s="156">
        <f>'SO 03 003aVCP Pol'!AE142</f>
        <v>0</v>
      </c>
      <c r="G42" s="148">
        <f>'SO 03 003aVCP Pol'!AF142</f>
        <v>82851.16</v>
      </c>
      <c r="H42" s="148">
        <f>(F42*SazbaDPH1/100)+(G42*SazbaDPH2/100)</f>
        <v>17398.743600000002</v>
      </c>
      <c r="I42" s="148">
        <f>F42+G42+H42</f>
        <v>100249.90360000001</v>
      </c>
      <c r="J42" s="149">
        <f>IF(CenaCelkemVypocet=0,"",I42/CenaCelkemVypocet*100)</f>
        <v>14.012678311160521</v>
      </c>
    </row>
    <row r="43" spans="1:10" ht="25.5" customHeight="1" x14ac:dyDescent="0.2">
      <c r="A43" s="134">
        <v>3</v>
      </c>
      <c r="B43" s="155" t="s">
        <v>50</v>
      </c>
      <c r="C43" s="145" t="s">
        <v>51</v>
      </c>
      <c r="D43" s="145"/>
      <c r="E43" s="145"/>
      <c r="F43" s="156">
        <f>'SO 03 004aVCP Pol'!AE29</f>
        <v>0</v>
      </c>
      <c r="G43" s="148">
        <f>'SO 03 004aVCP Pol'!AF29</f>
        <v>34006.599999999991</v>
      </c>
      <c r="H43" s="148">
        <f>(F43*SazbaDPH1/100)+(G43*SazbaDPH2/100)</f>
        <v>7141.3859999999986</v>
      </c>
      <c r="I43" s="148">
        <f>F43+G43+H43</f>
        <v>41147.98599999999</v>
      </c>
      <c r="J43" s="149">
        <f>IF(CenaCelkemVypocet=0,"",I43/CenaCelkemVypocet*100)</f>
        <v>5.751561550330873</v>
      </c>
    </row>
    <row r="44" spans="1:10" ht="25.5" customHeight="1" x14ac:dyDescent="0.2">
      <c r="A44" s="134">
        <v>3</v>
      </c>
      <c r="B44" s="155" t="s">
        <v>52</v>
      </c>
      <c r="C44" s="145" t="s">
        <v>53</v>
      </c>
      <c r="D44" s="145"/>
      <c r="E44" s="145"/>
      <c r="F44" s="156">
        <f>'SO 03 005aVCP Pol'!AE17</f>
        <v>0</v>
      </c>
      <c r="G44" s="148">
        <f>'SO 03 005aVCP Pol'!AF17</f>
        <v>70259.070000000007</v>
      </c>
      <c r="H44" s="148">
        <f>(F44*SazbaDPH1/100)+(G44*SazbaDPH2/100)</f>
        <v>14754.404700000003</v>
      </c>
      <c r="I44" s="148">
        <f>F44+G44+H44</f>
        <v>85013.474700000006</v>
      </c>
      <c r="J44" s="149">
        <f>IF(CenaCelkemVypocet=0,"",I44/CenaCelkemVypocet*100)</f>
        <v>11.88296876412242</v>
      </c>
    </row>
    <row r="45" spans="1:10" ht="25.5" customHeight="1" x14ac:dyDescent="0.2">
      <c r="A45" s="134">
        <v>3</v>
      </c>
      <c r="B45" s="155" t="s">
        <v>54</v>
      </c>
      <c r="C45" s="145" t="s">
        <v>55</v>
      </c>
      <c r="D45" s="145"/>
      <c r="E45" s="145"/>
      <c r="F45" s="156">
        <f>'SO 03 006aVCP Pol'!AE148</f>
        <v>0</v>
      </c>
      <c r="G45" s="148">
        <f>'SO 03 006aVCP Pol'!AF148</f>
        <v>5179.37</v>
      </c>
      <c r="H45" s="148">
        <f>(F45*SazbaDPH1/100)+(G45*SazbaDPH2/100)</f>
        <v>1087.6677</v>
      </c>
      <c r="I45" s="148">
        <f>F45+G45+H45</f>
        <v>6267.0376999999999</v>
      </c>
      <c r="J45" s="149">
        <f>IF(CenaCelkemVypocet=0,"",I45/CenaCelkemVypocet*100)</f>
        <v>0.8759907002445767</v>
      </c>
    </row>
    <row r="46" spans="1:10" ht="25.5" customHeight="1" x14ac:dyDescent="0.2">
      <c r="A46" s="134">
        <v>3</v>
      </c>
      <c r="B46" s="155" t="s">
        <v>56</v>
      </c>
      <c r="C46" s="145" t="s">
        <v>57</v>
      </c>
      <c r="D46" s="145"/>
      <c r="E46" s="145"/>
      <c r="F46" s="156">
        <f>'SO 03 007aVCP Pol'!AE97</f>
        <v>0</v>
      </c>
      <c r="G46" s="148">
        <f>'SO 03 007aVCP Pol'!AF97</f>
        <v>-15523.039999999999</v>
      </c>
      <c r="H46" s="148">
        <f>(F46*SazbaDPH1/100)+(G46*SazbaDPH2/100)</f>
        <v>-3259.8383999999996</v>
      </c>
      <c r="I46" s="148">
        <f>F46+G46+H46</f>
        <v>-18782.878399999998</v>
      </c>
      <c r="J46" s="149">
        <f>IF(CenaCelkemVypocet=0,"",I46/CenaCelkemVypocet*100)</f>
        <v>-2.6254233004254517</v>
      </c>
    </row>
    <row r="47" spans="1:10" ht="25.5" customHeight="1" x14ac:dyDescent="0.2">
      <c r="A47" s="134">
        <v>3</v>
      </c>
      <c r="B47" s="155" t="s">
        <v>58</v>
      </c>
      <c r="C47" s="145" t="s">
        <v>59</v>
      </c>
      <c r="D47" s="145"/>
      <c r="E47" s="145"/>
      <c r="F47" s="156">
        <f>'SO 03 008aVCP Pol'!AE38</f>
        <v>0</v>
      </c>
      <c r="G47" s="148">
        <f>'SO 03 008aVCP Pol'!AF38</f>
        <v>-8692.43</v>
      </c>
      <c r="H47" s="148">
        <f>(F47*SazbaDPH1/100)+(G47*SazbaDPH2/100)</f>
        <v>-1825.4103</v>
      </c>
      <c r="I47" s="148">
        <f>F47+G47+H47</f>
        <v>-10517.8403</v>
      </c>
      <c r="J47" s="149">
        <f>IF(CenaCelkemVypocet=0,"",I47/CenaCelkemVypocet*100)</f>
        <v>-1.4701571508749069</v>
      </c>
    </row>
    <row r="48" spans="1:10" ht="25.5" customHeight="1" x14ac:dyDescent="0.2">
      <c r="A48" s="134">
        <v>3</v>
      </c>
      <c r="B48" s="155" t="s">
        <v>60</v>
      </c>
      <c r="C48" s="145" t="s">
        <v>61</v>
      </c>
      <c r="D48" s="145"/>
      <c r="E48" s="145"/>
      <c r="F48" s="156">
        <f>'SO 03 009aVCP Pol'!AE17</f>
        <v>0</v>
      </c>
      <c r="G48" s="148">
        <f>'SO 03 009aVCP Pol'!AF17</f>
        <v>43548.6</v>
      </c>
      <c r="H48" s="148">
        <f>(F48*SazbaDPH1/100)+(G48*SazbaDPH2/100)</f>
        <v>9145.2060000000001</v>
      </c>
      <c r="I48" s="148">
        <f>F48+G48+H48</f>
        <v>52693.805999999997</v>
      </c>
      <c r="J48" s="149">
        <f>IF(CenaCelkemVypocet=0,"",I48/CenaCelkemVypocet*100)</f>
        <v>7.3654071071715235</v>
      </c>
    </row>
    <row r="49" spans="1:10" ht="25.5" customHeight="1" x14ac:dyDescent="0.2">
      <c r="A49" s="134">
        <v>3</v>
      </c>
      <c r="B49" s="155" t="s">
        <v>62</v>
      </c>
      <c r="C49" s="145" t="s">
        <v>63</v>
      </c>
      <c r="D49" s="145"/>
      <c r="E49" s="145"/>
      <c r="F49" s="156">
        <f>'SO 03 010aVCP Pol'!AE37</f>
        <v>0</v>
      </c>
      <c r="G49" s="148">
        <f>'SO 03 010aVCP Pol'!AF37</f>
        <v>22564.729999999996</v>
      </c>
      <c r="H49" s="148">
        <f>(F49*SazbaDPH1/100)+(G49*SazbaDPH2/100)</f>
        <v>4738.5932999999986</v>
      </c>
      <c r="I49" s="148">
        <f>F49+G49+H49</f>
        <v>27303.323299999996</v>
      </c>
      <c r="J49" s="149">
        <f>IF(CenaCelkemVypocet=0,"",I49/CenaCelkemVypocet*100)</f>
        <v>3.8163895673662638</v>
      </c>
    </row>
    <row r="50" spans="1:10" ht="25.5" customHeight="1" x14ac:dyDescent="0.2">
      <c r="A50" s="134">
        <v>3</v>
      </c>
      <c r="B50" s="155" t="s">
        <v>64</v>
      </c>
      <c r="C50" s="145" t="s">
        <v>65</v>
      </c>
      <c r="D50" s="145"/>
      <c r="E50" s="145"/>
      <c r="F50" s="156">
        <f>'SO 03 013aVCP Pol'!AE94</f>
        <v>0</v>
      </c>
      <c r="G50" s="148">
        <f>'SO 03 013aVCP Pol'!AF94</f>
        <v>103128.43</v>
      </c>
      <c r="H50" s="148">
        <f>(F50*SazbaDPH1/100)+(G50*SazbaDPH2/100)</f>
        <v>21656.970299999997</v>
      </c>
      <c r="I50" s="148">
        <f>F50+G50+H50</f>
        <v>124785.40029999999</v>
      </c>
      <c r="J50" s="149">
        <f>IF(CenaCelkemVypocet=0,"",I50/CenaCelkemVypocet*100)</f>
        <v>17.442188067433648</v>
      </c>
    </row>
    <row r="51" spans="1:10" ht="25.5" customHeight="1" x14ac:dyDescent="0.2">
      <c r="A51" s="134">
        <v>3</v>
      </c>
      <c r="B51" s="155" t="s">
        <v>66</v>
      </c>
      <c r="C51" s="145" t="s">
        <v>67</v>
      </c>
      <c r="D51" s="145"/>
      <c r="E51" s="145"/>
      <c r="F51" s="156">
        <f>'SO 03 014aVCP Pol'!AE74</f>
        <v>0</v>
      </c>
      <c r="G51" s="148">
        <f>'SO 03 014aVCP Pol'!AF74</f>
        <v>29359.19</v>
      </c>
      <c r="H51" s="148">
        <f>(F51*SazbaDPH1/100)+(G51*SazbaDPH2/100)</f>
        <v>6165.4299000000001</v>
      </c>
      <c r="I51" s="148">
        <f>F51+G51+H51</f>
        <v>35524.619899999998</v>
      </c>
      <c r="J51" s="149">
        <f>IF(CenaCelkemVypocet=0,"",I51/CenaCelkemVypocet*100)</f>
        <v>4.9655416405303301</v>
      </c>
    </row>
    <row r="52" spans="1:10" ht="25.5" customHeight="1" x14ac:dyDescent="0.2">
      <c r="A52" s="134">
        <v>3</v>
      </c>
      <c r="B52" s="155" t="s">
        <v>68</v>
      </c>
      <c r="C52" s="145" t="s">
        <v>69</v>
      </c>
      <c r="D52" s="145"/>
      <c r="E52" s="145"/>
      <c r="F52" s="156">
        <f>'SO 03 015aVCP Pol'!AE44</f>
        <v>0</v>
      </c>
      <c r="G52" s="148">
        <f>'SO 03 015aVCP Pol'!AF44</f>
        <v>165930.12000000002</v>
      </c>
      <c r="H52" s="148">
        <f>(F52*SazbaDPH1/100)+(G52*SazbaDPH2/100)</f>
        <v>34845.325200000007</v>
      </c>
      <c r="I52" s="148">
        <f>F52+G52+H52</f>
        <v>200775.44520000002</v>
      </c>
      <c r="J52" s="149">
        <f>IF(CenaCelkemVypocet=0,"",I52/CenaCelkemVypocet*100)</f>
        <v>28.063884605746775</v>
      </c>
    </row>
    <row r="53" spans="1:10" ht="25.5" customHeight="1" x14ac:dyDescent="0.2">
      <c r="A53" s="134"/>
      <c r="B53" s="157" t="s">
        <v>70</v>
      </c>
      <c r="C53" s="158"/>
      <c r="D53" s="158"/>
      <c r="E53" s="159"/>
      <c r="F53" s="160">
        <f>SUMIF(A39:A52,"=1",F39:F52)</f>
        <v>0</v>
      </c>
      <c r="G53" s="161">
        <f>SUMIF(A39:A52,"=1",G39:G52)</f>
        <v>591258.55999999994</v>
      </c>
      <c r="H53" s="161">
        <f>SUMIF(A39:A52,"=1",H39:H52)</f>
        <v>124164.29759999998</v>
      </c>
      <c r="I53" s="161">
        <f>SUMIF(A39:A52,"=1",I39:I52)</f>
        <v>715422.85759999987</v>
      </c>
      <c r="J53" s="162">
        <f>SUMIF(A39:A52,"=1",J39:J52)</f>
        <v>100</v>
      </c>
    </row>
    <row r="55" spans="1:10" x14ac:dyDescent="0.2">
      <c r="A55" t="s">
        <v>72</v>
      </c>
    </row>
    <row r="56" spans="1:10" x14ac:dyDescent="0.2">
      <c r="A56" t="s">
        <v>73</v>
      </c>
    </row>
    <row r="57" spans="1:10" x14ac:dyDescent="0.2">
      <c r="A57" t="s">
        <v>74</v>
      </c>
    </row>
    <row r="58" spans="1:10" x14ac:dyDescent="0.2">
      <c r="A58" t="s">
        <v>74</v>
      </c>
    </row>
    <row r="59" spans="1:10" x14ac:dyDescent="0.2">
      <c r="A59" t="s">
        <v>74</v>
      </c>
    </row>
    <row r="60" spans="1:10" x14ac:dyDescent="0.2">
      <c r="A60" t="s">
        <v>74</v>
      </c>
    </row>
    <row r="61" spans="1:10" x14ac:dyDescent="0.2">
      <c r="A61" t="s">
        <v>74</v>
      </c>
    </row>
    <row r="62" spans="1:10" x14ac:dyDescent="0.2">
      <c r="A62" t="s">
        <v>74</v>
      </c>
    </row>
    <row r="63" spans="1:10" x14ac:dyDescent="0.2">
      <c r="A63" t="s">
        <v>74</v>
      </c>
    </row>
    <row r="64" spans="1:10" x14ac:dyDescent="0.2">
      <c r="A64" t="s">
        <v>74</v>
      </c>
    </row>
    <row r="65" spans="1:10" x14ac:dyDescent="0.2">
      <c r="A65" t="s">
        <v>74</v>
      </c>
    </row>
    <row r="66" spans="1:10" x14ac:dyDescent="0.2">
      <c r="A66" t="s">
        <v>74</v>
      </c>
    </row>
    <row r="67" spans="1:10" x14ac:dyDescent="0.2">
      <c r="A67" t="s">
        <v>74</v>
      </c>
    </row>
    <row r="68" spans="1:10" x14ac:dyDescent="0.2">
      <c r="A68" t="s">
        <v>74</v>
      </c>
    </row>
    <row r="71" spans="1:10" ht="15.75" x14ac:dyDescent="0.25">
      <c r="B71" s="173" t="s">
        <v>75</v>
      </c>
    </row>
    <row r="73" spans="1:10" ht="25.5" customHeight="1" x14ac:dyDescent="0.2">
      <c r="A73" s="175"/>
      <c r="B73" s="178" t="s">
        <v>18</v>
      </c>
      <c r="C73" s="178" t="s">
        <v>6</v>
      </c>
      <c r="D73" s="179"/>
      <c r="E73" s="179"/>
      <c r="F73" s="180" t="s">
        <v>76</v>
      </c>
      <c r="G73" s="180"/>
      <c r="H73" s="180"/>
      <c r="I73" s="180" t="s">
        <v>31</v>
      </c>
      <c r="J73" s="180" t="s">
        <v>0</v>
      </c>
    </row>
    <row r="74" spans="1:10" ht="36.75" customHeight="1" x14ac:dyDescent="0.2">
      <c r="A74" s="176"/>
      <c r="B74" s="181" t="s">
        <v>77</v>
      </c>
      <c r="C74" s="182" t="s">
        <v>78</v>
      </c>
      <c r="D74" s="183"/>
      <c r="E74" s="183"/>
      <c r="F74" s="191" t="s">
        <v>26</v>
      </c>
      <c r="G74" s="184"/>
      <c r="H74" s="184"/>
      <c r="I74" s="184">
        <f>'SO 03 010aVCP Pol'!G8</f>
        <v>9250.11</v>
      </c>
      <c r="J74" s="189">
        <f>IF(I94=0,"",I74/I94*100)</f>
        <v>1.5644779840481293</v>
      </c>
    </row>
    <row r="75" spans="1:10" ht="36.75" customHeight="1" x14ac:dyDescent="0.2">
      <c r="A75" s="176"/>
      <c r="B75" s="181" t="s">
        <v>79</v>
      </c>
      <c r="C75" s="182" t="s">
        <v>80</v>
      </c>
      <c r="D75" s="183"/>
      <c r="E75" s="183"/>
      <c r="F75" s="191" t="s">
        <v>26</v>
      </c>
      <c r="G75" s="184"/>
      <c r="H75" s="184"/>
      <c r="I75" s="184">
        <f>'SO 03 005aVCP Pol'!G8</f>
        <v>70239</v>
      </c>
      <c r="J75" s="189">
        <f>IF(I94=0,"",I75/I94*100)</f>
        <v>11.8795743100954</v>
      </c>
    </row>
    <row r="76" spans="1:10" ht="36.75" customHeight="1" x14ac:dyDescent="0.2">
      <c r="A76" s="176"/>
      <c r="B76" s="181" t="s">
        <v>81</v>
      </c>
      <c r="C76" s="182" t="s">
        <v>82</v>
      </c>
      <c r="D76" s="183"/>
      <c r="E76" s="183"/>
      <c r="F76" s="191" t="s">
        <v>26</v>
      </c>
      <c r="G76" s="184"/>
      <c r="H76" s="184"/>
      <c r="I76" s="184">
        <f>'SO 03 004aVCP Pol'!G8+'SO 03 008aVCP Pol'!G8+'SO 03 009aVCP Pol'!G8+'SO 03 013aVCP Pol'!G8+'SO 03 014aVCP Pol'!G8</f>
        <v>87301.19</v>
      </c>
      <c r="J76" s="189">
        <f>IF(I94=0,"",I76/I94*100)</f>
        <v>14.76531519476014</v>
      </c>
    </row>
    <row r="77" spans="1:10" ht="36.75" customHeight="1" x14ac:dyDescent="0.2">
      <c r="A77" s="176"/>
      <c r="B77" s="181" t="s">
        <v>83</v>
      </c>
      <c r="C77" s="182" t="s">
        <v>84</v>
      </c>
      <c r="D77" s="183"/>
      <c r="E77" s="183"/>
      <c r="F77" s="191" t="s">
        <v>26</v>
      </c>
      <c r="G77" s="184"/>
      <c r="H77" s="184"/>
      <c r="I77" s="184">
        <f>'SO 03 003aVCP Pol'!G8</f>
        <v>82360.820000000007</v>
      </c>
      <c r="J77" s="189">
        <f>IF(I94=0,"",I77/I94*100)</f>
        <v>13.929746742271265</v>
      </c>
    </row>
    <row r="78" spans="1:10" ht="36.75" customHeight="1" x14ac:dyDescent="0.2">
      <c r="A78" s="176"/>
      <c r="B78" s="181" t="s">
        <v>85</v>
      </c>
      <c r="C78" s="182" t="s">
        <v>86</v>
      </c>
      <c r="D78" s="183"/>
      <c r="E78" s="183"/>
      <c r="F78" s="191" t="s">
        <v>26</v>
      </c>
      <c r="G78" s="184"/>
      <c r="H78" s="184"/>
      <c r="I78" s="184">
        <f>'SO 03 006aVCP Pol'!G8+'SO 03 007aVCP Pol'!G8+'SO 03 008aVCP Pol'!G14+'SO 03 013aVCP Pol'!G15+'SO 03 014aVCP Pol'!G19</f>
        <v>32542.750000000004</v>
      </c>
      <c r="J78" s="189">
        <f>IF(I94=0,"",I78/I94*100)</f>
        <v>5.5039795110957881</v>
      </c>
    </row>
    <row r="79" spans="1:10" ht="36.75" customHeight="1" x14ac:dyDescent="0.2">
      <c r="A79" s="176"/>
      <c r="B79" s="181" t="s">
        <v>87</v>
      </c>
      <c r="C79" s="182" t="s">
        <v>88</v>
      </c>
      <c r="D79" s="183"/>
      <c r="E79" s="183"/>
      <c r="F79" s="191" t="s">
        <v>26</v>
      </c>
      <c r="G79" s="184"/>
      <c r="H79" s="184"/>
      <c r="I79" s="184">
        <f>'SO 03 002aVCP Pol'!G8+'SO 03 014aVCP Pol'!G63</f>
        <v>51464.389999999992</v>
      </c>
      <c r="J79" s="189">
        <f>IF(I94=0,"",I79/I94*100)</f>
        <v>8.7042105572222059</v>
      </c>
    </row>
    <row r="80" spans="1:10" ht="36.75" customHeight="1" x14ac:dyDescent="0.2">
      <c r="A80" s="176"/>
      <c r="B80" s="181" t="s">
        <v>89</v>
      </c>
      <c r="C80" s="182" t="s">
        <v>90</v>
      </c>
      <c r="D80" s="183"/>
      <c r="E80" s="183"/>
      <c r="F80" s="191" t="s">
        <v>26</v>
      </c>
      <c r="G80" s="184"/>
      <c r="H80" s="184"/>
      <c r="I80" s="184">
        <f>'SO 03 013aVCP Pol'!G26</f>
        <v>22082</v>
      </c>
      <c r="J80" s="189">
        <f>IF(I94=0,"",I80/I94*100)</f>
        <v>3.7347450834369313</v>
      </c>
    </row>
    <row r="81" spans="1:10" ht="36.75" customHeight="1" x14ac:dyDescent="0.2">
      <c r="A81" s="176"/>
      <c r="B81" s="181" t="s">
        <v>91</v>
      </c>
      <c r="C81" s="182" t="s">
        <v>92</v>
      </c>
      <c r="D81" s="183"/>
      <c r="E81" s="183"/>
      <c r="F81" s="191" t="s">
        <v>26</v>
      </c>
      <c r="G81" s="184"/>
      <c r="H81" s="184"/>
      <c r="I81" s="184">
        <f>'SO 03 004aVCP Pol'!G14+'SO 03 006aVCP Pol'!G56+'SO 03 007aVCP Pol'!G30+'SO 03 010aVCP Pol'!G20+'SO 03 013aVCP Pol'!G36</f>
        <v>36575.83</v>
      </c>
      <c r="J81" s="189">
        <f>IF(I94=0,"",I81/I94*100)</f>
        <v>6.186097331089802</v>
      </c>
    </row>
    <row r="82" spans="1:10" ht="36.75" customHeight="1" x14ac:dyDescent="0.2">
      <c r="A82" s="176"/>
      <c r="B82" s="181" t="s">
        <v>93</v>
      </c>
      <c r="C82" s="182" t="s">
        <v>94</v>
      </c>
      <c r="D82" s="183"/>
      <c r="E82" s="183"/>
      <c r="F82" s="191" t="s">
        <v>26</v>
      </c>
      <c r="G82" s="184"/>
      <c r="H82" s="184"/>
      <c r="I82" s="184">
        <f>'SO 03 002aVCP Pol'!G49+'SO 03 003aVCP Pol'!G139+'SO 03 004aVCP Pol'!G19+'SO 03 005aVCP Pol'!G14+'SO 03 006aVCP Pol'!G69+'SO 03 007aVCP Pol'!G35+'SO 03 008aVCP Pol'!G20+'SO 03 013aVCP Pol'!G69+'SO 03 014aVCP Pol'!G71</f>
        <v>13771.79</v>
      </c>
      <c r="J82" s="189">
        <f>IF(I94=0,"",I82/I94*100)</f>
        <v>2.3292330854372745</v>
      </c>
    </row>
    <row r="83" spans="1:10" ht="36.75" customHeight="1" x14ac:dyDescent="0.2">
      <c r="A83" s="176"/>
      <c r="B83" s="181" t="s">
        <v>95</v>
      </c>
      <c r="C83" s="182" t="s">
        <v>96</v>
      </c>
      <c r="D83" s="183"/>
      <c r="E83" s="183"/>
      <c r="F83" s="191" t="s">
        <v>27</v>
      </c>
      <c r="G83" s="184"/>
      <c r="H83" s="184"/>
      <c r="I83" s="184">
        <f>'SO 03 002aVCP Pol'!G51</f>
        <v>2304.08</v>
      </c>
      <c r="J83" s="189">
        <f>IF(I94=0,"",I83/I94*100)</f>
        <v>0.38969076405422354</v>
      </c>
    </row>
    <row r="84" spans="1:10" ht="36.75" customHeight="1" x14ac:dyDescent="0.2">
      <c r="A84" s="176"/>
      <c r="B84" s="181" t="s">
        <v>97</v>
      </c>
      <c r="C84" s="182" t="s">
        <v>98</v>
      </c>
      <c r="D84" s="183"/>
      <c r="E84" s="183"/>
      <c r="F84" s="191" t="s">
        <v>27</v>
      </c>
      <c r="G84" s="184"/>
      <c r="H84" s="184"/>
      <c r="I84" s="184">
        <f>'SO 03 015aVCP Pol'!G8</f>
        <v>89305.47</v>
      </c>
      <c r="J84" s="189">
        <f>IF(I94=0,"",I84/I94*100)</f>
        <v>15.104300561838798</v>
      </c>
    </row>
    <row r="85" spans="1:10" ht="36.75" customHeight="1" x14ac:dyDescent="0.2">
      <c r="A85" s="176"/>
      <c r="B85" s="181" t="s">
        <v>99</v>
      </c>
      <c r="C85" s="182" t="s">
        <v>100</v>
      </c>
      <c r="D85" s="183"/>
      <c r="E85" s="183"/>
      <c r="F85" s="191" t="s">
        <v>27</v>
      </c>
      <c r="G85" s="184"/>
      <c r="H85" s="184"/>
      <c r="I85" s="184">
        <f>'SO 03 015aVCP Pol'!G20</f>
        <v>23442.33</v>
      </c>
      <c r="J85" s="189">
        <f>IF(I94=0,"",I85/I94*100)</f>
        <v>3.9648187080792541</v>
      </c>
    </row>
    <row r="86" spans="1:10" ht="36.75" customHeight="1" x14ac:dyDescent="0.2">
      <c r="A86" s="176"/>
      <c r="B86" s="181" t="s">
        <v>101</v>
      </c>
      <c r="C86" s="182" t="s">
        <v>102</v>
      </c>
      <c r="D86" s="183"/>
      <c r="E86" s="183"/>
      <c r="F86" s="191" t="s">
        <v>27</v>
      </c>
      <c r="G86" s="184"/>
      <c r="H86" s="184"/>
      <c r="I86" s="184">
        <f>'SO 03 015aVCP Pol'!G28</f>
        <v>40296.720000000001</v>
      </c>
      <c r="J86" s="189">
        <f>IF(I94=0,"",I86/I94*100)</f>
        <v>6.8154142241932183</v>
      </c>
    </row>
    <row r="87" spans="1:10" ht="36.75" customHeight="1" x14ac:dyDescent="0.2">
      <c r="A87" s="176"/>
      <c r="B87" s="181" t="s">
        <v>103</v>
      </c>
      <c r="C87" s="182" t="s">
        <v>104</v>
      </c>
      <c r="D87" s="183"/>
      <c r="E87" s="183"/>
      <c r="F87" s="191" t="s">
        <v>27</v>
      </c>
      <c r="G87" s="184"/>
      <c r="H87" s="184"/>
      <c r="I87" s="184">
        <f>'SO 03 013aVCP Pol'!G71</f>
        <v>4181.5199999999995</v>
      </c>
      <c r="J87" s="189">
        <f>IF(I94=0,"",I87/I94*100)</f>
        <v>0.70722358759592407</v>
      </c>
    </row>
    <row r="88" spans="1:10" ht="36.75" customHeight="1" x14ac:dyDescent="0.2">
      <c r="A88" s="176"/>
      <c r="B88" s="181" t="s">
        <v>105</v>
      </c>
      <c r="C88" s="182" t="s">
        <v>106</v>
      </c>
      <c r="D88" s="183"/>
      <c r="E88" s="183"/>
      <c r="F88" s="191" t="s">
        <v>27</v>
      </c>
      <c r="G88" s="184"/>
      <c r="H88" s="184"/>
      <c r="I88" s="184">
        <f>'SO 03 007aVCP Pol'!G37</f>
        <v>-11419.16</v>
      </c>
      <c r="J88" s="189">
        <f>IF(I94=0,"",I88/I94*100)</f>
        <v>-1.9313310237740997</v>
      </c>
    </row>
    <row r="89" spans="1:10" ht="36.75" customHeight="1" x14ac:dyDescent="0.2">
      <c r="A89" s="176"/>
      <c r="B89" s="181" t="s">
        <v>107</v>
      </c>
      <c r="C89" s="182" t="s">
        <v>108</v>
      </c>
      <c r="D89" s="183"/>
      <c r="E89" s="183"/>
      <c r="F89" s="191" t="s">
        <v>27</v>
      </c>
      <c r="G89" s="184"/>
      <c r="H89" s="184"/>
      <c r="I89" s="184">
        <f>'SO 03 006aVCP Pol'!G71+'SO 03 007aVCP Pol'!G49+'SO 03 008aVCP Pol'!G22</f>
        <v>5864.6</v>
      </c>
      <c r="J89" s="189">
        <f>IF(I94=0,"",I89/I94*100)</f>
        <v>0.99188415978281974</v>
      </c>
    </row>
    <row r="90" spans="1:10" ht="36.75" customHeight="1" x14ac:dyDescent="0.2">
      <c r="A90" s="176"/>
      <c r="B90" s="181" t="s">
        <v>109</v>
      </c>
      <c r="C90" s="182" t="s">
        <v>110</v>
      </c>
      <c r="D90" s="183"/>
      <c r="E90" s="183"/>
      <c r="F90" s="191" t="s">
        <v>27</v>
      </c>
      <c r="G90" s="184"/>
      <c r="H90" s="184"/>
      <c r="I90" s="184">
        <f>'SO 03 006aVCP Pol'!G89</f>
        <v>-24561.239999999998</v>
      </c>
      <c r="J90" s="189">
        <f>IF(I94=0,"",I90/I94*100)</f>
        <v>-4.154060788566003</v>
      </c>
    </row>
    <row r="91" spans="1:10" ht="36.75" customHeight="1" x14ac:dyDescent="0.2">
      <c r="A91" s="176"/>
      <c r="B91" s="181" t="s">
        <v>111</v>
      </c>
      <c r="C91" s="182" t="s">
        <v>112</v>
      </c>
      <c r="D91" s="183"/>
      <c r="E91" s="183"/>
      <c r="F91" s="191" t="s">
        <v>27</v>
      </c>
      <c r="G91" s="184"/>
      <c r="H91" s="184"/>
      <c r="I91" s="184">
        <f>'SO 03 006aVCP Pol'!G113</f>
        <v>1615.82</v>
      </c>
      <c r="J91" s="189">
        <f>IF(I94=0,"",I91/I94*100)</f>
        <v>0.27328483836242468</v>
      </c>
    </row>
    <row r="92" spans="1:10" ht="36.75" customHeight="1" x14ac:dyDescent="0.2">
      <c r="A92" s="176"/>
      <c r="B92" s="181" t="s">
        <v>113</v>
      </c>
      <c r="C92" s="182" t="s">
        <v>114</v>
      </c>
      <c r="D92" s="183"/>
      <c r="E92" s="183"/>
      <c r="F92" s="191" t="s">
        <v>27</v>
      </c>
      <c r="G92" s="184"/>
      <c r="H92" s="184"/>
      <c r="I92" s="184">
        <f>'SO 03 015aVCP Pol'!G38</f>
        <v>12885.599999999999</v>
      </c>
      <c r="J92" s="189">
        <f>IF(I94=0,"",I92/I94*100)</f>
        <v>2.1793511116354911</v>
      </c>
    </row>
    <row r="93" spans="1:10" ht="36.75" customHeight="1" x14ac:dyDescent="0.2">
      <c r="A93" s="176"/>
      <c r="B93" s="181" t="s">
        <v>115</v>
      </c>
      <c r="C93" s="182" t="s">
        <v>116</v>
      </c>
      <c r="D93" s="183"/>
      <c r="E93" s="183"/>
      <c r="F93" s="191" t="s">
        <v>117</v>
      </c>
      <c r="G93" s="184"/>
      <c r="H93" s="184"/>
      <c r="I93" s="184">
        <f>'SO 03 004aVCP Pol'!G21+'SO 03 006aVCP Pol'!G139+'SO 03 007aVCP Pol'!G89+'SO 03 010aVCP Pol'!G29+'SO 03 013aVCP Pol'!G85</f>
        <v>41754.94</v>
      </c>
      <c r="J93" s="189">
        <f>IF(I94=0,"",I93/I94*100)</f>
        <v>7.062044057341005</v>
      </c>
    </row>
    <row r="94" spans="1:10" ht="25.5" customHeight="1" x14ac:dyDescent="0.2">
      <c r="A94" s="177"/>
      <c r="B94" s="185" t="s">
        <v>1</v>
      </c>
      <c r="C94" s="186"/>
      <c r="D94" s="187"/>
      <c r="E94" s="187"/>
      <c r="F94" s="192"/>
      <c r="G94" s="188"/>
      <c r="H94" s="188"/>
      <c r="I94" s="188">
        <f>SUM(I74:I93)</f>
        <v>591258.56000000006</v>
      </c>
      <c r="J94" s="190">
        <f>SUM(J74:J93)</f>
        <v>99.999999999999972</v>
      </c>
    </row>
    <row r="95" spans="1:10" x14ac:dyDescent="0.2">
      <c r="F95" s="132"/>
      <c r="G95" s="132"/>
      <c r="H95" s="132"/>
      <c r="I95" s="132"/>
      <c r="J95" s="133"/>
    </row>
    <row r="96" spans="1:10" x14ac:dyDescent="0.2">
      <c r="F96" s="132"/>
      <c r="G96" s="132"/>
      <c r="H96" s="132"/>
      <c r="I96" s="132"/>
      <c r="J96" s="133"/>
    </row>
    <row r="97" spans="6:10" x14ac:dyDescent="0.2">
      <c r="F97" s="132"/>
      <c r="G97" s="132"/>
      <c r="H97" s="132"/>
      <c r="I97" s="132"/>
      <c r="J97" s="133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76">
    <mergeCell ref="C89:E89"/>
    <mergeCell ref="C90:E90"/>
    <mergeCell ref="C91:E91"/>
    <mergeCell ref="C92:E92"/>
    <mergeCell ref="C93:E93"/>
    <mergeCell ref="C84:E84"/>
    <mergeCell ref="C85:E85"/>
    <mergeCell ref="C86:E86"/>
    <mergeCell ref="C87:E87"/>
    <mergeCell ref="C88:E88"/>
    <mergeCell ref="C79:E79"/>
    <mergeCell ref="C80:E80"/>
    <mergeCell ref="C81:E81"/>
    <mergeCell ref="C82:E82"/>
    <mergeCell ref="C83:E83"/>
    <mergeCell ref="C74:E74"/>
    <mergeCell ref="C75:E75"/>
    <mergeCell ref="C76:E76"/>
    <mergeCell ref="C77:E77"/>
    <mergeCell ref="C78:E78"/>
    <mergeCell ref="C49:E49"/>
    <mergeCell ref="C50:E50"/>
    <mergeCell ref="C51:E51"/>
    <mergeCell ref="C52:E52"/>
    <mergeCell ref="B53:E53"/>
    <mergeCell ref="C44:E44"/>
    <mergeCell ref="C45:E45"/>
    <mergeCell ref="C46:E46"/>
    <mergeCell ref="C47:E47"/>
    <mergeCell ref="C48:E48"/>
    <mergeCell ref="C39:E39"/>
    <mergeCell ref="C40:E40"/>
    <mergeCell ref="C41:E41"/>
    <mergeCell ref="C42:E42"/>
    <mergeCell ref="C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r:id="rId2"/>
  <headerFooter alignWithMargins="0">
    <oddFooter>&amp;L&amp;9Zpracováno programem &amp;"Arial CE,tučné"BUILDpower S,  © RTS, a.s.&amp;R&amp;9Stránka &amp;P z &amp;N</oddFooter>
  </headerFooter>
  <rowBreaks count="2" manualBreakCount="2">
    <brk id="36" max="16383" man="1"/>
    <brk id="68" max="16383" man="1"/>
  </row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6" t="s">
        <v>7</v>
      </c>
      <c r="B1" s="106"/>
      <c r="C1" s="107"/>
      <c r="D1" s="106"/>
      <c r="E1" s="106"/>
      <c r="F1" s="106"/>
      <c r="G1" s="106"/>
    </row>
    <row r="2" spans="1:7" ht="24.95" customHeight="1" x14ac:dyDescent="0.2">
      <c r="A2" s="50" t="s">
        <v>8</v>
      </c>
      <c r="B2" s="49"/>
      <c r="C2" s="108"/>
      <c r="D2" s="108"/>
      <c r="E2" s="108"/>
      <c r="F2" s="108"/>
      <c r="G2" s="109"/>
    </row>
    <row r="3" spans="1:7" ht="24.95" customHeight="1" x14ac:dyDescent="0.2">
      <c r="A3" s="50" t="s">
        <v>9</v>
      </c>
      <c r="B3" s="49"/>
      <c r="C3" s="108"/>
      <c r="D3" s="108"/>
      <c r="E3" s="108"/>
      <c r="F3" s="108"/>
      <c r="G3" s="109"/>
    </row>
    <row r="4" spans="1:7" ht="24.95" customHeight="1" x14ac:dyDescent="0.2">
      <c r="A4" s="50" t="s">
        <v>10</v>
      </c>
      <c r="B4" s="49"/>
      <c r="C4" s="108"/>
      <c r="D4" s="108"/>
      <c r="E4" s="108"/>
      <c r="F4" s="108"/>
      <c r="G4" s="109"/>
    </row>
    <row r="5" spans="1:7" x14ac:dyDescent="0.2">
      <c r="B5" s="4"/>
      <c r="C5" s="5"/>
      <c r="D5" s="6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313B7-81AC-45AB-A653-8DEFD21BBCB5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4" customWidth="1"/>
    <col min="3" max="3" width="38.28515625" style="174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4" t="s">
        <v>7</v>
      </c>
      <c r="B1" s="194"/>
      <c r="C1" s="194"/>
      <c r="D1" s="194"/>
      <c r="E1" s="194"/>
      <c r="F1" s="194"/>
      <c r="G1" s="194"/>
      <c r="AG1" t="s">
        <v>120</v>
      </c>
    </row>
    <row r="2" spans="1:60" ht="24.95" customHeight="1" x14ac:dyDescent="0.2">
      <c r="A2" s="195" t="s">
        <v>8</v>
      </c>
      <c r="B2" s="49" t="s">
        <v>41</v>
      </c>
      <c r="C2" s="198" t="s">
        <v>42</v>
      </c>
      <c r="D2" s="196"/>
      <c r="E2" s="196"/>
      <c r="F2" s="196"/>
      <c r="G2" s="197"/>
      <c r="AG2" t="s">
        <v>121</v>
      </c>
    </row>
    <row r="3" spans="1:60" ht="24.95" customHeight="1" x14ac:dyDescent="0.2">
      <c r="A3" s="195" t="s">
        <v>9</v>
      </c>
      <c r="B3" s="49" t="s">
        <v>44</v>
      </c>
      <c r="C3" s="198" t="s">
        <v>45</v>
      </c>
      <c r="D3" s="196"/>
      <c r="E3" s="196"/>
      <c r="F3" s="196"/>
      <c r="G3" s="197"/>
      <c r="AC3" s="174" t="s">
        <v>121</v>
      </c>
      <c r="AG3" t="s">
        <v>122</v>
      </c>
    </row>
    <row r="4" spans="1:60" ht="24.95" customHeight="1" x14ac:dyDescent="0.2">
      <c r="A4" s="199" t="s">
        <v>10</v>
      </c>
      <c r="B4" s="200" t="s">
        <v>46</v>
      </c>
      <c r="C4" s="201" t="s">
        <v>47</v>
      </c>
      <c r="D4" s="202"/>
      <c r="E4" s="202"/>
      <c r="F4" s="202"/>
      <c r="G4" s="203"/>
      <c r="AG4" t="s">
        <v>123</v>
      </c>
    </row>
    <row r="5" spans="1:60" x14ac:dyDescent="0.2">
      <c r="D5" s="10"/>
    </row>
    <row r="6" spans="1:60" ht="38.25" x14ac:dyDescent="0.2">
      <c r="A6" s="205" t="s">
        <v>124</v>
      </c>
      <c r="B6" s="207" t="s">
        <v>125</v>
      </c>
      <c r="C6" s="207" t="s">
        <v>126</v>
      </c>
      <c r="D6" s="206" t="s">
        <v>127</v>
      </c>
      <c r="E6" s="205" t="s">
        <v>128</v>
      </c>
      <c r="F6" s="204" t="s">
        <v>129</v>
      </c>
      <c r="G6" s="205" t="s">
        <v>31</v>
      </c>
      <c r="H6" s="208" t="s">
        <v>32</v>
      </c>
      <c r="I6" s="208" t="s">
        <v>130</v>
      </c>
      <c r="J6" s="208" t="s">
        <v>33</v>
      </c>
      <c r="K6" s="208" t="s">
        <v>131</v>
      </c>
      <c r="L6" s="208" t="s">
        <v>132</v>
      </c>
      <c r="M6" s="208" t="s">
        <v>133</v>
      </c>
      <c r="N6" s="208" t="s">
        <v>134</v>
      </c>
      <c r="O6" s="208" t="s">
        <v>135</v>
      </c>
      <c r="P6" s="208" t="s">
        <v>136</v>
      </c>
      <c r="Q6" s="208" t="s">
        <v>137</v>
      </c>
      <c r="R6" s="208" t="s">
        <v>138</v>
      </c>
      <c r="S6" s="208" t="s">
        <v>139</v>
      </c>
      <c r="T6" s="208" t="s">
        <v>140</v>
      </c>
      <c r="U6" s="208" t="s">
        <v>141</v>
      </c>
      <c r="V6" s="208" t="s">
        <v>142</v>
      </c>
      <c r="W6" s="208" t="s">
        <v>143</v>
      </c>
      <c r="X6" s="208" t="s">
        <v>144</v>
      </c>
    </row>
    <row r="7" spans="1:60" hidden="1" x14ac:dyDescent="0.2">
      <c r="A7" s="3"/>
      <c r="B7" s="4"/>
      <c r="C7" s="4"/>
      <c r="D7" s="6"/>
      <c r="E7" s="210"/>
      <c r="F7" s="211"/>
      <c r="G7" s="211"/>
      <c r="H7" s="211"/>
      <c r="I7" s="211"/>
      <c r="J7" s="211"/>
      <c r="K7" s="211"/>
      <c r="L7" s="211"/>
      <c r="M7" s="211"/>
      <c r="N7" s="210"/>
      <c r="O7" s="210"/>
      <c r="P7" s="210"/>
      <c r="Q7" s="210"/>
      <c r="R7" s="211"/>
      <c r="S7" s="211"/>
      <c r="T7" s="211"/>
      <c r="U7" s="211"/>
      <c r="V7" s="211"/>
      <c r="W7" s="211"/>
      <c r="X7" s="211"/>
    </row>
    <row r="8" spans="1:60" x14ac:dyDescent="0.2">
      <c r="A8" s="237" t="s">
        <v>145</v>
      </c>
      <c r="B8" s="238" t="s">
        <v>87</v>
      </c>
      <c r="C8" s="256" t="s">
        <v>88</v>
      </c>
      <c r="D8" s="239"/>
      <c r="E8" s="240"/>
      <c r="F8" s="241"/>
      <c r="G8" s="242">
        <f>SUMIF(AG9:AG48,"&lt;&gt;NOR",G9:G48)</f>
        <v>49858.499999999993</v>
      </c>
      <c r="H8" s="236"/>
      <c r="I8" s="236">
        <f>SUM(I9:I48)</f>
        <v>32590.85</v>
      </c>
      <c r="J8" s="236"/>
      <c r="K8" s="236">
        <f>SUM(K9:K48)</f>
        <v>17267.649999999998</v>
      </c>
      <c r="L8" s="236"/>
      <c r="M8" s="236">
        <f>SUM(M9:M48)</f>
        <v>60328.784999999996</v>
      </c>
      <c r="N8" s="235"/>
      <c r="O8" s="235">
        <f>SUM(O9:O48)</f>
        <v>7.32</v>
      </c>
      <c r="P8" s="235"/>
      <c r="Q8" s="235">
        <f>SUM(Q9:Q48)</f>
        <v>0</v>
      </c>
      <c r="R8" s="236"/>
      <c r="S8" s="236"/>
      <c r="T8" s="236"/>
      <c r="U8" s="236"/>
      <c r="V8" s="236">
        <f>SUM(V9:V48)</f>
        <v>30.25</v>
      </c>
      <c r="W8" s="236"/>
      <c r="X8" s="236"/>
      <c r="AG8" t="s">
        <v>146</v>
      </c>
    </row>
    <row r="9" spans="1:60" ht="22.5" outlineLevel="1" x14ac:dyDescent="0.2">
      <c r="A9" s="244">
        <v>1</v>
      </c>
      <c r="B9" s="245" t="s">
        <v>147</v>
      </c>
      <c r="C9" s="257" t="s">
        <v>148</v>
      </c>
      <c r="D9" s="246" t="s">
        <v>149</v>
      </c>
      <c r="E9" s="247">
        <v>0.11541999999999999</v>
      </c>
      <c r="F9" s="248">
        <v>60860</v>
      </c>
      <c r="G9" s="249">
        <f>ROUND(E9*F9,2)</f>
        <v>7024.46</v>
      </c>
      <c r="H9" s="230">
        <v>53508.59</v>
      </c>
      <c r="I9" s="229">
        <f>ROUND(E9*H9,2)</f>
        <v>6175.96</v>
      </c>
      <c r="J9" s="230">
        <v>7351.41</v>
      </c>
      <c r="K9" s="229">
        <f>ROUND(E9*J9,2)</f>
        <v>848.5</v>
      </c>
      <c r="L9" s="229">
        <v>21</v>
      </c>
      <c r="M9" s="229">
        <f>G9*(1+L9/100)</f>
        <v>8499.5965999999989</v>
      </c>
      <c r="N9" s="228">
        <v>1.0662499999999999</v>
      </c>
      <c r="O9" s="228">
        <f>ROUND(E9*N9,2)</f>
        <v>0.12</v>
      </c>
      <c r="P9" s="228">
        <v>0</v>
      </c>
      <c r="Q9" s="228">
        <f>ROUND(E9*P9,2)</f>
        <v>0</v>
      </c>
      <c r="R9" s="229"/>
      <c r="S9" s="229" t="s">
        <v>150</v>
      </c>
      <c r="T9" s="229" t="s">
        <v>151</v>
      </c>
      <c r="U9" s="229">
        <v>15.231</v>
      </c>
      <c r="V9" s="229">
        <f>ROUND(E9*U9,2)</f>
        <v>1.76</v>
      </c>
      <c r="W9" s="229"/>
      <c r="X9" s="229" t="s">
        <v>152</v>
      </c>
      <c r="Y9" s="209"/>
      <c r="Z9" s="209"/>
      <c r="AA9" s="209"/>
      <c r="AB9" s="209"/>
      <c r="AC9" s="209"/>
      <c r="AD9" s="209"/>
      <c r="AE9" s="209"/>
      <c r="AF9" s="209"/>
      <c r="AG9" s="209" t="s">
        <v>153</v>
      </c>
      <c r="AH9" s="209"/>
      <c r="AI9" s="209"/>
      <c r="AJ9" s="209"/>
      <c r="AK9" s="209"/>
      <c r="AL9" s="209"/>
      <c r="AM9" s="209"/>
      <c r="AN9" s="209"/>
      <c r="AO9" s="209"/>
      <c r="AP9" s="209"/>
      <c r="AQ9" s="209"/>
      <c r="AR9" s="209"/>
      <c r="AS9" s="209"/>
      <c r="AT9" s="209"/>
      <c r="AU9" s="209"/>
      <c r="AV9" s="209"/>
      <c r="AW9" s="209"/>
      <c r="AX9" s="209"/>
      <c r="AY9" s="209"/>
      <c r="AZ9" s="209"/>
      <c r="BA9" s="209"/>
      <c r="BB9" s="209"/>
      <c r="BC9" s="209"/>
      <c r="BD9" s="209"/>
      <c r="BE9" s="209"/>
      <c r="BF9" s="209"/>
      <c r="BG9" s="209"/>
      <c r="BH9" s="209"/>
    </row>
    <row r="10" spans="1:60" outlineLevel="1" x14ac:dyDescent="0.2">
      <c r="A10" s="226"/>
      <c r="B10" s="227"/>
      <c r="C10" s="258" t="s">
        <v>154</v>
      </c>
      <c r="D10" s="231"/>
      <c r="E10" s="232"/>
      <c r="F10" s="229"/>
      <c r="G10" s="229"/>
      <c r="H10" s="229"/>
      <c r="I10" s="229"/>
      <c r="J10" s="229"/>
      <c r="K10" s="229"/>
      <c r="L10" s="229"/>
      <c r="M10" s="229"/>
      <c r="N10" s="228"/>
      <c r="O10" s="228"/>
      <c r="P10" s="228"/>
      <c r="Q10" s="228"/>
      <c r="R10" s="229"/>
      <c r="S10" s="229"/>
      <c r="T10" s="229"/>
      <c r="U10" s="229"/>
      <c r="V10" s="229"/>
      <c r="W10" s="229"/>
      <c r="X10" s="229"/>
      <c r="Y10" s="209"/>
      <c r="Z10" s="209"/>
      <c r="AA10" s="209"/>
      <c r="AB10" s="209"/>
      <c r="AC10" s="209"/>
      <c r="AD10" s="209"/>
      <c r="AE10" s="209"/>
      <c r="AF10" s="209"/>
      <c r="AG10" s="209" t="s">
        <v>155</v>
      </c>
      <c r="AH10" s="209"/>
      <c r="AI10" s="209"/>
      <c r="AJ10" s="209"/>
      <c r="AK10" s="209"/>
      <c r="AL10" s="209"/>
      <c r="AM10" s="209"/>
      <c r="AN10" s="209"/>
      <c r="AO10" s="209"/>
      <c r="AP10" s="209"/>
      <c r="AQ10" s="209"/>
      <c r="AR10" s="209"/>
      <c r="AS10" s="209"/>
      <c r="AT10" s="209"/>
      <c r="AU10" s="209"/>
      <c r="AV10" s="209"/>
      <c r="AW10" s="209"/>
      <c r="AX10" s="209"/>
      <c r="AY10" s="209"/>
      <c r="AZ10" s="209"/>
      <c r="BA10" s="209"/>
      <c r="BB10" s="209"/>
      <c r="BC10" s="209"/>
      <c r="BD10" s="209"/>
      <c r="BE10" s="209"/>
      <c r="BF10" s="209"/>
      <c r="BG10" s="209"/>
      <c r="BH10" s="209"/>
    </row>
    <row r="11" spans="1:60" outlineLevel="1" x14ac:dyDescent="0.2">
      <c r="A11" s="226"/>
      <c r="B11" s="227"/>
      <c r="C11" s="259" t="s">
        <v>156</v>
      </c>
      <c r="D11" s="231"/>
      <c r="E11" s="232"/>
      <c r="F11" s="229"/>
      <c r="G11" s="229"/>
      <c r="H11" s="229"/>
      <c r="I11" s="229"/>
      <c r="J11" s="229"/>
      <c r="K11" s="229"/>
      <c r="L11" s="229"/>
      <c r="M11" s="229"/>
      <c r="N11" s="228"/>
      <c r="O11" s="228"/>
      <c r="P11" s="228"/>
      <c r="Q11" s="228"/>
      <c r="R11" s="229"/>
      <c r="S11" s="229"/>
      <c r="T11" s="229"/>
      <c r="U11" s="229"/>
      <c r="V11" s="229"/>
      <c r="W11" s="229"/>
      <c r="X11" s="229"/>
      <c r="Y11" s="209"/>
      <c r="Z11" s="209"/>
      <c r="AA11" s="209"/>
      <c r="AB11" s="209"/>
      <c r="AC11" s="209"/>
      <c r="AD11" s="209"/>
      <c r="AE11" s="209"/>
      <c r="AF11" s="209"/>
      <c r="AG11" s="209" t="s">
        <v>155</v>
      </c>
      <c r="AH11" s="209">
        <v>2</v>
      </c>
      <c r="AI11" s="209"/>
      <c r="AJ11" s="209"/>
      <c r="AK11" s="209"/>
      <c r="AL11" s="209"/>
      <c r="AM11" s="209"/>
      <c r="AN11" s="209"/>
      <c r="AO11" s="209"/>
      <c r="AP11" s="209"/>
      <c r="AQ11" s="209"/>
      <c r="AR11" s="209"/>
      <c r="AS11" s="209"/>
      <c r="AT11" s="209"/>
      <c r="AU11" s="209"/>
      <c r="AV11" s="209"/>
      <c r="AW11" s="209"/>
      <c r="AX11" s="209"/>
      <c r="AY11" s="209"/>
      <c r="AZ11" s="209"/>
      <c r="BA11" s="209"/>
      <c r="BB11" s="209"/>
      <c r="BC11" s="209"/>
      <c r="BD11" s="209"/>
      <c r="BE11" s="209"/>
      <c r="BF11" s="209"/>
      <c r="BG11" s="209"/>
      <c r="BH11" s="209"/>
    </row>
    <row r="12" spans="1:60" outlineLevel="1" x14ac:dyDescent="0.2">
      <c r="A12" s="226"/>
      <c r="B12" s="227"/>
      <c r="C12" s="259" t="s">
        <v>157</v>
      </c>
      <c r="D12" s="231"/>
      <c r="E12" s="232">
        <v>13.6</v>
      </c>
      <c r="F12" s="229"/>
      <c r="G12" s="229"/>
      <c r="H12" s="229"/>
      <c r="I12" s="229"/>
      <c r="J12" s="229"/>
      <c r="K12" s="229"/>
      <c r="L12" s="229"/>
      <c r="M12" s="229"/>
      <c r="N12" s="228"/>
      <c r="O12" s="228"/>
      <c r="P12" s="228"/>
      <c r="Q12" s="228"/>
      <c r="R12" s="229"/>
      <c r="S12" s="229"/>
      <c r="T12" s="229"/>
      <c r="U12" s="229"/>
      <c r="V12" s="229"/>
      <c r="W12" s="229"/>
      <c r="X12" s="229"/>
      <c r="Y12" s="209"/>
      <c r="Z12" s="209"/>
      <c r="AA12" s="209"/>
      <c r="AB12" s="209"/>
      <c r="AC12" s="209"/>
      <c r="AD12" s="209"/>
      <c r="AE12" s="209"/>
      <c r="AF12" s="209"/>
      <c r="AG12" s="209" t="s">
        <v>155</v>
      </c>
      <c r="AH12" s="209">
        <v>2</v>
      </c>
      <c r="AI12" s="209"/>
      <c r="AJ12" s="209"/>
      <c r="AK12" s="209"/>
      <c r="AL12" s="209"/>
      <c r="AM12" s="209"/>
      <c r="AN12" s="209"/>
      <c r="AO12" s="209"/>
      <c r="AP12" s="209"/>
      <c r="AQ12" s="209"/>
      <c r="AR12" s="209"/>
      <c r="AS12" s="209"/>
      <c r="AT12" s="209"/>
      <c r="AU12" s="209"/>
      <c r="AV12" s="209"/>
      <c r="AW12" s="209"/>
      <c r="AX12" s="209"/>
      <c r="AY12" s="209"/>
      <c r="AZ12" s="209"/>
      <c r="BA12" s="209"/>
      <c r="BB12" s="209"/>
      <c r="BC12" s="209"/>
      <c r="BD12" s="209"/>
      <c r="BE12" s="209"/>
      <c r="BF12" s="209"/>
      <c r="BG12" s="209"/>
      <c r="BH12" s="209"/>
    </row>
    <row r="13" spans="1:60" outlineLevel="1" x14ac:dyDescent="0.2">
      <c r="A13" s="226"/>
      <c r="B13" s="227"/>
      <c r="C13" s="259" t="s">
        <v>158</v>
      </c>
      <c r="D13" s="231"/>
      <c r="E13" s="232"/>
      <c r="F13" s="229"/>
      <c r="G13" s="229"/>
      <c r="H13" s="229"/>
      <c r="I13" s="229"/>
      <c r="J13" s="229"/>
      <c r="K13" s="229"/>
      <c r="L13" s="229"/>
      <c r="M13" s="229"/>
      <c r="N13" s="228"/>
      <c r="O13" s="228"/>
      <c r="P13" s="228"/>
      <c r="Q13" s="228"/>
      <c r="R13" s="229"/>
      <c r="S13" s="229"/>
      <c r="T13" s="229"/>
      <c r="U13" s="229"/>
      <c r="V13" s="229"/>
      <c r="W13" s="229"/>
      <c r="X13" s="229"/>
      <c r="Y13" s="209"/>
      <c r="Z13" s="209"/>
      <c r="AA13" s="209"/>
      <c r="AB13" s="209"/>
      <c r="AC13" s="209"/>
      <c r="AD13" s="209"/>
      <c r="AE13" s="209"/>
      <c r="AF13" s="209"/>
      <c r="AG13" s="209" t="s">
        <v>155</v>
      </c>
      <c r="AH13" s="209">
        <v>2</v>
      </c>
      <c r="AI13" s="209"/>
      <c r="AJ13" s="209"/>
      <c r="AK13" s="209"/>
      <c r="AL13" s="209"/>
      <c r="AM13" s="209"/>
      <c r="AN13" s="209"/>
      <c r="AO13" s="209"/>
      <c r="AP13" s="209"/>
      <c r="AQ13" s="209"/>
      <c r="AR13" s="209"/>
      <c r="AS13" s="209"/>
      <c r="AT13" s="209"/>
      <c r="AU13" s="209"/>
      <c r="AV13" s="209"/>
      <c r="AW13" s="209"/>
      <c r="AX13" s="209"/>
      <c r="AY13" s="209"/>
      <c r="AZ13" s="209"/>
      <c r="BA13" s="209"/>
      <c r="BB13" s="209"/>
      <c r="BC13" s="209"/>
      <c r="BD13" s="209"/>
      <c r="BE13" s="209"/>
      <c r="BF13" s="209"/>
      <c r="BG13" s="209"/>
      <c r="BH13" s="209"/>
    </row>
    <row r="14" spans="1:60" outlineLevel="1" x14ac:dyDescent="0.2">
      <c r="A14" s="226"/>
      <c r="B14" s="227"/>
      <c r="C14" s="259" t="s">
        <v>159</v>
      </c>
      <c r="D14" s="231"/>
      <c r="E14" s="232">
        <v>9.6</v>
      </c>
      <c r="F14" s="229"/>
      <c r="G14" s="229"/>
      <c r="H14" s="229"/>
      <c r="I14" s="229"/>
      <c r="J14" s="229"/>
      <c r="K14" s="229"/>
      <c r="L14" s="229"/>
      <c r="M14" s="229"/>
      <c r="N14" s="228"/>
      <c r="O14" s="228"/>
      <c r="P14" s="228"/>
      <c r="Q14" s="228"/>
      <c r="R14" s="229"/>
      <c r="S14" s="229"/>
      <c r="T14" s="229"/>
      <c r="U14" s="229"/>
      <c r="V14" s="229"/>
      <c r="W14" s="229"/>
      <c r="X14" s="229"/>
      <c r="Y14" s="209"/>
      <c r="Z14" s="209"/>
      <c r="AA14" s="209"/>
      <c r="AB14" s="209"/>
      <c r="AC14" s="209"/>
      <c r="AD14" s="209"/>
      <c r="AE14" s="209"/>
      <c r="AF14" s="209"/>
      <c r="AG14" s="209" t="s">
        <v>155</v>
      </c>
      <c r="AH14" s="209">
        <v>2</v>
      </c>
      <c r="AI14" s="209"/>
      <c r="AJ14" s="209"/>
      <c r="AK14" s="209"/>
      <c r="AL14" s="209"/>
      <c r="AM14" s="209"/>
      <c r="AN14" s="209"/>
      <c r="AO14" s="209"/>
      <c r="AP14" s="209"/>
      <c r="AQ14" s="209"/>
      <c r="AR14" s="209"/>
      <c r="AS14" s="209"/>
      <c r="AT14" s="209"/>
      <c r="AU14" s="209"/>
      <c r="AV14" s="209"/>
      <c r="AW14" s="209"/>
      <c r="AX14" s="209"/>
      <c r="AY14" s="209"/>
      <c r="AZ14" s="209"/>
      <c r="BA14" s="209"/>
      <c r="BB14" s="209"/>
      <c r="BC14" s="209"/>
      <c r="BD14" s="209"/>
      <c r="BE14" s="209"/>
      <c r="BF14" s="209"/>
      <c r="BG14" s="209"/>
      <c r="BH14" s="209"/>
    </row>
    <row r="15" spans="1:60" outlineLevel="1" x14ac:dyDescent="0.2">
      <c r="A15" s="226"/>
      <c r="B15" s="227"/>
      <c r="C15" s="259" t="s">
        <v>160</v>
      </c>
      <c r="D15" s="231"/>
      <c r="E15" s="232">
        <v>13.63</v>
      </c>
      <c r="F15" s="229"/>
      <c r="G15" s="229"/>
      <c r="H15" s="229"/>
      <c r="I15" s="229"/>
      <c r="J15" s="229"/>
      <c r="K15" s="229"/>
      <c r="L15" s="229"/>
      <c r="M15" s="229"/>
      <c r="N15" s="228"/>
      <c r="O15" s="228"/>
      <c r="P15" s="228"/>
      <c r="Q15" s="228"/>
      <c r="R15" s="229"/>
      <c r="S15" s="229"/>
      <c r="T15" s="229"/>
      <c r="U15" s="229"/>
      <c r="V15" s="229"/>
      <c r="W15" s="229"/>
      <c r="X15" s="229"/>
      <c r="Y15" s="209"/>
      <c r="Z15" s="209"/>
      <c r="AA15" s="209"/>
      <c r="AB15" s="209"/>
      <c r="AC15" s="209"/>
      <c r="AD15" s="209"/>
      <c r="AE15" s="209"/>
      <c r="AF15" s="209"/>
      <c r="AG15" s="209" t="s">
        <v>155</v>
      </c>
      <c r="AH15" s="209">
        <v>2</v>
      </c>
      <c r="AI15" s="209"/>
      <c r="AJ15" s="209"/>
      <c r="AK15" s="209"/>
      <c r="AL15" s="209"/>
      <c r="AM15" s="209"/>
      <c r="AN15" s="209"/>
      <c r="AO15" s="209"/>
      <c r="AP15" s="209"/>
      <c r="AQ15" s="209"/>
      <c r="AR15" s="209"/>
      <c r="AS15" s="209"/>
      <c r="AT15" s="209"/>
      <c r="AU15" s="209"/>
      <c r="AV15" s="209"/>
      <c r="AW15" s="209"/>
      <c r="AX15" s="209"/>
      <c r="AY15" s="209"/>
      <c r="AZ15" s="209"/>
      <c r="BA15" s="209"/>
      <c r="BB15" s="209"/>
      <c r="BC15" s="209"/>
      <c r="BD15" s="209"/>
      <c r="BE15" s="209"/>
      <c r="BF15" s="209"/>
      <c r="BG15" s="209"/>
      <c r="BH15" s="209"/>
    </row>
    <row r="16" spans="1:60" outlineLevel="1" x14ac:dyDescent="0.2">
      <c r="A16" s="226"/>
      <c r="B16" s="227"/>
      <c r="C16" s="259" t="s">
        <v>161</v>
      </c>
      <c r="D16" s="231"/>
      <c r="E16" s="232">
        <v>14.63</v>
      </c>
      <c r="F16" s="229"/>
      <c r="G16" s="229"/>
      <c r="H16" s="229"/>
      <c r="I16" s="229"/>
      <c r="J16" s="229"/>
      <c r="K16" s="229"/>
      <c r="L16" s="229"/>
      <c r="M16" s="229"/>
      <c r="N16" s="228"/>
      <c r="O16" s="228"/>
      <c r="P16" s="228"/>
      <c r="Q16" s="228"/>
      <c r="R16" s="229"/>
      <c r="S16" s="229"/>
      <c r="T16" s="229"/>
      <c r="U16" s="229"/>
      <c r="V16" s="229"/>
      <c r="W16" s="229"/>
      <c r="X16" s="229"/>
      <c r="Y16" s="209"/>
      <c r="Z16" s="209"/>
      <c r="AA16" s="209"/>
      <c r="AB16" s="209"/>
      <c r="AC16" s="209"/>
      <c r="AD16" s="209"/>
      <c r="AE16" s="209"/>
      <c r="AF16" s="209"/>
      <c r="AG16" s="209" t="s">
        <v>155</v>
      </c>
      <c r="AH16" s="209">
        <v>2</v>
      </c>
      <c r="AI16" s="209"/>
      <c r="AJ16" s="209"/>
      <c r="AK16" s="209"/>
      <c r="AL16" s="209"/>
      <c r="AM16" s="209"/>
      <c r="AN16" s="209"/>
      <c r="AO16" s="209"/>
      <c r="AP16" s="209"/>
      <c r="AQ16" s="209"/>
      <c r="AR16" s="209"/>
      <c r="AS16" s="209"/>
      <c r="AT16" s="209"/>
      <c r="AU16" s="209"/>
      <c r="AV16" s="209"/>
      <c r="AW16" s="209"/>
      <c r="AX16" s="209"/>
      <c r="AY16" s="209"/>
      <c r="AZ16" s="209"/>
      <c r="BA16" s="209"/>
      <c r="BB16" s="209"/>
      <c r="BC16" s="209"/>
      <c r="BD16" s="209"/>
      <c r="BE16" s="209"/>
      <c r="BF16" s="209"/>
      <c r="BG16" s="209"/>
      <c r="BH16" s="209"/>
    </row>
    <row r="17" spans="1:60" outlineLevel="1" x14ac:dyDescent="0.2">
      <c r="A17" s="226"/>
      <c r="B17" s="227"/>
      <c r="C17" s="259" t="s">
        <v>162</v>
      </c>
      <c r="D17" s="231"/>
      <c r="E17" s="232">
        <v>6.25</v>
      </c>
      <c r="F17" s="229"/>
      <c r="G17" s="229"/>
      <c r="H17" s="229"/>
      <c r="I17" s="229"/>
      <c r="J17" s="229"/>
      <c r="K17" s="229"/>
      <c r="L17" s="229"/>
      <c r="M17" s="229"/>
      <c r="N17" s="228"/>
      <c r="O17" s="228"/>
      <c r="P17" s="228"/>
      <c r="Q17" s="228"/>
      <c r="R17" s="229"/>
      <c r="S17" s="229"/>
      <c r="T17" s="229"/>
      <c r="U17" s="229"/>
      <c r="V17" s="229"/>
      <c r="W17" s="229"/>
      <c r="X17" s="229"/>
      <c r="Y17" s="209"/>
      <c r="Z17" s="209"/>
      <c r="AA17" s="209"/>
      <c r="AB17" s="209"/>
      <c r="AC17" s="209"/>
      <c r="AD17" s="209"/>
      <c r="AE17" s="209"/>
      <c r="AF17" s="209"/>
      <c r="AG17" s="209" t="s">
        <v>155</v>
      </c>
      <c r="AH17" s="209">
        <v>2</v>
      </c>
      <c r="AI17" s="209"/>
      <c r="AJ17" s="209"/>
      <c r="AK17" s="209"/>
      <c r="AL17" s="209"/>
      <c r="AM17" s="209"/>
      <c r="AN17" s="209"/>
      <c r="AO17" s="209"/>
      <c r="AP17" s="209"/>
      <c r="AQ17" s="209"/>
      <c r="AR17" s="209"/>
      <c r="AS17" s="209"/>
      <c r="AT17" s="209"/>
      <c r="AU17" s="209"/>
      <c r="AV17" s="209"/>
      <c r="AW17" s="209"/>
      <c r="AX17" s="209"/>
      <c r="AY17" s="209"/>
      <c r="AZ17" s="209"/>
      <c r="BA17" s="209"/>
      <c r="BB17" s="209"/>
      <c r="BC17" s="209"/>
      <c r="BD17" s="209"/>
      <c r="BE17" s="209"/>
      <c r="BF17" s="209"/>
      <c r="BG17" s="209"/>
      <c r="BH17" s="209"/>
    </row>
    <row r="18" spans="1:60" outlineLevel="1" x14ac:dyDescent="0.2">
      <c r="A18" s="226"/>
      <c r="B18" s="227"/>
      <c r="C18" s="259" t="s">
        <v>163</v>
      </c>
      <c r="D18" s="231"/>
      <c r="E18" s="232">
        <v>11.91</v>
      </c>
      <c r="F18" s="229"/>
      <c r="G18" s="229"/>
      <c r="H18" s="229"/>
      <c r="I18" s="229"/>
      <c r="J18" s="229"/>
      <c r="K18" s="229"/>
      <c r="L18" s="229"/>
      <c r="M18" s="229"/>
      <c r="N18" s="228"/>
      <c r="O18" s="228"/>
      <c r="P18" s="228"/>
      <c r="Q18" s="228"/>
      <c r="R18" s="229"/>
      <c r="S18" s="229"/>
      <c r="T18" s="229"/>
      <c r="U18" s="229"/>
      <c r="V18" s="229"/>
      <c r="W18" s="229"/>
      <c r="X18" s="229"/>
      <c r="Y18" s="209"/>
      <c r="Z18" s="209"/>
      <c r="AA18" s="209"/>
      <c r="AB18" s="209"/>
      <c r="AC18" s="209"/>
      <c r="AD18" s="209"/>
      <c r="AE18" s="209"/>
      <c r="AF18" s="209"/>
      <c r="AG18" s="209" t="s">
        <v>155</v>
      </c>
      <c r="AH18" s="209">
        <v>2</v>
      </c>
      <c r="AI18" s="209"/>
      <c r="AJ18" s="209"/>
      <c r="AK18" s="209"/>
      <c r="AL18" s="209"/>
      <c r="AM18" s="209"/>
      <c r="AN18" s="209"/>
      <c r="AO18" s="209"/>
      <c r="AP18" s="209"/>
      <c r="AQ18" s="209"/>
      <c r="AR18" s="209"/>
      <c r="AS18" s="209"/>
      <c r="AT18" s="209"/>
      <c r="AU18" s="209"/>
      <c r="AV18" s="209"/>
      <c r="AW18" s="209"/>
      <c r="AX18" s="209"/>
      <c r="AY18" s="209"/>
      <c r="AZ18" s="209"/>
      <c r="BA18" s="209"/>
      <c r="BB18" s="209"/>
      <c r="BC18" s="209"/>
      <c r="BD18" s="209"/>
      <c r="BE18" s="209"/>
      <c r="BF18" s="209"/>
      <c r="BG18" s="209"/>
      <c r="BH18" s="209"/>
    </row>
    <row r="19" spans="1:60" outlineLevel="1" x14ac:dyDescent="0.2">
      <c r="A19" s="226"/>
      <c r="B19" s="227"/>
      <c r="C19" s="258" t="s">
        <v>164</v>
      </c>
      <c r="D19" s="231"/>
      <c r="E19" s="232"/>
      <c r="F19" s="229"/>
      <c r="G19" s="229"/>
      <c r="H19" s="229"/>
      <c r="I19" s="229"/>
      <c r="J19" s="229"/>
      <c r="K19" s="229"/>
      <c r="L19" s="229"/>
      <c r="M19" s="229"/>
      <c r="N19" s="228"/>
      <c r="O19" s="228"/>
      <c r="P19" s="228"/>
      <c r="Q19" s="228"/>
      <c r="R19" s="229"/>
      <c r="S19" s="229"/>
      <c r="T19" s="229"/>
      <c r="U19" s="229"/>
      <c r="V19" s="229"/>
      <c r="W19" s="229"/>
      <c r="X19" s="229"/>
      <c r="Y19" s="209"/>
      <c r="Z19" s="209"/>
      <c r="AA19" s="209"/>
      <c r="AB19" s="209"/>
      <c r="AC19" s="209"/>
      <c r="AD19" s="209"/>
      <c r="AE19" s="209"/>
      <c r="AF19" s="209"/>
      <c r="AG19" s="209" t="s">
        <v>155</v>
      </c>
      <c r="AH19" s="209"/>
      <c r="AI19" s="209"/>
      <c r="AJ19" s="209"/>
      <c r="AK19" s="209"/>
      <c r="AL19" s="209"/>
      <c r="AM19" s="209"/>
      <c r="AN19" s="209"/>
      <c r="AO19" s="209"/>
      <c r="AP19" s="209"/>
      <c r="AQ19" s="209"/>
      <c r="AR19" s="209"/>
      <c r="AS19" s="209"/>
      <c r="AT19" s="209"/>
      <c r="AU19" s="209"/>
      <c r="AV19" s="209"/>
      <c r="AW19" s="209"/>
      <c r="AX19" s="209"/>
      <c r="AY19" s="209"/>
      <c r="AZ19" s="209"/>
      <c r="BA19" s="209"/>
      <c r="BB19" s="209"/>
      <c r="BC19" s="209"/>
      <c r="BD19" s="209"/>
      <c r="BE19" s="209"/>
      <c r="BF19" s="209"/>
      <c r="BG19" s="209"/>
      <c r="BH19" s="209"/>
    </row>
    <row r="20" spans="1:60" outlineLevel="1" x14ac:dyDescent="0.2">
      <c r="A20" s="226"/>
      <c r="B20" s="227"/>
      <c r="C20" s="260" t="s">
        <v>165</v>
      </c>
      <c r="D20" s="233"/>
      <c r="E20" s="234">
        <v>0.11541999999999999</v>
      </c>
      <c r="F20" s="229"/>
      <c r="G20" s="229"/>
      <c r="H20" s="229"/>
      <c r="I20" s="229"/>
      <c r="J20" s="229"/>
      <c r="K20" s="229"/>
      <c r="L20" s="229"/>
      <c r="M20" s="229"/>
      <c r="N20" s="228"/>
      <c r="O20" s="228"/>
      <c r="P20" s="228"/>
      <c r="Q20" s="228"/>
      <c r="R20" s="229"/>
      <c r="S20" s="229"/>
      <c r="T20" s="229"/>
      <c r="U20" s="229"/>
      <c r="V20" s="229"/>
      <c r="W20" s="229"/>
      <c r="X20" s="229"/>
      <c r="Y20" s="209"/>
      <c r="Z20" s="209"/>
      <c r="AA20" s="209"/>
      <c r="AB20" s="209"/>
      <c r="AC20" s="209"/>
      <c r="AD20" s="209"/>
      <c r="AE20" s="209"/>
      <c r="AF20" s="209"/>
      <c r="AG20" s="209" t="s">
        <v>155</v>
      </c>
      <c r="AH20" s="209">
        <v>0</v>
      </c>
      <c r="AI20" s="209"/>
      <c r="AJ20" s="209"/>
      <c r="AK20" s="209"/>
      <c r="AL20" s="209"/>
      <c r="AM20" s="209"/>
      <c r="AN20" s="209"/>
      <c r="AO20" s="209"/>
      <c r="AP20" s="209"/>
      <c r="AQ20" s="209"/>
      <c r="AR20" s="209"/>
      <c r="AS20" s="209"/>
      <c r="AT20" s="209"/>
      <c r="AU20" s="209"/>
      <c r="AV20" s="209"/>
      <c r="AW20" s="209"/>
      <c r="AX20" s="209"/>
      <c r="AY20" s="209"/>
      <c r="AZ20" s="209"/>
      <c r="BA20" s="209"/>
      <c r="BB20" s="209"/>
      <c r="BC20" s="209"/>
      <c r="BD20" s="209"/>
      <c r="BE20" s="209"/>
      <c r="BF20" s="209"/>
      <c r="BG20" s="209"/>
      <c r="BH20" s="209"/>
    </row>
    <row r="21" spans="1:60" ht="22.5" outlineLevel="1" x14ac:dyDescent="0.2">
      <c r="A21" s="244">
        <v>2</v>
      </c>
      <c r="B21" s="245" t="s">
        <v>166</v>
      </c>
      <c r="C21" s="257" t="s">
        <v>167</v>
      </c>
      <c r="D21" s="246" t="s">
        <v>168</v>
      </c>
      <c r="E21" s="247">
        <v>1.6496999999999999</v>
      </c>
      <c r="F21" s="248">
        <v>1027</v>
      </c>
      <c r="G21" s="249">
        <f>ROUND(E21*F21,2)</f>
        <v>1694.24</v>
      </c>
      <c r="H21" s="230">
        <v>393.27</v>
      </c>
      <c r="I21" s="229">
        <f>ROUND(E21*H21,2)</f>
        <v>648.78</v>
      </c>
      <c r="J21" s="230">
        <v>633.73</v>
      </c>
      <c r="K21" s="229">
        <f>ROUND(E21*J21,2)</f>
        <v>1045.46</v>
      </c>
      <c r="L21" s="229">
        <v>21</v>
      </c>
      <c r="M21" s="229">
        <f>G21*(1+L21/100)</f>
        <v>2050.0304000000001</v>
      </c>
      <c r="N21" s="228">
        <v>1.2</v>
      </c>
      <c r="O21" s="228">
        <f>ROUND(E21*N21,2)</f>
        <v>1.98</v>
      </c>
      <c r="P21" s="228">
        <v>0</v>
      </c>
      <c r="Q21" s="228">
        <f>ROUND(E21*P21,2)</f>
        <v>0</v>
      </c>
      <c r="R21" s="229"/>
      <c r="S21" s="229" t="s">
        <v>150</v>
      </c>
      <c r="T21" s="229" t="s">
        <v>151</v>
      </c>
      <c r="U21" s="229">
        <v>1.6</v>
      </c>
      <c r="V21" s="229">
        <f>ROUND(E21*U21,2)</f>
        <v>2.64</v>
      </c>
      <c r="W21" s="229"/>
      <c r="X21" s="229" t="s">
        <v>152</v>
      </c>
      <c r="Y21" s="209"/>
      <c r="Z21" s="209"/>
      <c r="AA21" s="209"/>
      <c r="AB21" s="209"/>
      <c r="AC21" s="209"/>
      <c r="AD21" s="209"/>
      <c r="AE21" s="209"/>
      <c r="AF21" s="209"/>
      <c r="AG21" s="209" t="s">
        <v>153</v>
      </c>
      <c r="AH21" s="209"/>
      <c r="AI21" s="209"/>
      <c r="AJ21" s="209"/>
      <c r="AK21" s="209"/>
      <c r="AL21" s="209"/>
      <c r="AM21" s="209"/>
      <c r="AN21" s="209"/>
      <c r="AO21" s="209"/>
      <c r="AP21" s="209"/>
      <c r="AQ21" s="209"/>
      <c r="AR21" s="209"/>
      <c r="AS21" s="209"/>
      <c r="AT21" s="209"/>
      <c r="AU21" s="209"/>
      <c r="AV21" s="209"/>
      <c r="AW21" s="209"/>
      <c r="AX21" s="209"/>
      <c r="AY21" s="209"/>
      <c r="AZ21" s="209"/>
      <c r="BA21" s="209"/>
      <c r="BB21" s="209"/>
      <c r="BC21" s="209"/>
      <c r="BD21" s="209"/>
      <c r="BE21" s="209"/>
      <c r="BF21" s="209"/>
      <c r="BG21" s="209"/>
      <c r="BH21" s="209"/>
    </row>
    <row r="22" spans="1:60" outlineLevel="1" x14ac:dyDescent="0.2">
      <c r="A22" s="226"/>
      <c r="B22" s="227"/>
      <c r="C22" s="258" t="s">
        <v>154</v>
      </c>
      <c r="D22" s="231"/>
      <c r="E22" s="232"/>
      <c r="F22" s="229"/>
      <c r="G22" s="229"/>
      <c r="H22" s="229"/>
      <c r="I22" s="229"/>
      <c r="J22" s="229"/>
      <c r="K22" s="229"/>
      <c r="L22" s="229"/>
      <c r="M22" s="229"/>
      <c r="N22" s="228"/>
      <c r="O22" s="228"/>
      <c r="P22" s="228"/>
      <c r="Q22" s="228"/>
      <c r="R22" s="229"/>
      <c r="S22" s="229"/>
      <c r="T22" s="229"/>
      <c r="U22" s="229"/>
      <c r="V22" s="229"/>
      <c r="W22" s="229"/>
      <c r="X22" s="229"/>
      <c r="Y22" s="209"/>
      <c r="Z22" s="209"/>
      <c r="AA22" s="209"/>
      <c r="AB22" s="209"/>
      <c r="AC22" s="209"/>
      <c r="AD22" s="209"/>
      <c r="AE22" s="209"/>
      <c r="AF22" s="209"/>
      <c r="AG22" s="209" t="s">
        <v>155</v>
      </c>
      <c r="AH22" s="209"/>
      <c r="AI22" s="209"/>
      <c r="AJ22" s="209"/>
      <c r="AK22" s="209"/>
      <c r="AL22" s="209"/>
      <c r="AM22" s="209"/>
      <c r="AN22" s="209"/>
      <c r="AO22" s="209"/>
      <c r="AP22" s="209"/>
      <c r="AQ22" s="209"/>
      <c r="AR22" s="209"/>
      <c r="AS22" s="209"/>
      <c r="AT22" s="209"/>
      <c r="AU22" s="209"/>
      <c r="AV22" s="209"/>
      <c r="AW22" s="209"/>
      <c r="AX22" s="209"/>
      <c r="AY22" s="209"/>
      <c r="AZ22" s="209"/>
      <c r="BA22" s="209"/>
      <c r="BB22" s="209"/>
      <c r="BC22" s="209"/>
      <c r="BD22" s="209"/>
      <c r="BE22" s="209"/>
      <c r="BF22" s="209"/>
      <c r="BG22" s="209"/>
      <c r="BH22" s="209"/>
    </row>
    <row r="23" spans="1:60" outlineLevel="1" x14ac:dyDescent="0.2">
      <c r="A23" s="226"/>
      <c r="B23" s="227"/>
      <c r="C23" s="259" t="s">
        <v>156</v>
      </c>
      <c r="D23" s="231"/>
      <c r="E23" s="232"/>
      <c r="F23" s="229"/>
      <c r="G23" s="229"/>
      <c r="H23" s="229"/>
      <c r="I23" s="229"/>
      <c r="J23" s="229"/>
      <c r="K23" s="229"/>
      <c r="L23" s="229"/>
      <c r="M23" s="229"/>
      <c r="N23" s="228"/>
      <c r="O23" s="228"/>
      <c r="P23" s="228"/>
      <c r="Q23" s="228"/>
      <c r="R23" s="229"/>
      <c r="S23" s="229"/>
      <c r="T23" s="229"/>
      <c r="U23" s="229"/>
      <c r="V23" s="229"/>
      <c r="W23" s="229"/>
      <c r="X23" s="229"/>
      <c r="Y23" s="209"/>
      <c r="Z23" s="209"/>
      <c r="AA23" s="209"/>
      <c r="AB23" s="209"/>
      <c r="AC23" s="209"/>
      <c r="AD23" s="209"/>
      <c r="AE23" s="209"/>
      <c r="AF23" s="209"/>
      <c r="AG23" s="209" t="s">
        <v>155</v>
      </c>
      <c r="AH23" s="209">
        <v>2</v>
      </c>
      <c r="AI23" s="209"/>
      <c r="AJ23" s="209"/>
      <c r="AK23" s="209"/>
      <c r="AL23" s="209"/>
      <c r="AM23" s="209"/>
      <c r="AN23" s="209"/>
      <c r="AO23" s="209"/>
      <c r="AP23" s="209"/>
      <c r="AQ23" s="209"/>
      <c r="AR23" s="209"/>
      <c r="AS23" s="209"/>
      <c r="AT23" s="209"/>
      <c r="AU23" s="209"/>
      <c r="AV23" s="209"/>
      <c r="AW23" s="209"/>
      <c r="AX23" s="209"/>
      <c r="AY23" s="209"/>
      <c r="AZ23" s="209"/>
      <c r="BA23" s="209"/>
      <c r="BB23" s="209"/>
      <c r="BC23" s="209"/>
      <c r="BD23" s="209"/>
      <c r="BE23" s="209"/>
      <c r="BF23" s="209"/>
      <c r="BG23" s="209"/>
      <c r="BH23" s="209"/>
    </row>
    <row r="24" spans="1:60" outlineLevel="1" x14ac:dyDescent="0.2">
      <c r="A24" s="226"/>
      <c r="B24" s="227"/>
      <c r="C24" s="259" t="s">
        <v>157</v>
      </c>
      <c r="D24" s="231"/>
      <c r="E24" s="232">
        <v>13.6</v>
      </c>
      <c r="F24" s="229"/>
      <c r="G24" s="229"/>
      <c r="H24" s="229"/>
      <c r="I24" s="229"/>
      <c r="J24" s="229"/>
      <c r="K24" s="229"/>
      <c r="L24" s="229"/>
      <c r="M24" s="229"/>
      <c r="N24" s="228"/>
      <c r="O24" s="228"/>
      <c r="P24" s="228"/>
      <c r="Q24" s="228"/>
      <c r="R24" s="229"/>
      <c r="S24" s="229"/>
      <c r="T24" s="229"/>
      <c r="U24" s="229"/>
      <c r="V24" s="229"/>
      <c r="W24" s="229"/>
      <c r="X24" s="229"/>
      <c r="Y24" s="209"/>
      <c r="Z24" s="209"/>
      <c r="AA24" s="209"/>
      <c r="AB24" s="209"/>
      <c r="AC24" s="209"/>
      <c r="AD24" s="209"/>
      <c r="AE24" s="209"/>
      <c r="AF24" s="209"/>
      <c r="AG24" s="209" t="s">
        <v>155</v>
      </c>
      <c r="AH24" s="209">
        <v>2</v>
      </c>
      <c r="AI24" s="209"/>
      <c r="AJ24" s="209"/>
      <c r="AK24" s="209"/>
      <c r="AL24" s="209"/>
      <c r="AM24" s="209"/>
      <c r="AN24" s="209"/>
      <c r="AO24" s="209"/>
      <c r="AP24" s="209"/>
      <c r="AQ24" s="209"/>
      <c r="AR24" s="209"/>
      <c r="AS24" s="209"/>
      <c r="AT24" s="209"/>
      <c r="AU24" s="209"/>
      <c r="AV24" s="209"/>
      <c r="AW24" s="209"/>
      <c r="AX24" s="209"/>
      <c r="AY24" s="209"/>
      <c r="AZ24" s="209"/>
      <c r="BA24" s="209"/>
      <c r="BB24" s="209"/>
      <c r="BC24" s="209"/>
      <c r="BD24" s="209"/>
      <c r="BE24" s="209"/>
      <c r="BF24" s="209"/>
      <c r="BG24" s="209"/>
      <c r="BH24" s="209"/>
    </row>
    <row r="25" spans="1:60" outlineLevel="1" x14ac:dyDescent="0.2">
      <c r="A25" s="226"/>
      <c r="B25" s="227"/>
      <c r="C25" s="259" t="s">
        <v>158</v>
      </c>
      <c r="D25" s="231"/>
      <c r="E25" s="232"/>
      <c r="F25" s="229"/>
      <c r="G25" s="229"/>
      <c r="H25" s="229"/>
      <c r="I25" s="229"/>
      <c r="J25" s="229"/>
      <c r="K25" s="229"/>
      <c r="L25" s="229"/>
      <c r="M25" s="229"/>
      <c r="N25" s="228"/>
      <c r="O25" s="228"/>
      <c r="P25" s="228"/>
      <c r="Q25" s="228"/>
      <c r="R25" s="229"/>
      <c r="S25" s="229"/>
      <c r="T25" s="229"/>
      <c r="U25" s="229"/>
      <c r="V25" s="229"/>
      <c r="W25" s="229"/>
      <c r="X25" s="229"/>
      <c r="Y25" s="209"/>
      <c r="Z25" s="209"/>
      <c r="AA25" s="209"/>
      <c r="AB25" s="209"/>
      <c r="AC25" s="209"/>
      <c r="AD25" s="209"/>
      <c r="AE25" s="209"/>
      <c r="AF25" s="209"/>
      <c r="AG25" s="209" t="s">
        <v>155</v>
      </c>
      <c r="AH25" s="209">
        <v>2</v>
      </c>
      <c r="AI25" s="209"/>
      <c r="AJ25" s="209"/>
      <c r="AK25" s="209"/>
      <c r="AL25" s="209"/>
      <c r="AM25" s="209"/>
      <c r="AN25" s="209"/>
      <c r="AO25" s="209"/>
      <c r="AP25" s="209"/>
      <c r="AQ25" s="209"/>
      <c r="AR25" s="209"/>
      <c r="AS25" s="209"/>
      <c r="AT25" s="209"/>
      <c r="AU25" s="209"/>
      <c r="AV25" s="209"/>
      <c r="AW25" s="209"/>
      <c r="AX25" s="209"/>
      <c r="AY25" s="209"/>
      <c r="AZ25" s="209"/>
      <c r="BA25" s="209"/>
      <c r="BB25" s="209"/>
      <c r="BC25" s="209"/>
      <c r="BD25" s="209"/>
      <c r="BE25" s="209"/>
      <c r="BF25" s="209"/>
      <c r="BG25" s="209"/>
      <c r="BH25" s="209"/>
    </row>
    <row r="26" spans="1:60" outlineLevel="1" x14ac:dyDescent="0.2">
      <c r="A26" s="226"/>
      <c r="B26" s="227"/>
      <c r="C26" s="259" t="s">
        <v>159</v>
      </c>
      <c r="D26" s="231"/>
      <c r="E26" s="232">
        <v>9.6</v>
      </c>
      <c r="F26" s="229"/>
      <c r="G26" s="229"/>
      <c r="H26" s="229"/>
      <c r="I26" s="229"/>
      <c r="J26" s="229"/>
      <c r="K26" s="229"/>
      <c r="L26" s="229"/>
      <c r="M26" s="229"/>
      <c r="N26" s="228"/>
      <c r="O26" s="228"/>
      <c r="P26" s="228"/>
      <c r="Q26" s="228"/>
      <c r="R26" s="229"/>
      <c r="S26" s="229"/>
      <c r="T26" s="229"/>
      <c r="U26" s="229"/>
      <c r="V26" s="229"/>
      <c r="W26" s="229"/>
      <c r="X26" s="229"/>
      <c r="Y26" s="209"/>
      <c r="Z26" s="209"/>
      <c r="AA26" s="209"/>
      <c r="AB26" s="209"/>
      <c r="AC26" s="209"/>
      <c r="AD26" s="209"/>
      <c r="AE26" s="209"/>
      <c r="AF26" s="209"/>
      <c r="AG26" s="209" t="s">
        <v>155</v>
      </c>
      <c r="AH26" s="209">
        <v>2</v>
      </c>
      <c r="AI26" s="209"/>
      <c r="AJ26" s="209"/>
      <c r="AK26" s="209"/>
      <c r="AL26" s="209"/>
      <c r="AM26" s="209"/>
      <c r="AN26" s="209"/>
      <c r="AO26" s="209"/>
      <c r="AP26" s="209"/>
      <c r="AQ26" s="209"/>
      <c r="AR26" s="209"/>
      <c r="AS26" s="209"/>
      <c r="AT26" s="209"/>
      <c r="AU26" s="209"/>
      <c r="AV26" s="209"/>
      <c r="AW26" s="209"/>
      <c r="AX26" s="209"/>
      <c r="AY26" s="209"/>
      <c r="AZ26" s="209"/>
      <c r="BA26" s="209"/>
      <c r="BB26" s="209"/>
      <c r="BC26" s="209"/>
      <c r="BD26" s="209"/>
      <c r="BE26" s="209"/>
      <c r="BF26" s="209"/>
      <c r="BG26" s="209"/>
      <c r="BH26" s="209"/>
    </row>
    <row r="27" spans="1:60" outlineLevel="1" x14ac:dyDescent="0.2">
      <c r="A27" s="226"/>
      <c r="B27" s="227"/>
      <c r="C27" s="259" t="s">
        <v>160</v>
      </c>
      <c r="D27" s="231"/>
      <c r="E27" s="232">
        <v>13.63</v>
      </c>
      <c r="F27" s="229"/>
      <c r="G27" s="229"/>
      <c r="H27" s="229"/>
      <c r="I27" s="229"/>
      <c r="J27" s="229"/>
      <c r="K27" s="229"/>
      <c r="L27" s="229"/>
      <c r="M27" s="229"/>
      <c r="N27" s="228"/>
      <c r="O27" s="228"/>
      <c r="P27" s="228"/>
      <c r="Q27" s="228"/>
      <c r="R27" s="229"/>
      <c r="S27" s="229"/>
      <c r="T27" s="229"/>
      <c r="U27" s="229"/>
      <c r="V27" s="229"/>
      <c r="W27" s="229"/>
      <c r="X27" s="229"/>
      <c r="Y27" s="209"/>
      <c r="Z27" s="209"/>
      <c r="AA27" s="209"/>
      <c r="AB27" s="209"/>
      <c r="AC27" s="209"/>
      <c r="AD27" s="209"/>
      <c r="AE27" s="209"/>
      <c r="AF27" s="209"/>
      <c r="AG27" s="209" t="s">
        <v>155</v>
      </c>
      <c r="AH27" s="209">
        <v>2</v>
      </c>
      <c r="AI27" s="209"/>
      <c r="AJ27" s="209"/>
      <c r="AK27" s="209"/>
      <c r="AL27" s="209"/>
      <c r="AM27" s="209"/>
      <c r="AN27" s="209"/>
      <c r="AO27" s="209"/>
      <c r="AP27" s="209"/>
      <c r="AQ27" s="209"/>
      <c r="AR27" s="209"/>
      <c r="AS27" s="209"/>
      <c r="AT27" s="209"/>
      <c r="AU27" s="209"/>
      <c r="AV27" s="209"/>
      <c r="AW27" s="209"/>
      <c r="AX27" s="209"/>
      <c r="AY27" s="209"/>
      <c r="AZ27" s="209"/>
      <c r="BA27" s="209"/>
      <c r="BB27" s="209"/>
      <c r="BC27" s="209"/>
      <c r="BD27" s="209"/>
      <c r="BE27" s="209"/>
      <c r="BF27" s="209"/>
      <c r="BG27" s="209"/>
      <c r="BH27" s="209"/>
    </row>
    <row r="28" spans="1:60" outlineLevel="1" x14ac:dyDescent="0.2">
      <c r="A28" s="226"/>
      <c r="B28" s="227"/>
      <c r="C28" s="259" t="s">
        <v>161</v>
      </c>
      <c r="D28" s="231"/>
      <c r="E28" s="232">
        <v>14.63</v>
      </c>
      <c r="F28" s="229"/>
      <c r="G28" s="229"/>
      <c r="H28" s="229"/>
      <c r="I28" s="229"/>
      <c r="J28" s="229"/>
      <c r="K28" s="229"/>
      <c r="L28" s="229"/>
      <c r="M28" s="229"/>
      <c r="N28" s="228"/>
      <c r="O28" s="228"/>
      <c r="P28" s="228"/>
      <c r="Q28" s="228"/>
      <c r="R28" s="229"/>
      <c r="S28" s="229"/>
      <c r="T28" s="229"/>
      <c r="U28" s="229"/>
      <c r="V28" s="229"/>
      <c r="W28" s="229"/>
      <c r="X28" s="229"/>
      <c r="Y28" s="209"/>
      <c r="Z28" s="209"/>
      <c r="AA28" s="209"/>
      <c r="AB28" s="209"/>
      <c r="AC28" s="209"/>
      <c r="AD28" s="209"/>
      <c r="AE28" s="209"/>
      <c r="AF28" s="209"/>
      <c r="AG28" s="209" t="s">
        <v>155</v>
      </c>
      <c r="AH28" s="209">
        <v>2</v>
      </c>
      <c r="AI28" s="209"/>
      <c r="AJ28" s="209"/>
      <c r="AK28" s="209"/>
      <c r="AL28" s="209"/>
      <c r="AM28" s="209"/>
      <c r="AN28" s="209"/>
      <c r="AO28" s="209"/>
      <c r="AP28" s="209"/>
      <c r="AQ28" s="209"/>
      <c r="AR28" s="209"/>
      <c r="AS28" s="209"/>
      <c r="AT28" s="209"/>
      <c r="AU28" s="209"/>
      <c r="AV28" s="209"/>
      <c r="AW28" s="209"/>
      <c r="AX28" s="209"/>
      <c r="AY28" s="209"/>
      <c r="AZ28" s="209"/>
      <c r="BA28" s="209"/>
      <c r="BB28" s="209"/>
      <c r="BC28" s="209"/>
      <c r="BD28" s="209"/>
      <c r="BE28" s="209"/>
      <c r="BF28" s="209"/>
      <c r="BG28" s="209"/>
      <c r="BH28" s="209"/>
    </row>
    <row r="29" spans="1:60" outlineLevel="1" x14ac:dyDescent="0.2">
      <c r="A29" s="226"/>
      <c r="B29" s="227"/>
      <c r="C29" s="259" t="s">
        <v>162</v>
      </c>
      <c r="D29" s="231"/>
      <c r="E29" s="232">
        <v>6.25</v>
      </c>
      <c r="F29" s="229"/>
      <c r="G29" s="229"/>
      <c r="H29" s="229"/>
      <c r="I29" s="229"/>
      <c r="J29" s="229"/>
      <c r="K29" s="229"/>
      <c r="L29" s="229"/>
      <c r="M29" s="229"/>
      <c r="N29" s="228"/>
      <c r="O29" s="228"/>
      <c r="P29" s="228"/>
      <c r="Q29" s="228"/>
      <c r="R29" s="229"/>
      <c r="S29" s="229"/>
      <c r="T29" s="229"/>
      <c r="U29" s="229"/>
      <c r="V29" s="229"/>
      <c r="W29" s="229"/>
      <c r="X29" s="229"/>
      <c r="Y29" s="209"/>
      <c r="Z29" s="209"/>
      <c r="AA29" s="209"/>
      <c r="AB29" s="209"/>
      <c r="AC29" s="209"/>
      <c r="AD29" s="209"/>
      <c r="AE29" s="209"/>
      <c r="AF29" s="209"/>
      <c r="AG29" s="209" t="s">
        <v>155</v>
      </c>
      <c r="AH29" s="209">
        <v>2</v>
      </c>
      <c r="AI29" s="209"/>
      <c r="AJ29" s="209"/>
      <c r="AK29" s="209"/>
      <c r="AL29" s="209"/>
      <c r="AM29" s="209"/>
      <c r="AN29" s="209"/>
      <c r="AO29" s="209"/>
      <c r="AP29" s="209"/>
      <c r="AQ29" s="209"/>
      <c r="AR29" s="209"/>
      <c r="AS29" s="209"/>
      <c r="AT29" s="209"/>
      <c r="AU29" s="209"/>
      <c r="AV29" s="209"/>
      <c r="AW29" s="209"/>
      <c r="AX29" s="209"/>
      <c r="AY29" s="209"/>
      <c r="AZ29" s="209"/>
      <c r="BA29" s="209"/>
      <c r="BB29" s="209"/>
      <c r="BC29" s="209"/>
      <c r="BD29" s="209"/>
      <c r="BE29" s="209"/>
      <c r="BF29" s="209"/>
      <c r="BG29" s="209"/>
      <c r="BH29" s="209"/>
    </row>
    <row r="30" spans="1:60" outlineLevel="1" x14ac:dyDescent="0.2">
      <c r="A30" s="226"/>
      <c r="B30" s="227"/>
      <c r="C30" s="259" t="s">
        <v>163</v>
      </c>
      <c r="D30" s="231"/>
      <c r="E30" s="232">
        <v>11.91</v>
      </c>
      <c r="F30" s="229"/>
      <c r="G30" s="229"/>
      <c r="H30" s="229"/>
      <c r="I30" s="229"/>
      <c r="J30" s="229"/>
      <c r="K30" s="229"/>
      <c r="L30" s="229"/>
      <c r="M30" s="229"/>
      <c r="N30" s="228"/>
      <c r="O30" s="228"/>
      <c r="P30" s="228"/>
      <c r="Q30" s="228"/>
      <c r="R30" s="229"/>
      <c r="S30" s="229"/>
      <c r="T30" s="229"/>
      <c r="U30" s="229"/>
      <c r="V30" s="229"/>
      <c r="W30" s="229"/>
      <c r="X30" s="229"/>
      <c r="Y30" s="209"/>
      <c r="Z30" s="209"/>
      <c r="AA30" s="209"/>
      <c r="AB30" s="209"/>
      <c r="AC30" s="209"/>
      <c r="AD30" s="209"/>
      <c r="AE30" s="209"/>
      <c r="AF30" s="209"/>
      <c r="AG30" s="209" t="s">
        <v>155</v>
      </c>
      <c r="AH30" s="209">
        <v>2</v>
      </c>
      <c r="AI30" s="209"/>
      <c r="AJ30" s="209"/>
      <c r="AK30" s="209"/>
      <c r="AL30" s="209"/>
      <c r="AM30" s="209"/>
      <c r="AN30" s="209"/>
      <c r="AO30" s="209"/>
      <c r="AP30" s="209"/>
      <c r="AQ30" s="209"/>
      <c r="AR30" s="209"/>
      <c r="AS30" s="209"/>
      <c r="AT30" s="209"/>
      <c r="AU30" s="209"/>
      <c r="AV30" s="209"/>
      <c r="AW30" s="209"/>
      <c r="AX30" s="209"/>
      <c r="AY30" s="209"/>
      <c r="AZ30" s="209"/>
      <c r="BA30" s="209"/>
      <c r="BB30" s="209"/>
      <c r="BC30" s="209"/>
      <c r="BD30" s="209"/>
      <c r="BE30" s="209"/>
      <c r="BF30" s="209"/>
      <c r="BG30" s="209"/>
      <c r="BH30" s="209"/>
    </row>
    <row r="31" spans="1:60" outlineLevel="1" x14ac:dyDescent="0.2">
      <c r="A31" s="226"/>
      <c r="B31" s="227"/>
      <c r="C31" s="258" t="s">
        <v>164</v>
      </c>
      <c r="D31" s="231"/>
      <c r="E31" s="232"/>
      <c r="F31" s="229"/>
      <c r="G31" s="229"/>
      <c r="H31" s="229"/>
      <c r="I31" s="229"/>
      <c r="J31" s="229"/>
      <c r="K31" s="229"/>
      <c r="L31" s="229"/>
      <c r="M31" s="229"/>
      <c r="N31" s="228"/>
      <c r="O31" s="228"/>
      <c r="P31" s="228"/>
      <c r="Q31" s="228"/>
      <c r="R31" s="229"/>
      <c r="S31" s="229"/>
      <c r="T31" s="229"/>
      <c r="U31" s="229"/>
      <c r="V31" s="229"/>
      <c r="W31" s="229"/>
      <c r="X31" s="229"/>
      <c r="Y31" s="209"/>
      <c r="Z31" s="209"/>
      <c r="AA31" s="209"/>
      <c r="AB31" s="209"/>
      <c r="AC31" s="209"/>
      <c r="AD31" s="209"/>
      <c r="AE31" s="209"/>
      <c r="AF31" s="209"/>
      <c r="AG31" s="209" t="s">
        <v>155</v>
      </c>
      <c r="AH31" s="209"/>
      <c r="AI31" s="209"/>
      <c r="AJ31" s="209"/>
      <c r="AK31" s="209"/>
      <c r="AL31" s="209"/>
      <c r="AM31" s="209"/>
      <c r="AN31" s="209"/>
      <c r="AO31" s="209"/>
      <c r="AP31" s="209"/>
      <c r="AQ31" s="209"/>
      <c r="AR31" s="209"/>
      <c r="AS31" s="209"/>
      <c r="AT31" s="209"/>
      <c r="AU31" s="209"/>
      <c r="AV31" s="209"/>
      <c r="AW31" s="209"/>
      <c r="AX31" s="209"/>
      <c r="AY31" s="209"/>
      <c r="AZ31" s="209"/>
      <c r="BA31" s="209"/>
      <c r="BB31" s="209"/>
      <c r="BC31" s="209"/>
      <c r="BD31" s="209"/>
      <c r="BE31" s="209"/>
      <c r="BF31" s="209"/>
      <c r="BG31" s="209"/>
      <c r="BH31" s="209"/>
    </row>
    <row r="32" spans="1:60" outlineLevel="1" x14ac:dyDescent="0.2">
      <c r="A32" s="226"/>
      <c r="B32" s="227"/>
      <c r="C32" s="260" t="s">
        <v>169</v>
      </c>
      <c r="D32" s="233"/>
      <c r="E32" s="234">
        <v>1.6496999999999999</v>
      </c>
      <c r="F32" s="229"/>
      <c r="G32" s="229"/>
      <c r="H32" s="229"/>
      <c r="I32" s="229"/>
      <c r="J32" s="229"/>
      <c r="K32" s="229"/>
      <c r="L32" s="229"/>
      <c r="M32" s="229"/>
      <c r="N32" s="228"/>
      <c r="O32" s="228"/>
      <c r="P32" s="228"/>
      <c r="Q32" s="228"/>
      <c r="R32" s="229"/>
      <c r="S32" s="229"/>
      <c r="T32" s="229"/>
      <c r="U32" s="229"/>
      <c r="V32" s="229"/>
      <c r="W32" s="229"/>
      <c r="X32" s="229"/>
      <c r="Y32" s="209"/>
      <c r="Z32" s="209"/>
      <c r="AA32" s="209"/>
      <c r="AB32" s="209"/>
      <c r="AC32" s="209"/>
      <c r="AD32" s="209"/>
      <c r="AE32" s="209"/>
      <c r="AF32" s="209"/>
      <c r="AG32" s="209" t="s">
        <v>155</v>
      </c>
      <c r="AH32" s="209">
        <v>0</v>
      </c>
      <c r="AI32" s="209"/>
      <c r="AJ32" s="209"/>
      <c r="AK32" s="209"/>
      <c r="AL32" s="209"/>
      <c r="AM32" s="209"/>
      <c r="AN32" s="209"/>
      <c r="AO32" s="209"/>
      <c r="AP32" s="209"/>
      <c r="AQ32" s="209"/>
      <c r="AR32" s="209"/>
      <c r="AS32" s="209"/>
      <c r="AT32" s="209"/>
      <c r="AU32" s="209"/>
      <c r="AV32" s="209"/>
      <c r="AW32" s="209"/>
      <c r="AX32" s="209"/>
      <c r="AY32" s="209"/>
      <c r="AZ32" s="209"/>
      <c r="BA32" s="209"/>
      <c r="BB32" s="209"/>
      <c r="BC32" s="209"/>
      <c r="BD32" s="209"/>
      <c r="BE32" s="209"/>
      <c r="BF32" s="209"/>
      <c r="BG32" s="209"/>
      <c r="BH32" s="209"/>
    </row>
    <row r="33" spans="1:60" ht="22.5" outlineLevel="1" x14ac:dyDescent="0.2">
      <c r="A33" s="244">
        <v>3</v>
      </c>
      <c r="B33" s="245" t="s">
        <v>170</v>
      </c>
      <c r="C33" s="257" t="s">
        <v>171</v>
      </c>
      <c r="D33" s="246" t="s">
        <v>172</v>
      </c>
      <c r="E33" s="247">
        <v>54.99</v>
      </c>
      <c r="F33" s="248">
        <v>691</v>
      </c>
      <c r="G33" s="249">
        <f>ROUND(E33*F33,2)</f>
        <v>37998.089999999997</v>
      </c>
      <c r="H33" s="230">
        <v>468.56</v>
      </c>
      <c r="I33" s="229">
        <f>ROUND(E33*H33,2)</f>
        <v>25766.11</v>
      </c>
      <c r="J33" s="230">
        <v>222.44</v>
      </c>
      <c r="K33" s="229">
        <f>ROUND(E33*J33,2)</f>
        <v>12231.98</v>
      </c>
      <c r="L33" s="229">
        <v>21</v>
      </c>
      <c r="M33" s="229">
        <f>G33*(1+L33/100)</f>
        <v>45977.688899999994</v>
      </c>
      <c r="N33" s="228">
        <v>9.5000000000000001E-2</v>
      </c>
      <c r="O33" s="228">
        <f>ROUND(E33*N33,2)</f>
        <v>5.22</v>
      </c>
      <c r="P33" s="228">
        <v>0</v>
      </c>
      <c r="Q33" s="228">
        <f>ROUND(E33*P33,2)</f>
        <v>0</v>
      </c>
      <c r="R33" s="229"/>
      <c r="S33" s="229" t="s">
        <v>150</v>
      </c>
      <c r="T33" s="229" t="s">
        <v>151</v>
      </c>
      <c r="U33" s="229">
        <v>0.47</v>
      </c>
      <c r="V33" s="229">
        <f>ROUND(E33*U33,2)</f>
        <v>25.85</v>
      </c>
      <c r="W33" s="229"/>
      <c r="X33" s="229" t="s">
        <v>152</v>
      </c>
      <c r="Y33" s="209"/>
      <c r="Z33" s="209"/>
      <c r="AA33" s="209"/>
      <c r="AB33" s="209"/>
      <c r="AC33" s="209"/>
      <c r="AD33" s="209"/>
      <c r="AE33" s="209"/>
      <c r="AF33" s="209"/>
      <c r="AG33" s="209" t="s">
        <v>153</v>
      </c>
      <c r="AH33" s="209"/>
      <c r="AI33" s="209"/>
      <c r="AJ33" s="209"/>
      <c r="AK33" s="209"/>
      <c r="AL33" s="209"/>
      <c r="AM33" s="209"/>
      <c r="AN33" s="209"/>
      <c r="AO33" s="209"/>
      <c r="AP33" s="209"/>
      <c r="AQ33" s="209"/>
      <c r="AR33" s="209"/>
      <c r="AS33" s="209"/>
      <c r="AT33" s="209"/>
      <c r="AU33" s="209"/>
      <c r="AV33" s="209"/>
      <c r="AW33" s="209"/>
      <c r="AX33" s="209"/>
      <c r="AY33" s="209"/>
      <c r="AZ33" s="209"/>
      <c r="BA33" s="209"/>
      <c r="BB33" s="209"/>
      <c r="BC33" s="209"/>
      <c r="BD33" s="209"/>
      <c r="BE33" s="209"/>
      <c r="BF33" s="209"/>
      <c r="BG33" s="209"/>
      <c r="BH33" s="209"/>
    </row>
    <row r="34" spans="1:60" outlineLevel="1" x14ac:dyDescent="0.2">
      <c r="A34" s="226"/>
      <c r="B34" s="227"/>
      <c r="C34" s="260" t="s">
        <v>173</v>
      </c>
      <c r="D34" s="233"/>
      <c r="E34" s="234"/>
      <c r="F34" s="229"/>
      <c r="G34" s="229"/>
      <c r="H34" s="229"/>
      <c r="I34" s="229"/>
      <c r="J34" s="229"/>
      <c r="K34" s="229"/>
      <c r="L34" s="229"/>
      <c r="M34" s="229"/>
      <c r="N34" s="228"/>
      <c r="O34" s="228"/>
      <c r="P34" s="228"/>
      <c r="Q34" s="228"/>
      <c r="R34" s="229"/>
      <c r="S34" s="229"/>
      <c r="T34" s="229"/>
      <c r="U34" s="229"/>
      <c r="V34" s="229"/>
      <c r="W34" s="229"/>
      <c r="X34" s="229"/>
      <c r="Y34" s="209"/>
      <c r="Z34" s="209"/>
      <c r="AA34" s="209"/>
      <c r="AB34" s="209"/>
      <c r="AC34" s="209"/>
      <c r="AD34" s="209"/>
      <c r="AE34" s="209"/>
      <c r="AF34" s="209"/>
      <c r="AG34" s="209" t="s">
        <v>155</v>
      </c>
      <c r="AH34" s="209">
        <v>0</v>
      </c>
      <c r="AI34" s="209"/>
      <c r="AJ34" s="209"/>
      <c r="AK34" s="209"/>
      <c r="AL34" s="209"/>
      <c r="AM34" s="209"/>
      <c r="AN34" s="209"/>
      <c r="AO34" s="209"/>
      <c r="AP34" s="209"/>
      <c r="AQ34" s="209"/>
      <c r="AR34" s="209"/>
      <c r="AS34" s="209"/>
      <c r="AT34" s="209"/>
      <c r="AU34" s="209"/>
      <c r="AV34" s="209"/>
      <c r="AW34" s="209"/>
      <c r="AX34" s="209"/>
      <c r="AY34" s="209"/>
      <c r="AZ34" s="209"/>
      <c r="BA34" s="209"/>
      <c r="BB34" s="209"/>
      <c r="BC34" s="209"/>
      <c r="BD34" s="209"/>
      <c r="BE34" s="209"/>
      <c r="BF34" s="209"/>
      <c r="BG34" s="209"/>
      <c r="BH34" s="209"/>
    </row>
    <row r="35" spans="1:60" outlineLevel="1" x14ac:dyDescent="0.2">
      <c r="A35" s="226"/>
      <c r="B35" s="227"/>
      <c r="C35" s="260" t="s">
        <v>174</v>
      </c>
      <c r="D35" s="233"/>
      <c r="E35" s="234">
        <v>13.6</v>
      </c>
      <c r="F35" s="229"/>
      <c r="G35" s="229"/>
      <c r="H35" s="229"/>
      <c r="I35" s="229"/>
      <c r="J35" s="229"/>
      <c r="K35" s="229"/>
      <c r="L35" s="229"/>
      <c r="M35" s="229"/>
      <c r="N35" s="228"/>
      <c r="O35" s="228"/>
      <c r="P35" s="228"/>
      <c r="Q35" s="228"/>
      <c r="R35" s="229"/>
      <c r="S35" s="229"/>
      <c r="T35" s="229"/>
      <c r="U35" s="229"/>
      <c r="V35" s="229"/>
      <c r="W35" s="229"/>
      <c r="X35" s="229"/>
      <c r="Y35" s="209"/>
      <c r="Z35" s="209"/>
      <c r="AA35" s="209"/>
      <c r="AB35" s="209"/>
      <c r="AC35" s="209"/>
      <c r="AD35" s="209"/>
      <c r="AE35" s="209"/>
      <c r="AF35" s="209"/>
      <c r="AG35" s="209" t="s">
        <v>155</v>
      </c>
      <c r="AH35" s="209">
        <v>0</v>
      </c>
      <c r="AI35" s="209"/>
      <c r="AJ35" s="209"/>
      <c r="AK35" s="209"/>
      <c r="AL35" s="209"/>
      <c r="AM35" s="209"/>
      <c r="AN35" s="209"/>
      <c r="AO35" s="209"/>
      <c r="AP35" s="209"/>
      <c r="AQ35" s="209"/>
      <c r="AR35" s="209"/>
      <c r="AS35" s="209"/>
      <c r="AT35" s="209"/>
      <c r="AU35" s="209"/>
      <c r="AV35" s="209"/>
      <c r="AW35" s="209"/>
      <c r="AX35" s="209"/>
      <c r="AY35" s="209"/>
      <c r="AZ35" s="209"/>
      <c r="BA35" s="209"/>
      <c r="BB35" s="209"/>
      <c r="BC35" s="209"/>
      <c r="BD35" s="209"/>
      <c r="BE35" s="209"/>
      <c r="BF35" s="209"/>
      <c r="BG35" s="209"/>
      <c r="BH35" s="209"/>
    </row>
    <row r="36" spans="1:60" outlineLevel="1" x14ac:dyDescent="0.2">
      <c r="A36" s="226"/>
      <c r="B36" s="227"/>
      <c r="C36" s="260" t="s">
        <v>175</v>
      </c>
      <c r="D36" s="233"/>
      <c r="E36" s="234"/>
      <c r="F36" s="229"/>
      <c r="G36" s="229"/>
      <c r="H36" s="229"/>
      <c r="I36" s="229"/>
      <c r="J36" s="229"/>
      <c r="K36" s="229"/>
      <c r="L36" s="229"/>
      <c r="M36" s="229"/>
      <c r="N36" s="228"/>
      <c r="O36" s="228"/>
      <c r="P36" s="228"/>
      <c r="Q36" s="228"/>
      <c r="R36" s="229"/>
      <c r="S36" s="229"/>
      <c r="T36" s="229"/>
      <c r="U36" s="229"/>
      <c r="V36" s="229"/>
      <c r="W36" s="229"/>
      <c r="X36" s="229"/>
      <c r="Y36" s="209"/>
      <c r="Z36" s="209"/>
      <c r="AA36" s="209"/>
      <c r="AB36" s="209"/>
      <c r="AC36" s="209"/>
      <c r="AD36" s="209"/>
      <c r="AE36" s="209"/>
      <c r="AF36" s="209"/>
      <c r="AG36" s="209" t="s">
        <v>155</v>
      </c>
      <c r="AH36" s="209">
        <v>0</v>
      </c>
      <c r="AI36" s="209"/>
      <c r="AJ36" s="209"/>
      <c r="AK36" s="209"/>
      <c r="AL36" s="209"/>
      <c r="AM36" s="209"/>
      <c r="AN36" s="209"/>
      <c r="AO36" s="209"/>
      <c r="AP36" s="209"/>
      <c r="AQ36" s="209"/>
      <c r="AR36" s="209"/>
      <c r="AS36" s="209"/>
      <c r="AT36" s="209"/>
      <c r="AU36" s="209"/>
      <c r="AV36" s="209"/>
      <c r="AW36" s="209"/>
      <c r="AX36" s="209"/>
      <c r="AY36" s="209"/>
      <c r="AZ36" s="209"/>
      <c r="BA36" s="209"/>
      <c r="BB36" s="209"/>
      <c r="BC36" s="209"/>
      <c r="BD36" s="209"/>
      <c r="BE36" s="209"/>
      <c r="BF36" s="209"/>
      <c r="BG36" s="209"/>
      <c r="BH36" s="209"/>
    </row>
    <row r="37" spans="1:60" outlineLevel="1" x14ac:dyDescent="0.2">
      <c r="A37" s="226"/>
      <c r="B37" s="227"/>
      <c r="C37" s="260" t="s">
        <v>176</v>
      </c>
      <c r="D37" s="233"/>
      <c r="E37" s="234">
        <v>9.6</v>
      </c>
      <c r="F37" s="229"/>
      <c r="G37" s="229"/>
      <c r="H37" s="229"/>
      <c r="I37" s="229"/>
      <c r="J37" s="229"/>
      <c r="K37" s="229"/>
      <c r="L37" s="229"/>
      <c r="M37" s="229"/>
      <c r="N37" s="228"/>
      <c r="O37" s="228"/>
      <c r="P37" s="228"/>
      <c r="Q37" s="228"/>
      <c r="R37" s="229"/>
      <c r="S37" s="229"/>
      <c r="T37" s="229"/>
      <c r="U37" s="229"/>
      <c r="V37" s="229"/>
      <c r="W37" s="229"/>
      <c r="X37" s="229"/>
      <c r="Y37" s="209"/>
      <c r="Z37" s="209"/>
      <c r="AA37" s="209"/>
      <c r="AB37" s="209"/>
      <c r="AC37" s="209"/>
      <c r="AD37" s="209"/>
      <c r="AE37" s="209"/>
      <c r="AF37" s="209"/>
      <c r="AG37" s="209" t="s">
        <v>155</v>
      </c>
      <c r="AH37" s="209">
        <v>0</v>
      </c>
      <c r="AI37" s="209"/>
      <c r="AJ37" s="209"/>
      <c r="AK37" s="209"/>
      <c r="AL37" s="209"/>
      <c r="AM37" s="209"/>
      <c r="AN37" s="209"/>
      <c r="AO37" s="209"/>
      <c r="AP37" s="209"/>
      <c r="AQ37" s="209"/>
      <c r="AR37" s="209"/>
      <c r="AS37" s="209"/>
      <c r="AT37" s="209"/>
      <c r="AU37" s="209"/>
      <c r="AV37" s="209"/>
      <c r="AW37" s="209"/>
      <c r="AX37" s="209"/>
      <c r="AY37" s="209"/>
      <c r="AZ37" s="209"/>
      <c r="BA37" s="209"/>
      <c r="BB37" s="209"/>
      <c r="BC37" s="209"/>
      <c r="BD37" s="209"/>
      <c r="BE37" s="209"/>
      <c r="BF37" s="209"/>
      <c r="BG37" s="209"/>
      <c r="BH37" s="209"/>
    </row>
    <row r="38" spans="1:60" outlineLevel="1" x14ac:dyDescent="0.2">
      <c r="A38" s="226"/>
      <c r="B38" s="227"/>
      <c r="C38" s="260" t="s">
        <v>177</v>
      </c>
      <c r="D38" s="233"/>
      <c r="E38" s="234">
        <v>13.63</v>
      </c>
      <c r="F38" s="229"/>
      <c r="G38" s="229"/>
      <c r="H38" s="229"/>
      <c r="I38" s="229"/>
      <c r="J38" s="229"/>
      <c r="K38" s="229"/>
      <c r="L38" s="229"/>
      <c r="M38" s="229"/>
      <c r="N38" s="228"/>
      <c r="O38" s="228"/>
      <c r="P38" s="228"/>
      <c r="Q38" s="228"/>
      <c r="R38" s="229"/>
      <c r="S38" s="229"/>
      <c r="T38" s="229"/>
      <c r="U38" s="229"/>
      <c r="V38" s="229"/>
      <c r="W38" s="229"/>
      <c r="X38" s="229"/>
      <c r="Y38" s="209"/>
      <c r="Z38" s="209"/>
      <c r="AA38" s="209"/>
      <c r="AB38" s="209"/>
      <c r="AC38" s="209"/>
      <c r="AD38" s="209"/>
      <c r="AE38" s="209"/>
      <c r="AF38" s="209"/>
      <c r="AG38" s="209" t="s">
        <v>155</v>
      </c>
      <c r="AH38" s="209">
        <v>0</v>
      </c>
      <c r="AI38" s="209"/>
      <c r="AJ38" s="209"/>
      <c r="AK38" s="209"/>
      <c r="AL38" s="209"/>
      <c r="AM38" s="209"/>
      <c r="AN38" s="209"/>
      <c r="AO38" s="209"/>
      <c r="AP38" s="209"/>
      <c r="AQ38" s="209"/>
      <c r="AR38" s="209"/>
      <c r="AS38" s="209"/>
      <c r="AT38" s="209"/>
      <c r="AU38" s="209"/>
      <c r="AV38" s="209"/>
      <c r="AW38" s="209"/>
      <c r="AX38" s="209"/>
      <c r="AY38" s="209"/>
      <c r="AZ38" s="209"/>
      <c r="BA38" s="209"/>
      <c r="BB38" s="209"/>
      <c r="BC38" s="209"/>
      <c r="BD38" s="209"/>
      <c r="BE38" s="209"/>
      <c r="BF38" s="209"/>
      <c r="BG38" s="209"/>
      <c r="BH38" s="209"/>
    </row>
    <row r="39" spans="1:60" outlineLevel="1" x14ac:dyDescent="0.2">
      <c r="A39" s="226"/>
      <c r="B39" s="227"/>
      <c r="C39" s="260" t="s">
        <v>178</v>
      </c>
      <c r="D39" s="233"/>
      <c r="E39" s="234">
        <v>6.25</v>
      </c>
      <c r="F39" s="229"/>
      <c r="G39" s="229"/>
      <c r="H39" s="229"/>
      <c r="I39" s="229"/>
      <c r="J39" s="229"/>
      <c r="K39" s="229"/>
      <c r="L39" s="229"/>
      <c r="M39" s="229"/>
      <c r="N39" s="228"/>
      <c r="O39" s="228"/>
      <c r="P39" s="228"/>
      <c r="Q39" s="228"/>
      <c r="R39" s="229"/>
      <c r="S39" s="229"/>
      <c r="T39" s="229"/>
      <c r="U39" s="229"/>
      <c r="V39" s="229"/>
      <c r="W39" s="229"/>
      <c r="X39" s="229"/>
      <c r="Y39" s="209"/>
      <c r="Z39" s="209"/>
      <c r="AA39" s="209"/>
      <c r="AB39" s="209"/>
      <c r="AC39" s="209"/>
      <c r="AD39" s="209"/>
      <c r="AE39" s="209"/>
      <c r="AF39" s="209"/>
      <c r="AG39" s="209" t="s">
        <v>155</v>
      </c>
      <c r="AH39" s="209">
        <v>0</v>
      </c>
      <c r="AI39" s="209"/>
      <c r="AJ39" s="209"/>
      <c r="AK39" s="209"/>
      <c r="AL39" s="209"/>
      <c r="AM39" s="209"/>
      <c r="AN39" s="209"/>
      <c r="AO39" s="209"/>
      <c r="AP39" s="209"/>
      <c r="AQ39" s="209"/>
      <c r="AR39" s="209"/>
      <c r="AS39" s="209"/>
      <c r="AT39" s="209"/>
      <c r="AU39" s="209"/>
      <c r="AV39" s="209"/>
      <c r="AW39" s="209"/>
      <c r="AX39" s="209"/>
      <c r="AY39" s="209"/>
      <c r="AZ39" s="209"/>
      <c r="BA39" s="209"/>
      <c r="BB39" s="209"/>
      <c r="BC39" s="209"/>
      <c r="BD39" s="209"/>
      <c r="BE39" s="209"/>
      <c r="BF39" s="209"/>
      <c r="BG39" s="209"/>
      <c r="BH39" s="209"/>
    </row>
    <row r="40" spans="1:60" outlineLevel="1" x14ac:dyDescent="0.2">
      <c r="A40" s="226"/>
      <c r="B40" s="227"/>
      <c r="C40" s="260" t="s">
        <v>179</v>
      </c>
      <c r="D40" s="233"/>
      <c r="E40" s="234">
        <v>11.91</v>
      </c>
      <c r="F40" s="229"/>
      <c r="G40" s="229"/>
      <c r="H40" s="229"/>
      <c r="I40" s="229"/>
      <c r="J40" s="229"/>
      <c r="K40" s="229"/>
      <c r="L40" s="229"/>
      <c r="M40" s="229"/>
      <c r="N40" s="228"/>
      <c r="O40" s="228"/>
      <c r="P40" s="228"/>
      <c r="Q40" s="228"/>
      <c r="R40" s="229"/>
      <c r="S40" s="229"/>
      <c r="T40" s="229"/>
      <c r="U40" s="229"/>
      <c r="V40" s="229"/>
      <c r="W40" s="229"/>
      <c r="X40" s="229"/>
      <c r="Y40" s="209"/>
      <c r="Z40" s="209"/>
      <c r="AA40" s="209"/>
      <c r="AB40" s="209"/>
      <c r="AC40" s="209"/>
      <c r="AD40" s="209"/>
      <c r="AE40" s="209"/>
      <c r="AF40" s="209"/>
      <c r="AG40" s="209" t="s">
        <v>155</v>
      </c>
      <c r="AH40" s="209">
        <v>0</v>
      </c>
      <c r="AI40" s="209"/>
      <c r="AJ40" s="209"/>
      <c r="AK40" s="209"/>
      <c r="AL40" s="209"/>
      <c r="AM40" s="209"/>
      <c r="AN40" s="209"/>
      <c r="AO40" s="209"/>
      <c r="AP40" s="209"/>
      <c r="AQ40" s="209"/>
      <c r="AR40" s="209"/>
      <c r="AS40" s="209"/>
      <c r="AT40" s="209"/>
      <c r="AU40" s="209"/>
      <c r="AV40" s="209"/>
      <c r="AW40" s="209"/>
      <c r="AX40" s="209"/>
      <c r="AY40" s="209"/>
      <c r="AZ40" s="209"/>
      <c r="BA40" s="209"/>
      <c r="BB40" s="209"/>
      <c r="BC40" s="209"/>
      <c r="BD40" s="209"/>
      <c r="BE40" s="209"/>
      <c r="BF40" s="209"/>
      <c r="BG40" s="209"/>
      <c r="BH40" s="209"/>
    </row>
    <row r="41" spans="1:60" outlineLevel="1" x14ac:dyDescent="0.2">
      <c r="A41" s="244">
        <v>4</v>
      </c>
      <c r="B41" s="245" t="s">
        <v>180</v>
      </c>
      <c r="C41" s="257" t="s">
        <v>181</v>
      </c>
      <c r="D41" s="246" t="s">
        <v>172</v>
      </c>
      <c r="E41" s="247">
        <v>57.122</v>
      </c>
      <c r="F41" s="248">
        <v>55</v>
      </c>
      <c r="G41" s="249">
        <f>ROUND(E41*F41,2)</f>
        <v>3141.71</v>
      </c>
      <c r="H41" s="230">
        <v>0</v>
      </c>
      <c r="I41" s="229">
        <f>ROUND(E41*H41,2)</f>
        <v>0</v>
      </c>
      <c r="J41" s="230">
        <v>55</v>
      </c>
      <c r="K41" s="229">
        <f>ROUND(E41*J41,2)</f>
        <v>3141.71</v>
      </c>
      <c r="L41" s="229">
        <v>21</v>
      </c>
      <c r="M41" s="229">
        <f>G41*(1+L41/100)</f>
        <v>3801.4690999999998</v>
      </c>
      <c r="N41" s="228">
        <v>0</v>
      </c>
      <c r="O41" s="228">
        <f>ROUND(E41*N41,2)</f>
        <v>0</v>
      </c>
      <c r="P41" s="228">
        <v>0</v>
      </c>
      <c r="Q41" s="228">
        <f>ROUND(E41*P41,2)</f>
        <v>0</v>
      </c>
      <c r="R41" s="229"/>
      <c r="S41" s="229" t="s">
        <v>182</v>
      </c>
      <c r="T41" s="229" t="s">
        <v>183</v>
      </c>
      <c r="U41" s="229">
        <v>0</v>
      </c>
      <c r="V41" s="229">
        <f>ROUND(E41*U41,2)</f>
        <v>0</v>
      </c>
      <c r="W41" s="229"/>
      <c r="X41" s="229" t="s">
        <v>152</v>
      </c>
      <c r="Y41" s="209"/>
      <c r="Z41" s="209"/>
      <c r="AA41" s="209"/>
      <c r="AB41" s="209"/>
      <c r="AC41" s="209"/>
      <c r="AD41" s="209"/>
      <c r="AE41" s="209"/>
      <c r="AF41" s="209"/>
      <c r="AG41" s="209" t="s">
        <v>153</v>
      </c>
      <c r="AH41" s="209"/>
      <c r="AI41" s="209"/>
      <c r="AJ41" s="209"/>
      <c r="AK41" s="209"/>
      <c r="AL41" s="209"/>
      <c r="AM41" s="209"/>
      <c r="AN41" s="209"/>
      <c r="AO41" s="209"/>
      <c r="AP41" s="209"/>
      <c r="AQ41" s="209"/>
      <c r="AR41" s="209"/>
      <c r="AS41" s="209"/>
      <c r="AT41" s="209"/>
      <c r="AU41" s="209"/>
      <c r="AV41" s="209"/>
      <c r="AW41" s="209"/>
      <c r="AX41" s="209"/>
      <c r="AY41" s="209"/>
      <c r="AZ41" s="209"/>
      <c r="BA41" s="209"/>
      <c r="BB41" s="209"/>
      <c r="BC41" s="209"/>
      <c r="BD41" s="209"/>
      <c r="BE41" s="209"/>
      <c r="BF41" s="209"/>
      <c r="BG41" s="209"/>
      <c r="BH41" s="209"/>
    </row>
    <row r="42" spans="1:60" outlineLevel="1" x14ac:dyDescent="0.2">
      <c r="A42" s="226"/>
      <c r="B42" s="227"/>
      <c r="C42" s="260" t="s">
        <v>173</v>
      </c>
      <c r="D42" s="233"/>
      <c r="E42" s="234"/>
      <c r="F42" s="229"/>
      <c r="G42" s="229"/>
      <c r="H42" s="229"/>
      <c r="I42" s="229"/>
      <c r="J42" s="229"/>
      <c r="K42" s="229"/>
      <c r="L42" s="229"/>
      <c r="M42" s="229"/>
      <c r="N42" s="228"/>
      <c r="O42" s="228"/>
      <c r="P42" s="228"/>
      <c r="Q42" s="228"/>
      <c r="R42" s="229"/>
      <c r="S42" s="229"/>
      <c r="T42" s="229"/>
      <c r="U42" s="229"/>
      <c r="V42" s="229"/>
      <c r="W42" s="229"/>
      <c r="X42" s="229"/>
      <c r="Y42" s="209"/>
      <c r="Z42" s="209"/>
      <c r="AA42" s="209"/>
      <c r="AB42" s="209"/>
      <c r="AC42" s="209"/>
      <c r="AD42" s="209"/>
      <c r="AE42" s="209"/>
      <c r="AF42" s="209"/>
      <c r="AG42" s="209" t="s">
        <v>155</v>
      </c>
      <c r="AH42" s="209">
        <v>0</v>
      </c>
      <c r="AI42" s="209"/>
      <c r="AJ42" s="209"/>
      <c r="AK42" s="209"/>
      <c r="AL42" s="209"/>
      <c r="AM42" s="209"/>
      <c r="AN42" s="209"/>
      <c r="AO42" s="209"/>
      <c r="AP42" s="209"/>
      <c r="AQ42" s="209"/>
      <c r="AR42" s="209"/>
      <c r="AS42" s="209"/>
      <c r="AT42" s="209"/>
      <c r="AU42" s="209"/>
      <c r="AV42" s="209"/>
      <c r="AW42" s="209"/>
      <c r="AX42" s="209"/>
      <c r="AY42" s="209"/>
      <c r="AZ42" s="209"/>
      <c r="BA42" s="209"/>
      <c r="BB42" s="209"/>
      <c r="BC42" s="209"/>
      <c r="BD42" s="209"/>
      <c r="BE42" s="209"/>
      <c r="BF42" s="209"/>
      <c r="BG42" s="209"/>
      <c r="BH42" s="209"/>
    </row>
    <row r="43" spans="1:60" outlineLevel="1" x14ac:dyDescent="0.2">
      <c r="A43" s="226"/>
      <c r="B43" s="227"/>
      <c r="C43" s="260" t="s">
        <v>174</v>
      </c>
      <c r="D43" s="233"/>
      <c r="E43" s="234">
        <v>13.6</v>
      </c>
      <c r="F43" s="229"/>
      <c r="G43" s="229"/>
      <c r="H43" s="229"/>
      <c r="I43" s="229"/>
      <c r="J43" s="229"/>
      <c r="K43" s="229"/>
      <c r="L43" s="229"/>
      <c r="M43" s="229"/>
      <c r="N43" s="228"/>
      <c r="O43" s="228"/>
      <c r="P43" s="228"/>
      <c r="Q43" s="228"/>
      <c r="R43" s="229"/>
      <c r="S43" s="229"/>
      <c r="T43" s="229"/>
      <c r="U43" s="229"/>
      <c r="V43" s="229"/>
      <c r="W43" s="229"/>
      <c r="X43" s="229"/>
      <c r="Y43" s="209"/>
      <c r="Z43" s="209"/>
      <c r="AA43" s="209"/>
      <c r="AB43" s="209"/>
      <c r="AC43" s="209"/>
      <c r="AD43" s="209"/>
      <c r="AE43" s="209"/>
      <c r="AF43" s="209"/>
      <c r="AG43" s="209" t="s">
        <v>155</v>
      </c>
      <c r="AH43" s="209">
        <v>0</v>
      </c>
      <c r="AI43" s="209"/>
      <c r="AJ43" s="209"/>
      <c r="AK43" s="209"/>
      <c r="AL43" s="209"/>
      <c r="AM43" s="209"/>
      <c r="AN43" s="209"/>
      <c r="AO43" s="209"/>
      <c r="AP43" s="209"/>
      <c r="AQ43" s="209"/>
      <c r="AR43" s="209"/>
      <c r="AS43" s="209"/>
      <c r="AT43" s="209"/>
      <c r="AU43" s="209"/>
      <c r="AV43" s="209"/>
      <c r="AW43" s="209"/>
      <c r="AX43" s="209"/>
      <c r="AY43" s="209"/>
      <c r="AZ43" s="209"/>
      <c r="BA43" s="209"/>
      <c r="BB43" s="209"/>
      <c r="BC43" s="209"/>
      <c r="BD43" s="209"/>
      <c r="BE43" s="209"/>
      <c r="BF43" s="209"/>
      <c r="BG43" s="209"/>
      <c r="BH43" s="209"/>
    </row>
    <row r="44" spans="1:60" outlineLevel="1" x14ac:dyDescent="0.2">
      <c r="A44" s="226"/>
      <c r="B44" s="227"/>
      <c r="C44" s="260" t="s">
        <v>175</v>
      </c>
      <c r="D44" s="233"/>
      <c r="E44" s="234"/>
      <c r="F44" s="229"/>
      <c r="G44" s="229"/>
      <c r="H44" s="229"/>
      <c r="I44" s="229"/>
      <c r="J44" s="229"/>
      <c r="K44" s="229"/>
      <c r="L44" s="229"/>
      <c r="M44" s="229"/>
      <c r="N44" s="228"/>
      <c r="O44" s="228"/>
      <c r="P44" s="228"/>
      <c r="Q44" s="228"/>
      <c r="R44" s="229"/>
      <c r="S44" s="229"/>
      <c r="T44" s="229"/>
      <c r="U44" s="229"/>
      <c r="V44" s="229"/>
      <c r="W44" s="229"/>
      <c r="X44" s="229"/>
      <c r="Y44" s="209"/>
      <c r="Z44" s="209"/>
      <c r="AA44" s="209"/>
      <c r="AB44" s="209"/>
      <c r="AC44" s="209"/>
      <c r="AD44" s="209"/>
      <c r="AE44" s="209"/>
      <c r="AF44" s="209"/>
      <c r="AG44" s="209" t="s">
        <v>155</v>
      </c>
      <c r="AH44" s="209">
        <v>0</v>
      </c>
      <c r="AI44" s="209"/>
      <c r="AJ44" s="209"/>
      <c r="AK44" s="209"/>
      <c r="AL44" s="209"/>
      <c r="AM44" s="209"/>
      <c r="AN44" s="209"/>
      <c r="AO44" s="209"/>
      <c r="AP44" s="209"/>
      <c r="AQ44" s="209"/>
      <c r="AR44" s="209"/>
      <c r="AS44" s="209"/>
      <c r="AT44" s="209"/>
      <c r="AU44" s="209"/>
      <c r="AV44" s="209"/>
      <c r="AW44" s="209"/>
      <c r="AX44" s="209"/>
      <c r="AY44" s="209"/>
      <c r="AZ44" s="209"/>
      <c r="BA44" s="209"/>
      <c r="BB44" s="209"/>
      <c r="BC44" s="209"/>
      <c r="BD44" s="209"/>
      <c r="BE44" s="209"/>
      <c r="BF44" s="209"/>
      <c r="BG44" s="209"/>
      <c r="BH44" s="209"/>
    </row>
    <row r="45" spans="1:60" outlineLevel="1" x14ac:dyDescent="0.2">
      <c r="A45" s="226"/>
      <c r="B45" s="227"/>
      <c r="C45" s="260" t="s">
        <v>176</v>
      </c>
      <c r="D45" s="233"/>
      <c r="E45" s="234">
        <v>9.6</v>
      </c>
      <c r="F45" s="229"/>
      <c r="G45" s="229"/>
      <c r="H45" s="229"/>
      <c r="I45" s="229"/>
      <c r="J45" s="229"/>
      <c r="K45" s="229"/>
      <c r="L45" s="229"/>
      <c r="M45" s="229"/>
      <c r="N45" s="228"/>
      <c r="O45" s="228"/>
      <c r="P45" s="228"/>
      <c r="Q45" s="228"/>
      <c r="R45" s="229"/>
      <c r="S45" s="229"/>
      <c r="T45" s="229"/>
      <c r="U45" s="229"/>
      <c r="V45" s="229"/>
      <c r="W45" s="229"/>
      <c r="X45" s="229"/>
      <c r="Y45" s="209"/>
      <c r="Z45" s="209"/>
      <c r="AA45" s="209"/>
      <c r="AB45" s="209"/>
      <c r="AC45" s="209"/>
      <c r="AD45" s="209"/>
      <c r="AE45" s="209"/>
      <c r="AF45" s="209"/>
      <c r="AG45" s="209" t="s">
        <v>155</v>
      </c>
      <c r="AH45" s="209">
        <v>0</v>
      </c>
      <c r="AI45" s="209"/>
      <c r="AJ45" s="209"/>
      <c r="AK45" s="209"/>
      <c r="AL45" s="209"/>
      <c r="AM45" s="209"/>
      <c r="AN45" s="209"/>
      <c r="AO45" s="209"/>
      <c r="AP45" s="209"/>
      <c r="AQ45" s="209"/>
      <c r="AR45" s="209"/>
      <c r="AS45" s="209"/>
      <c r="AT45" s="209"/>
      <c r="AU45" s="209"/>
      <c r="AV45" s="209"/>
      <c r="AW45" s="209"/>
      <c r="AX45" s="209"/>
      <c r="AY45" s="209"/>
      <c r="AZ45" s="209"/>
      <c r="BA45" s="209"/>
      <c r="BB45" s="209"/>
      <c r="BC45" s="209"/>
      <c r="BD45" s="209"/>
      <c r="BE45" s="209"/>
      <c r="BF45" s="209"/>
      <c r="BG45" s="209"/>
      <c r="BH45" s="209"/>
    </row>
    <row r="46" spans="1:60" outlineLevel="1" x14ac:dyDescent="0.2">
      <c r="A46" s="226"/>
      <c r="B46" s="227"/>
      <c r="C46" s="260" t="s">
        <v>177</v>
      </c>
      <c r="D46" s="233"/>
      <c r="E46" s="234">
        <v>13.63</v>
      </c>
      <c r="F46" s="229"/>
      <c r="G46" s="229"/>
      <c r="H46" s="229"/>
      <c r="I46" s="229"/>
      <c r="J46" s="229"/>
      <c r="K46" s="229"/>
      <c r="L46" s="229"/>
      <c r="M46" s="229"/>
      <c r="N46" s="228"/>
      <c r="O46" s="228"/>
      <c r="P46" s="228"/>
      <c r="Q46" s="228"/>
      <c r="R46" s="229"/>
      <c r="S46" s="229"/>
      <c r="T46" s="229"/>
      <c r="U46" s="229"/>
      <c r="V46" s="229"/>
      <c r="W46" s="229"/>
      <c r="X46" s="229"/>
      <c r="Y46" s="209"/>
      <c r="Z46" s="209"/>
      <c r="AA46" s="209"/>
      <c r="AB46" s="209"/>
      <c r="AC46" s="209"/>
      <c r="AD46" s="209"/>
      <c r="AE46" s="209"/>
      <c r="AF46" s="209"/>
      <c r="AG46" s="209" t="s">
        <v>155</v>
      </c>
      <c r="AH46" s="209">
        <v>0</v>
      </c>
      <c r="AI46" s="209"/>
      <c r="AJ46" s="209"/>
      <c r="AK46" s="209"/>
      <c r="AL46" s="209"/>
      <c r="AM46" s="209"/>
      <c r="AN46" s="209"/>
      <c r="AO46" s="209"/>
      <c r="AP46" s="209"/>
      <c r="AQ46" s="209"/>
      <c r="AR46" s="209"/>
      <c r="AS46" s="209"/>
      <c r="AT46" s="209"/>
      <c r="AU46" s="209"/>
      <c r="AV46" s="209"/>
      <c r="AW46" s="209"/>
      <c r="AX46" s="209"/>
      <c r="AY46" s="209"/>
      <c r="AZ46" s="209"/>
      <c r="BA46" s="209"/>
      <c r="BB46" s="209"/>
      <c r="BC46" s="209"/>
      <c r="BD46" s="209"/>
      <c r="BE46" s="209"/>
      <c r="BF46" s="209"/>
      <c r="BG46" s="209"/>
      <c r="BH46" s="209"/>
    </row>
    <row r="47" spans="1:60" outlineLevel="1" x14ac:dyDescent="0.2">
      <c r="A47" s="226"/>
      <c r="B47" s="227"/>
      <c r="C47" s="260" t="s">
        <v>178</v>
      </c>
      <c r="D47" s="233"/>
      <c r="E47" s="234">
        <v>6.25</v>
      </c>
      <c r="F47" s="229"/>
      <c r="G47" s="229"/>
      <c r="H47" s="229"/>
      <c r="I47" s="229"/>
      <c r="J47" s="229"/>
      <c r="K47" s="229"/>
      <c r="L47" s="229"/>
      <c r="M47" s="229"/>
      <c r="N47" s="228"/>
      <c r="O47" s="228"/>
      <c r="P47" s="228"/>
      <c r="Q47" s="228"/>
      <c r="R47" s="229"/>
      <c r="S47" s="229"/>
      <c r="T47" s="229"/>
      <c r="U47" s="229"/>
      <c r="V47" s="229"/>
      <c r="W47" s="229"/>
      <c r="X47" s="229"/>
      <c r="Y47" s="209"/>
      <c r="Z47" s="209"/>
      <c r="AA47" s="209"/>
      <c r="AB47" s="209"/>
      <c r="AC47" s="209"/>
      <c r="AD47" s="209"/>
      <c r="AE47" s="209"/>
      <c r="AF47" s="209"/>
      <c r="AG47" s="209" t="s">
        <v>155</v>
      </c>
      <c r="AH47" s="209">
        <v>0</v>
      </c>
      <c r="AI47" s="209"/>
      <c r="AJ47" s="209"/>
      <c r="AK47" s="209"/>
      <c r="AL47" s="209"/>
      <c r="AM47" s="209"/>
      <c r="AN47" s="209"/>
      <c r="AO47" s="209"/>
      <c r="AP47" s="209"/>
      <c r="AQ47" s="209"/>
      <c r="AR47" s="209"/>
      <c r="AS47" s="209"/>
      <c r="AT47" s="209"/>
      <c r="AU47" s="209"/>
      <c r="AV47" s="209"/>
      <c r="AW47" s="209"/>
      <c r="AX47" s="209"/>
      <c r="AY47" s="209"/>
      <c r="AZ47" s="209"/>
      <c r="BA47" s="209"/>
      <c r="BB47" s="209"/>
      <c r="BC47" s="209"/>
      <c r="BD47" s="209"/>
      <c r="BE47" s="209"/>
      <c r="BF47" s="209"/>
      <c r="BG47" s="209"/>
      <c r="BH47" s="209"/>
    </row>
    <row r="48" spans="1:60" outlineLevel="1" x14ac:dyDescent="0.2">
      <c r="A48" s="226"/>
      <c r="B48" s="227"/>
      <c r="C48" s="260" t="s">
        <v>184</v>
      </c>
      <c r="D48" s="233"/>
      <c r="E48" s="234">
        <v>14.042</v>
      </c>
      <c r="F48" s="229"/>
      <c r="G48" s="229"/>
      <c r="H48" s="229"/>
      <c r="I48" s="229"/>
      <c r="J48" s="229"/>
      <c r="K48" s="229"/>
      <c r="L48" s="229"/>
      <c r="M48" s="229"/>
      <c r="N48" s="228"/>
      <c r="O48" s="228"/>
      <c r="P48" s="228"/>
      <c r="Q48" s="228"/>
      <c r="R48" s="229"/>
      <c r="S48" s="229"/>
      <c r="T48" s="229"/>
      <c r="U48" s="229"/>
      <c r="V48" s="229"/>
      <c r="W48" s="229"/>
      <c r="X48" s="229"/>
      <c r="Y48" s="209"/>
      <c r="Z48" s="209"/>
      <c r="AA48" s="209"/>
      <c r="AB48" s="209"/>
      <c r="AC48" s="209"/>
      <c r="AD48" s="209"/>
      <c r="AE48" s="209"/>
      <c r="AF48" s="209"/>
      <c r="AG48" s="209" t="s">
        <v>155</v>
      </c>
      <c r="AH48" s="209">
        <v>0</v>
      </c>
      <c r="AI48" s="209"/>
      <c r="AJ48" s="209"/>
      <c r="AK48" s="209"/>
      <c r="AL48" s="209"/>
      <c r="AM48" s="209"/>
      <c r="AN48" s="209"/>
      <c r="AO48" s="209"/>
      <c r="AP48" s="209"/>
      <c r="AQ48" s="209"/>
      <c r="AR48" s="209"/>
      <c r="AS48" s="209"/>
      <c r="AT48" s="209"/>
      <c r="AU48" s="209"/>
      <c r="AV48" s="209"/>
      <c r="AW48" s="209"/>
      <c r="AX48" s="209"/>
      <c r="AY48" s="209"/>
      <c r="AZ48" s="209"/>
      <c r="BA48" s="209"/>
      <c r="BB48" s="209"/>
      <c r="BC48" s="209"/>
      <c r="BD48" s="209"/>
      <c r="BE48" s="209"/>
      <c r="BF48" s="209"/>
      <c r="BG48" s="209"/>
      <c r="BH48" s="209"/>
    </row>
    <row r="49" spans="1:60" x14ac:dyDescent="0.2">
      <c r="A49" s="237" t="s">
        <v>145</v>
      </c>
      <c r="B49" s="238" t="s">
        <v>93</v>
      </c>
      <c r="C49" s="256" t="s">
        <v>94</v>
      </c>
      <c r="D49" s="239"/>
      <c r="E49" s="240"/>
      <c r="F49" s="241"/>
      <c r="G49" s="242">
        <f>SUMIF(AG50:AG50,"&lt;&gt;NOR",G50:G50)</f>
        <v>6484.18</v>
      </c>
      <c r="H49" s="236"/>
      <c r="I49" s="236">
        <f>SUM(I50:I50)</f>
        <v>0</v>
      </c>
      <c r="J49" s="236"/>
      <c r="K49" s="236">
        <f>SUM(K50:K50)</f>
        <v>6484.18</v>
      </c>
      <c r="L49" s="236"/>
      <c r="M49" s="236">
        <f>SUM(M50:M50)</f>
        <v>7845.8577999999998</v>
      </c>
      <c r="N49" s="235"/>
      <c r="O49" s="235">
        <f>SUM(O50:O50)</f>
        <v>0</v>
      </c>
      <c r="P49" s="235"/>
      <c r="Q49" s="235">
        <f>SUM(Q50:Q50)</f>
        <v>0</v>
      </c>
      <c r="R49" s="236"/>
      <c r="S49" s="236"/>
      <c r="T49" s="236"/>
      <c r="U49" s="236"/>
      <c r="V49" s="236">
        <f>SUM(V50:V50)</f>
        <v>15.39</v>
      </c>
      <c r="W49" s="236"/>
      <c r="X49" s="236"/>
      <c r="AG49" t="s">
        <v>146</v>
      </c>
    </row>
    <row r="50" spans="1:60" ht="22.5" outlineLevel="1" x14ac:dyDescent="0.2">
      <c r="A50" s="250">
        <v>5</v>
      </c>
      <c r="B50" s="251" t="s">
        <v>185</v>
      </c>
      <c r="C50" s="261" t="s">
        <v>186</v>
      </c>
      <c r="D50" s="252" t="s">
        <v>149</v>
      </c>
      <c r="E50" s="253">
        <v>7.3267600000000002</v>
      </c>
      <c r="F50" s="254">
        <v>885</v>
      </c>
      <c r="G50" s="255">
        <f>ROUND(E50*F50,2)</f>
        <v>6484.18</v>
      </c>
      <c r="H50" s="230">
        <v>0</v>
      </c>
      <c r="I50" s="229">
        <f>ROUND(E50*H50,2)</f>
        <v>0</v>
      </c>
      <c r="J50" s="230">
        <v>885</v>
      </c>
      <c r="K50" s="229">
        <f>ROUND(E50*J50,2)</f>
        <v>6484.18</v>
      </c>
      <c r="L50" s="229">
        <v>21</v>
      </c>
      <c r="M50" s="229">
        <f>G50*(1+L50/100)</f>
        <v>7845.8577999999998</v>
      </c>
      <c r="N50" s="228">
        <v>0</v>
      </c>
      <c r="O50" s="228">
        <f>ROUND(E50*N50,2)</f>
        <v>0</v>
      </c>
      <c r="P50" s="228">
        <v>0</v>
      </c>
      <c r="Q50" s="228">
        <f>ROUND(E50*P50,2)</f>
        <v>0</v>
      </c>
      <c r="R50" s="229"/>
      <c r="S50" s="229" t="s">
        <v>150</v>
      </c>
      <c r="T50" s="229" t="s">
        <v>151</v>
      </c>
      <c r="U50" s="229">
        <v>2.1</v>
      </c>
      <c r="V50" s="229">
        <f>ROUND(E50*U50,2)</f>
        <v>15.39</v>
      </c>
      <c r="W50" s="229"/>
      <c r="X50" s="229" t="s">
        <v>187</v>
      </c>
      <c r="Y50" s="209"/>
      <c r="Z50" s="209"/>
      <c r="AA50" s="209"/>
      <c r="AB50" s="209"/>
      <c r="AC50" s="209"/>
      <c r="AD50" s="209"/>
      <c r="AE50" s="209"/>
      <c r="AF50" s="209"/>
      <c r="AG50" s="209" t="s">
        <v>188</v>
      </c>
      <c r="AH50" s="209"/>
      <c r="AI50" s="209"/>
      <c r="AJ50" s="209"/>
      <c r="AK50" s="209"/>
      <c r="AL50" s="209"/>
      <c r="AM50" s="209"/>
      <c r="AN50" s="209"/>
      <c r="AO50" s="209"/>
      <c r="AP50" s="209"/>
      <c r="AQ50" s="209"/>
      <c r="AR50" s="209"/>
      <c r="AS50" s="209"/>
      <c r="AT50" s="209"/>
      <c r="AU50" s="209"/>
      <c r="AV50" s="209"/>
      <c r="AW50" s="209"/>
      <c r="AX50" s="209"/>
      <c r="AY50" s="209"/>
      <c r="AZ50" s="209"/>
      <c r="BA50" s="209"/>
      <c r="BB50" s="209"/>
      <c r="BC50" s="209"/>
      <c r="BD50" s="209"/>
      <c r="BE50" s="209"/>
      <c r="BF50" s="209"/>
      <c r="BG50" s="209"/>
      <c r="BH50" s="209"/>
    </row>
    <row r="51" spans="1:60" x14ac:dyDescent="0.2">
      <c r="A51" s="237" t="s">
        <v>145</v>
      </c>
      <c r="B51" s="238" t="s">
        <v>95</v>
      </c>
      <c r="C51" s="256" t="s">
        <v>96</v>
      </c>
      <c r="D51" s="239"/>
      <c r="E51" s="240"/>
      <c r="F51" s="241"/>
      <c r="G51" s="242">
        <f>SUMIF(AG52:AG59,"&lt;&gt;NOR",G52:G59)</f>
        <v>2304.08</v>
      </c>
      <c r="H51" s="236"/>
      <c r="I51" s="236">
        <f>SUM(I52:I59)</f>
        <v>364.03</v>
      </c>
      <c r="J51" s="236"/>
      <c r="K51" s="236">
        <f>SUM(K52:K59)</f>
        <v>1940.05</v>
      </c>
      <c r="L51" s="236"/>
      <c r="M51" s="236">
        <f>SUM(M52:M59)</f>
        <v>2787.9367999999999</v>
      </c>
      <c r="N51" s="235"/>
      <c r="O51" s="235">
        <f>SUM(O52:O59)</f>
        <v>0</v>
      </c>
      <c r="P51" s="235"/>
      <c r="Q51" s="235">
        <f>SUM(Q52:Q59)</f>
        <v>0</v>
      </c>
      <c r="R51" s="236"/>
      <c r="S51" s="236"/>
      <c r="T51" s="236"/>
      <c r="U51" s="236"/>
      <c r="V51" s="236">
        <f>SUM(V52:V59)</f>
        <v>3.85</v>
      </c>
      <c r="W51" s="236"/>
      <c r="X51" s="236"/>
      <c r="AG51" t="s">
        <v>146</v>
      </c>
    </row>
    <row r="52" spans="1:60" outlineLevel="1" x14ac:dyDescent="0.2">
      <c r="A52" s="244">
        <v>6</v>
      </c>
      <c r="B52" s="245" t="s">
        <v>189</v>
      </c>
      <c r="C52" s="257" t="s">
        <v>190</v>
      </c>
      <c r="D52" s="246" t="s">
        <v>172</v>
      </c>
      <c r="E52" s="247">
        <v>54.99</v>
      </c>
      <c r="F52" s="248">
        <v>41.9</v>
      </c>
      <c r="G52" s="249">
        <f>ROUND(E52*F52,2)</f>
        <v>2304.08</v>
      </c>
      <c r="H52" s="230">
        <v>6.62</v>
      </c>
      <c r="I52" s="229">
        <f>ROUND(E52*H52,2)</f>
        <v>364.03</v>
      </c>
      <c r="J52" s="230">
        <v>35.28</v>
      </c>
      <c r="K52" s="229">
        <f>ROUND(E52*J52,2)</f>
        <v>1940.05</v>
      </c>
      <c r="L52" s="229">
        <v>21</v>
      </c>
      <c r="M52" s="229">
        <f>G52*(1+L52/100)</f>
        <v>2787.9367999999999</v>
      </c>
      <c r="N52" s="228">
        <v>1.0000000000000001E-5</v>
      </c>
      <c r="O52" s="228">
        <f>ROUND(E52*N52,2)</f>
        <v>0</v>
      </c>
      <c r="P52" s="228">
        <v>0</v>
      </c>
      <c r="Q52" s="228">
        <f>ROUND(E52*P52,2)</f>
        <v>0</v>
      </c>
      <c r="R52" s="229"/>
      <c r="S52" s="229" t="s">
        <v>150</v>
      </c>
      <c r="T52" s="229" t="s">
        <v>151</v>
      </c>
      <c r="U52" s="229">
        <v>7.0000000000000007E-2</v>
      </c>
      <c r="V52" s="229">
        <f>ROUND(E52*U52,2)</f>
        <v>3.85</v>
      </c>
      <c r="W52" s="229"/>
      <c r="X52" s="229" t="s">
        <v>152</v>
      </c>
      <c r="Y52" s="209"/>
      <c r="Z52" s="209"/>
      <c r="AA52" s="209"/>
      <c r="AB52" s="209"/>
      <c r="AC52" s="209"/>
      <c r="AD52" s="209"/>
      <c r="AE52" s="209"/>
      <c r="AF52" s="209"/>
      <c r="AG52" s="209" t="s">
        <v>153</v>
      </c>
      <c r="AH52" s="209"/>
      <c r="AI52" s="209"/>
      <c r="AJ52" s="209"/>
      <c r="AK52" s="209"/>
      <c r="AL52" s="209"/>
      <c r="AM52" s="209"/>
      <c r="AN52" s="209"/>
      <c r="AO52" s="209"/>
      <c r="AP52" s="209"/>
      <c r="AQ52" s="209"/>
      <c r="AR52" s="209"/>
      <c r="AS52" s="209"/>
      <c r="AT52" s="209"/>
      <c r="AU52" s="209"/>
      <c r="AV52" s="209"/>
      <c r="AW52" s="209"/>
      <c r="AX52" s="209"/>
      <c r="AY52" s="209"/>
      <c r="AZ52" s="209"/>
      <c r="BA52" s="209"/>
      <c r="BB52" s="209"/>
      <c r="BC52" s="209"/>
      <c r="BD52" s="209"/>
      <c r="BE52" s="209"/>
      <c r="BF52" s="209"/>
      <c r="BG52" s="209"/>
      <c r="BH52" s="209"/>
    </row>
    <row r="53" spans="1:60" outlineLevel="1" x14ac:dyDescent="0.2">
      <c r="A53" s="226"/>
      <c r="B53" s="227"/>
      <c r="C53" s="260" t="s">
        <v>173</v>
      </c>
      <c r="D53" s="233"/>
      <c r="E53" s="234"/>
      <c r="F53" s="229"/>
      <c r="G53" s="229"/>
      <c r="H53" s="229"/>
      <c r="I53" s="229"/>
      <c r="J53" s="229"/>
      <c r="K53" s="229"/>
      <c r="L53" s="229"/>
      <c r="M53" s="229"/>
      <c r="N53" s="228"/>
      <c r="O53" s="228"/>
      <c r="P53" s="228"/>
      <c r="Q53" s="228"/>
      <c r="R53" s="229"/>
      <c r="S53" s="229"/>
      <c r="T53" s="229"/>
      <c r="U53" s="229"/>
      <c r="V53" s="229"/>
      <c r="W53" s="229"/>
      <c r="X53" s="229"/>
      <c r="Y53" s="209"/>
      <c r="Z53" s="209"/>
      <c r="AA53" s="209"/>
      <c r="AB53" s="209"/>
      <c r="AC53" s="209"/>
      <c r="AD53" s="209"/>
      <c r="AE53" s="209"/>
      <c r="AF53" s="209"/>
      <c r="AG53" s="209" t="s">
        <v>155</v>
      </c>
      <c r="AH53" s="209">
        <v>0</v>
      </c>
      <c r="AI53" s="209"/>
      <c r="AJ53" s="209"/>
      <c r="AK53" s="209"/>
      <c r="AL53" s="209"/>
      <c r="AM53" s="209"/>
      <c r="AN53" s="209"/>
      <c r="AO53" s="209"/>
      <c r="AP53" s="209"/>
      <c r="AQ53" s="209"/>
      <c r="AR53" s="209"/>
      <c r="AS53" s="209"/>
      <c r="AT53" s="209"/>
      <c r="AU53" s="209"/>
      <c r="AV53" s="209"/>
      <c r="AW53" s="209"/>
      <c r="AX53" s="209"/>
      <c r="AY53" s="209"/>
      <c r="AZ53" s="209"/>
      <c r="BA53" s="209"/>
      <c r="BB53" s="209"/>
      <c r="BC53" s="209"/>
      <c r="BD53" s="209"/>
      <c r="BE53" s="209"/>
      <c r="BF53" s="209"/>
      <c r="BG53" s="209"/>
      <c r="BH53" s="209"/>
    </row>
    <row r="54" spans="1:60" outlineLevel="1" x14ac:dyDescent="0.2">
      <c r="A54" s="226"/>
      <c r="B54" s="227"/>
      <c r="C54" s="260" t="s">
        <v>174</v>
      </c>
      <c r="D54" s="233"/>
      <c r="E54" s="234">
        <v>13.6</v>
      </c>
      <c r="F54" s="229"/>
      <c r="G54" s="229"/>
      <c r="H54" s="229"/>
      <c r="I54" s="229"/>
      <c r="J54" s="229"/>
      <c r="K54" s="229"/>
      <c r="L54" s="229"/>
      <c r="M54" s="229"/>
      <c r="N54" s="228"/>
      <c r="O54" s="228"/>
      <c r="P54" s="228"/>
      <c r="Q54" s="228"/>
      <c r="R54" s="229"/>
      <c r="S54" s="229"/>
      <c r="T54" s="229"/>
      <c r="U54" s="229"/>
      <c r="V54" s="229"/>
      <c r="W54" s="229"/>
      <c r="X54" s="229"/>
      <c r="Y54" s="209"/>
      <c r="Z54" s="209"/>
      <c r="AA54" s="209"/>
      <c r="AB54" s="209"/>
      <c r="AC54" s="209"/>
      <c r="AD54" s="209"/>
      <c r="AE54" s="209"/>
      <c r="AF54" s="209"/>
      <c r="AG54" s="209" t="s">
        <v>155</v>
      </c>
      <c r="AH54" s="209">
        <v>0</v>
      </c>
      <c r="AI54" s="209"/>
      <c r="AJ54" s="209"/>
      <c r="AK54" s="209"/>
      <c r="AL54" s="209"/>
      <c r="AM54" s="209"/>
      <c r="AN54" s="209"/>
      <c r="AO54" s="209"/>
      <c r="AP54" s="209"/>
      <c r="AQ54" s="209"/>
      <c r="AR54" s="209"/>
      <c r="AS54" s="209"/>
      <c r="AT54" s="209"/>
      <c r="AU54" s="209"/>
      <c r="AV54" s="209"/>
      <c r="AW54" s="209"/>
      <c r="AX54" s="209"/>
      <c r="AY54" s="209"/>
      <c r="AZ54" s="209"/>
      <c r="BA54" s="209"/>
      <c r="BB54" s="209"/>
      <c r="BC54" s="209"/>
      <c r="BD54" s="209"/>
      <c r="BE54" s="209"/>
      <c r="BF54" s="209"/>
      <c r="BG54" s="209"/>
      <c r="BH54" s="209"/>
    </row>
    <row r="55" spans="1:60" outlineLevel="1" x14ac:dyDescent="0.2">
      <c r="A55" s="226"/>
      <c r="B55" s="227"/>
      <c r="C55" s="260" t="s">
        <v>175</v>
      </c>
      <c r="D55" s="233"/>
      <c r="E55" s="234"/>
      <c r="F55" s="229"/>
      <c r="G55" s="229"/>
      <c r="H55" s="229"/>
      <c r="I55" s="229"/>
      <c r="J55" s="229"/>
      <c r="K55" s="229"/>
      <c r="L55" s="229"/>
      <c r="M55" s="229"/>
      <c r="N55" s="228"/>
      <c r="O55" s="228"/>
      <c r="P55" s="228"/>
      <c r="Q55" s="228"/>
      <c r="R55" s="229"/>
      <c r="S55" s="229"/>
      <c r="T55" s="229"/>
      <c r="U55" s="229"/>
      <c r="V55" s="229"/>
      <c r="W55" s="229"/>
      <c r="X55" s="229"/>
      <c r="Y55" s="209"/>
      <c r="Z55" s="209"/>
      <c r="AA55" s="209"/>
      <c r="AB55" s="209"/>
      <c r="AC55" s="209"/>
      <c r="AD55" s="209"/>
      <c r="AE55" s="209"/>
      <c r="AF55" s="209"/>
      <c r="AG55" s="209" t="s">
        <v>155</v>
      </c>
      <c r="AH55" s="209">
        <v>0</v>
      </c>
      <c r="AI55" s="209"/>
      <c r="AJ55" s="209"/>
      <c r="AK55" s="209"/>
      <c r="AL55" s="209"/>
      <c r="AM55" s="209"/>
      <c r="AN55" s="209"/>
      <c r="AO55" s="209"/>
      <c r="AP55" s="209"/>
      <c r="AQ55" s="209"/>
      <c r="AR55" s="209"/>
      <c r="AS55" s="209"/>
      <c r="AT55" s="209"/>
      <c r="AU55" s="209"/>
      <c r="AV55" s="209"/>
      <c r="AW55" s="209"/>
      <c r="AX55" s="209"/>
      <c r="AY55" s="209"/>
      <c r="AZ55" s="209"/>
      <c r="BA55" s="209"/>
      <c r="BB55" s="209"/>
      <c r="BC55" s="209"/>
      <c r="BD55" s="209"/>
      <c r="BE55" s="209"/>
      <c r="BF55" s="209"/>
      <c r="BG55" s="209"/>
      <c r="BH55" s="209"/>
    </row>
    <row r="56" spans="1:60" outlineLevel="1" x14ac:dyDescent="0.2">
      <c r="A56" s="226"/>
      <c r="B56" s="227"/>
      <c r="C56" s="260" t="s">
        <v>176</v>
      </c>
      <c r="D56" s="233"/>
      <c r="E56" s="234">
        <v>9.6</v>
      </c>
      <c r="F56" s="229"/>
      <c r="G56" s="229"/>
      <c r="H56" s="229"/>
      <c r="I56" s="229"/>
      <c r="J56" s="229"/>
      <c r="K56" s="229"/>
      <c r="L56" s="229"/>
      <c r="M56" s="229"/>
      <c r="N56" s="228"/>
      <c r="O56" s="228"/>
      <c r="P56" s="228"/>
      <c r="Q56" s="228"/>
      <c r="R56" s="229"/>
      <c r="S56" s="229"/>
      <c r="T56" s="229"/>
      <c r="U56" s="229"/>
      <c r="V56" s="229"/>
      <c r="W56" s="229"/>
      <c r="X56" s="229"/>
      <c r="Y56" s="209"/>
      <c r="Z56" s="209"/>
      <c r="AA56" s="209"/>
      <c r="AB56" s="209"/>
      <c r="AC56" s="209"/>
      <c r="AD56" s="209"/>
      <c r="AE56" s="209"/>
      <c r="AF56" s="209"/>
      <c r="AG56" s="209" t="s">
        <v>155</v>
      </c>
      <c r="AH56" s="209">
        <v>0</v>
      </c>
      <c r="AI56" s="209"/>
      <c r="AJ56" s="209"/>
      <c r="AK56" s="209"/>
      <c r="AL56" s="209"/>
      <c r="AM56" s="209"/>
      <c r="AN56" s="209"/>
      <c r="AO56" s="209"/>
      <c r="AP56" s="209"/>
      <c r="AQ56" s="209"/>
      <c r="AR56" s="209"/>
      <c r="AS56" s="209"/>
      <c r="AT56" s="209"/>
      <c r="AU56" s="209"/>
      <c r="AV56" s="209"/>
      <c r="AW56" s="209"/>
      <c r="AX56" s="209"/>
      <c r="AY56" s="209"/>
      <c r="AZ56" s="209"/>
      <c r="BA56" s="209"/>
      <c r="BB56" s="209"/>
      <c r="BC56" s="209"/>
      <c r="BD56" s="209"/>
      <c r="BE56" s="209"/>
      <c r="BF56" s="209"/>
      <c r="BG56" s="209"/>
      <c r="BH56" s="209"/>
    </row>
    <row r="57" spans="1:60" outlineLevel="1" x14ac:dyDescent="0.2">
      <c r="A57" s="226"/>
      <c r="B57" s="227"/>
      <c r="C57" s="260" t="s">
        <v>177</v>
      </c>
      <c r="D57" s="233"/>
      <c r="E57" s="234">
        <v>13.63</v>
      </c>
      <c r="F57" s="229"/>
      <c r="G57" s="229"/>
      <c r="H57" s="229"/>
      <c r="I57" s="229"/>
      <c r="J57" s="229"/>
      <c r="K57" s="229"/>
      <c r="L57" s="229"/>
      <c r="M57" s="229"/>
      <c r="N57" s="228"/>
      <c r="O57" s="228"/>
      <c r="P57" s="228"/>
      <c r="Q57" s="228"/>
      <c r="R57" s="229"/>
      <c r="S57" s="229"/>
      <c r="T57" s="229"/>
      <c r="U57" s="229"/>
      <c r="V57" s="229"/>
      <c r="W57" s="229"/>
      <c r="X57" s="229"/>
      <c r="Y57" s="209"/>
      <c r="Z57" s="209"/>
      <c r="AA57" s="209"/>
      <c r="AB57" s="209"/>
      <c r="AC57" s="209"/>
      <c r="AD57" s="209"/>
      <c r="AE57" s="209"/>
      <c r="AF57" s="209"/>
      <c r="AG57" s="209" t="s">
        <v>155</v>
      </c>
      <c r="AH57" s="209">
        <v>0</v>
      </c>
      <c r="AI57" s="209"/>
      <c r="AJ57" s="209"/>
      <c r="AK57" s="209"/>
      <c r="AL57" s="209"/>
      <c r="AM57" s="209"/>
      <c r="AN57" s="209"/>
      <c r="AO57" s="209"/>
      <c r="AP57" s="209"/>
      <c r="AQ57" s="209"/>
      <c r="AR57" s="209"/>
      <c r="AS57" s="209"/>
      <c r="AT57" s="209"/>
      <c r="AU57" s="209"/>
      <c r="AV57" s="209"/>
      <c r="AW57" s="209"/>
      <c r="AX57" s="209"/>
      <c r="AY57" s="209"/>
      <c r="AZ57" s="209"/>
      <c r="BA57" s="209"/>
      <c r="BB57" s="209"/>
      <c r="BC57" s="209"/>
      <c r="BD57" s="209"/>
      <c r="BE57" s="209"/>
      <c r="BF57" s="209"/>
      <c r="BG57" s="209"/>
      <c r="BH57" s="209"/>
    </row>
    <row r="58" spans="1:60" outlineLevel="1" x14ac:dyDescent="0.2">
      <c r="A58" s="226"/>
      <c r="B58" s="227"/>
      <c r="C58" s="260" t="s">
        <v>178</v>
      </c>
      <c r="D58" s="233"/>
      <c r="E58" s="234">
        <v>6.25</v>
      </c>
      <c r="F58" s="229"/>
      <c r="G58" s="229"/>
      <c r="H58" s="229"/>
      <c r="I58" s="229"/>
      <c r="J58" s="229"/>
      <c r="K58" s="229"/>
      <c r="L58" s="229"/>
      <c r="M58" s="229"/>
      <c r="N58" s="228"/>
      <c r="O58" s="228"/>
      <c r="P58" s="228"/>
      <c r="Q58" s="228"/>
      <c r="R58" s="229"/>
      <c r="S58" s="229"/>
      <c r="T58" s="229"/>
      <c r="U58" s="229"/>
      <c r="V58" s="229"/>
      <c r="W58" s="229"/>
      <c r="X58" s="229"/>
      <c r="Y58" s="209"/>
      <c r="Z58" s="209"/>
      <c r="AA58" s="209"/>
      <c r="AB58" s="209"/>
      <c r="AC58" s="209"/>
      <c r="AD58" s="209"/>
      <c r="AE58" s="209"/>
      <c r="AF58" s="209"/>
      <c r="AG58" s="209" t="s">
        <v>155</v>
      </c>
      <c r="AH58" s="209">
        <v>0</v>
      </c>
      <c r="AI58" s="209"/>
      <c r="AJ58" s="209"/>
      <c r="AK58" s="209"/>
      <c r="AL58" s="209"/>
      <c r="AM58" s="209"/>
      <c r="AN58" s="209"/>
      <c r="AO58" s="209"/>
      <c r="AP58" s="209"/>
      <c r="AQ58" s="209"/>
      <c r="AR58" s="209"/>
      <c r="AS58" s="209"/>
      <c r="AT58" s="209"/>
      <c r="AU58" s="209"/>
      <c r="AV58" s="209"/>
      <c r="AW58" s="209"/>
      <c r="AX58" s="209"/>
      <c r="AY58" s="209"/>
      <c r="AZ58" s="209"/>
      <c r="BA58" s="209"/>
      <c r="BB58" s="209"/>
      <c r="BC58" s="209"/>
      <c r="BD58" s="209"/>
      <c r="BE58" s="209"/>
      <c r="BF58" s="209"/>
      <c r="BG58" s="209"/>
      <c r="BH58" s="209"/>
    </row>
    <row r="59" spans="1:60" outlineLevel="1" x14ac:dyDescent="0.2">
      <c r="A59" s="226"/>
      <c r="B59" s="227"/>
      <c r="C59" s="260" t="s">
        <v>179</v>
      </c>
      <c r="D59" s="233"/>
      <c r="E59" s="234">
        <v>11.91</v>
      </c>
      <c r="F59" s="229"/>
      <c r="G59" s="229"/>
      <c r="H59" s="229"/>
      <c r="I59" s="229"/>
      <c r="J59" s="229"/>
      <c r="K59" s="229"/>
      <c r="L59" s="229"/>
      <c r="M59" s="229"/>
      <c r="N59" s="228"/>
      <c r="O59" s="228"/>
      <c r="P59" s="228"/>
      <c r="Q59" s="228"/>
      <c r="R59" s="229"/>
      <c r="S59" s="229"/>
      <c r="T59" s="229"/>
      <c r="U59" s="229"/>
      <c r="V59" s="229"/>
      <c r="W59" s="229"/>
      <c r="X59" s="229"/>
      <c r="Y59" s="209"/>
      <c r="Z59" s="209"/>
      <c r="AA59" s="209"/>
      <c r="AB59" s="209"/>
      <c r="AC59" s="209"/>
      <c r="AD59" s="209"/>
      <c r="AE59" s="209"/>
      <c r="AF59" s="209"/>
      <c r="AG59" s="209" t="s">
        <v>155</v>
      </c>
      <c r="AH59" s="209">
        <v>0</v>
      </c>
      <c r="AI59" s="209"/>
      <c r="AJ59" s="209"/>
      <c r="AK59" s="209"/>
      <c r="AL59" s="209"/>
      <c r="AM59" s="209"/>
      <c r="AN59" s="209"/>
      <c r="AO59" s="209"/>
      <c r="AP59" s="209"/>
      <c r="AQ59" s="209"/>
      <c r="AR59" s="209"/>
      <c r="AS59" s="209"/>
      <c r="AT59" s="209"/>
      <c r="AU59" s="209"/>
      <c r="AV59" s="209"/>
      <c r="AW59" s="209"/>
      <c r="AX59" s="209"/>
      <c r="AY59" s="209"/>
      <c r="AZ59" s="209"/>
      <c r="BA59" s="209"/>
      <c r="BB59" s="209"/>
      <c r="BC59" s="209"/>
      <c r="BD59" s="209"/>
      <c r="BE59" s="209"/>
      <c r="BF59" s="209"/>
      <c r="BG59" s="209"/>
      <c r="BH59" s="209"/>
    </row>
    <row r="60" spans="1:60" x14ac:dyDescent="0.2">
      <c r="A60" s="3"/>
      <c r="B60" s="4"/>
      <c r="C60" s="262"/>
      <c r="D60" s="6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AE60">
        <v>15</v>
      </c>
      <c r="AF60">
        <v>21</v>
      </c>
      <c r="AG60" t="s">
        <v>132</v>
      </c>
    </row>
    <row r="61" spans="1:60" x14ac:dyDescent="0.2">
      <c r="A61" s="212"/>
      <c r="B61" s="213" t="s">
        <v>31</v>
      </c>
      <c r="C61" s="263"/>
      <c r="D61" s="214"/>
      <c r="E61" s="215"/>
      <c r="F61" s="215"/>
      <c r="G61" s="243">
        <f>G8+G49+G51</f>
        <v>58646.759999999995</v>
      </c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AE61">
        <f>SUMIF(L7:L59,AE60,G7:G59)</f>
        <v>0</v>
      </c>
      <c r="AF61">
        <f>SUMIF(L7:L59,AF60,G7:G59)</f>
        <v>58646.759999999995</v>
      </c>
      <c r="AG61" t="s">
        <v>191</v>
      </c>
    </row>
    <row r="62" spans="1:60" x14ac:dyDescent="0.2">
      <c r="A62" s="3"/>
      <c r="B62" s="4"/>
      <c r="C62" s="262"/>
      <c r="D62" s="6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60" x14ac:dyDescent="0.2">
      <c r="A63" s="3"/>
      <c r="B63" s="4"/>
      <c r="C63" s="262"/>
      <c r="D63" s="6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60" x14ac:dyDescent="0.2">
      <c r="A64" s="216" t="s">
        <v>192</v>
      </c>
      <c r="B64" s="216"/>
      <c r="C64" s="264"/>
      <c r="D64" s="6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33" x14ac:dyDescent="0.2">
      <c r="A65" s="217"/>
      <c r="B65" s="218"/>
      <c r="C65" s="265"/>
      <c r="D65" s="218"/>
      <c r="E65" s="218"/>
      <c r="F65" s="218"/>
      <c r="G65" s="219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AG65" t="s">
        <v>193</v>
      </c>
    </row>
    <row r="66" spans="1:33" x14ac:dyDescent="0.2">
      <c r="A66" s="220"/>
      <c r="B66" s="221"/>
      <c r="C66" s="266"/>
      <c r="D66" s="221"/>
      <c r="E66" s="221"/>
      <c r="F66" s="221"/>
      <c r="G66" s="222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33" x14ac:dyDescent="0.2">
      <c r="A67" s="220"/>
      <c r="B67" s="221"/>
      <c r="C67" s="266"/>
      <c r="D67" s="221"/>
      <c r="E67" s="221"/>
      <c r="F67" s="221"/>
      <c r="G67" s="222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33" x14ac:dyDescent="0.2">
      <c r="A68" s="220"/>
      <c r="B68" s="221"/>
      <c r="C68" s="266"/>
      <c r="D68" s="221"/>
      <c r="E68" s="221"/>
      <c r="F68" s="221"/>
      <c r="G68" s="222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33" x14ac:dyDescent="0.2">
      <c r="A69" s="223"/>
      <c r="B69" s="224"/>
      <c r="C69" s="267"/>
      <c r="D69" s="224"/>
      <c r="E69" s="224"/>
      <c r="F69" s="224"/>
      <c r="G69" s="225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33" x14ac:dyDescent="0.2">
      <c r="A70" s="3"/>
      <c r="B70" s="4"/>
      <c r="C70" s="262"/>
      <c r="D70" s="6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33" x14ac:dyDescent="0.2">
      <c r="C71" s="268"/>
      <c r="D71" s="10"/>
      <c r="AG71" t="s">
        <v>194</v>
      </c>
    </row>
    <row r="72" spans="1:33" x14ac:dyDescent="0.2">
      <c r="D72" s="10"/>
    </row>
    <row r="73" spans="1:33" x14ac:dyDescent="0.2">
      <c r="D73" s="10"/>
    </row>
    <row r="74" spans="1:33" x14ac:dyDescent="0.2">
      <c r="D74" s="10"/>
    </row>
    <row r="75" spans="1:33" x14ac:dyDescent="0.2">
      <c r="D75" s="10"/>
    </row>
    <row r="76" spans="1:33" x14ac:dyDescent="0.2">
      <c r="D76" s="10"/>
    </row>
    <row r="77" spans="1:33" x14ac:dyDescent="0.2">
      <c r="D77" s="10"/>
    </row>
    <row r="78" spans="1:33" x14ac:dyDescent="0.2">
      <c r="D78" s="10"/>
    </row>
    <row r="79" spans="1:33" x14ac:dyDescent="0.2">
      <c r="D79" s="10"/>
    </row>
    <row r="80" spans="1:33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mergeCells count="6">
    <mergeCell ref="A1:G1"/>
    <mergeCell ref="C2:G2"/>
    <mergeCell ref="C3:G3"/>
    <mergeCell ref="C4:G4"/>
    <mergeCell ref="A64:C64"/>
    <mergeCell ref="A65:G69"/>
  </mergeCells>
  <pageMargins left="0.59055118110236204" right="0.196850393700787" top="0.78740157499999996" bottom="0.78740157499999996" header="0.3" footer="0.3"/>
  <pageSetup paperSize="9" orientation="portrait" r:id="rId1"/>
  <headerFooter>
    <oddFooter>&amp;RStránka &amp;P z &amp;N&amp;LZpracováno programem BUILDpower S,  © RTS, a.s.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9638C-4A59-44FC-9EA0-02A8DDC8DDA4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4" customWidth="1"/>
    <col min="3" max="3" width="38.28515625" style="174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4" t="s">
        <v>7</v>
      </c>
      <c r="B1" s="194"/>
      <c r="C1" s="194"/>
      <c r="D1" s="194"/>
      <c r="E1" s="194"/>
      <c r="F1" s="194"/>
      <c r="G1" s="194"/>
      <c r="AG1" t="s">
        <v>120</v>
      </c>
    </row>
    <row r="2" spans="1:60" ht="24.95" customHeight="1" x14ac:dyDescent="0.2">
      <c r="A2" s="195" t="s">
        <v>8</v>
      </c>
      <c r="B2" s="49" t="s">
        <v>41</v>
      </c>
      <c r="C2" s="198" t="s">
        <v>42</v>
      </c>
      <c r="D2" s="196"/>
      <c r="E2" s="196"/>
      <c r="F2" s="196"/>
      <c r="G2" s="197"/>
      <c r="AG2" t="s">
        <v>121</v>
      </c>
    </row>
    <row r="3" spans="1:60" ht="24.95" customHeight="1" x14ac:dyDescent="0.2">
      <c r="A3" s="195" t="s">
        <v>9</v>
      </c>
      <c r="B3" s="49" t="s">
        <v>44</v>
      </c>
      <c r="C3" s="198" t="s">
        <v>45</v>
      </c>
      <c r="D3" s="196"/>
      <c r="E3" s="196"/>
      <c r="F3" s="196"/>
      <c r="G3" s="197"/>
      <c r="AC3" s="174" t="s">
        <v>121</v>
      </c>
      <c r="AG3" t="s">
        <v>122</v>
      </c>
    </row>
    <row r="4" spans="1:60" ht="24.95" customHeight="1" x14ac:dyDescent="0.2">
      <c r="A4" s="199" t="s">
        <v>10</v>
      </c>
      <c r="B4" s="200" t="s">
        <v>48</v>
      </c>
      <c r="C4" s="201" t="s">
        <v>49</v>
      </c>
      <c r="D4" s="202"/>
      <c r="E4" s="202"/>
      <c r="F4" s="202"/>
      <c r="G4" s="203"/>
      <c r="AG4" t="s">
        <v>123</v>
      </c>
    </row>
    <row r="5" spans="1:60" x14ac:dyDescent="0.2">
      <c r="D5" s="10"/>
    </row>
    <row r="6" spans="1:60" ht="38.25" x14ac:dyDescent="0.2">
      <c r="A6" s="205" t="s">
        <v>124</v>
      </c>
      <c r="B6" s="207" t="s">
        <v>125</v>
      </c>
      <c r="C6" s="207" t="s">
        <v>126</v>
      </c>
      <c r="D6" s="206" t="s">
        <v>127</v>
      </c>
      <c r="E6" s="205" t="s">
        <v>128</v>
      </c>
      <c r="F6" s="204" t="s">
        <v>129</v>
      </c>
      <c r="G6" s="205" t="s">
        <v>31</v>
      </c>
      <c r="H6" s="208" t="s">
        <v>32</v>
      </c>
      <c r="I6" s="208" t="s">
        <v>130</v>
      </c>
      <c r="J6" s="208" t="s">
        <v>33</v>
      </c>
      <c r="K6" s="208" t="s">
        <v>131</v>
      </c>
      <c r="L6" s="208" t="s">
        <v>132</v>
      </c>
      <c r="M6" s="208" t="s">
        <v>133</v>
      </c>
      <c r="N6" s="208" t="s">
        <v>134</v>
      </c>
      <c r="O6" s="208" t="s">
        <v>135</v>
      </c>
      <c r="P6" s="208" t="s">
        <v>136</v>
      </c>
      <c r="Q6" s="208" t="s">
        <v>137</v>
      </c>
      <c r="R6" s="208" t="s">
        <v>138</v>
      </c>
      <c r="S6" s="208" t="s">
        <v>139</v>
      </c>
      <c r="T6" s="208" t="s">
        <v>140</v>
      </c>
      <c r="U6" s="208" t="s">
        <v>141</v>
      </c>
      <c r="V6" s="208" t="s">
        <v>142</v>
      </c>
      <c r="W6" s="208" t="s">
        <v>143</v>
      </c>
      <c r="X6" s="208" t="s">
        <v>144</v>
      </c>
    </row>
    <row r="7" spans="1:60" hidden="1" x14ac:dyDescent="0.2">
      <c r="A7" s="3"/>
      <c r="B7" s="4"/>
      <c r="C7" s="4"/>
      <c r="D7" s="6"/>
      <c r="E7" s="210"/>
      <c r="F7" s="211"/>
      <c r="G7" s="211"/>
      <c r="H7" s="211"/>
      <c r="I7" s="211"/>
      <c r="J7" s="211"/>
      <c r="K7" s="211"/>
      <c r="L7" s="211"/>
      <c r="M7" s="211"/>
      <c r="N7" s="210"/>
      <c r="O7" s="210"/>
      <c r="P7" s="210"/>
      <c r="Q7" s="210"/>
      <c r="R7" s="211"/>
      <c r="S7" s="211"/>
      <c r="T7" s="211"/>
      <c r="U7" s="211"/>
      <c r="V7" s="211"/>
      <c r="W7" s="211"/>
      <c r="X7" s="211"/>
    </row>
    <row r="8" spans="1:60" x14ac:dyDescent="0.2">
      <c r="A8" s="237" t="s">
        <v>145</v>
      </c>
      <c r="B8" s="238" t="s">
        <v>83</v>
      </c>
      <c r="C8" s="256" t="s">
        <v>84</v>
      </c>
      <c r="D8" s="239"/>
      <c r="E8" s="240"/>
      <c r="F8" s="241"/>
      <c r="G8" s="242">
        <f>SUMIF(AG9:AG138,"&lt;&gt;NOR",G9:G138)</f>
        <v>82360.820000000007</v>
      </c>
      <c r="H8" s="236"/>
      <c r="I8" s="236">
        <f>SUM(I9:I138)</f>
        <v>50524.619999999995</v>
      </c>
      <c r="J8" s="236"/>
      <c r="K8" s="236">
        <f>SUM(K9:K138)</f>
        <v>31836.2</v>
      </c>
      <c r="L8" s="236"/>
      <c r="M8" s="236">
        <f>SUM(M9:M138)</f>
        <v>99656.592199999999</v>
      </c>
      <c r="N8" s="235"/>
      <c r="O8" s="235">
        <f>SUM(O9:O138)</f>
        <v>0.56000000000000005</v>
      </c>
      <c r="P8" s="235"/>
      <c r="Q8" s="235">
        <f>SUM(Q9:Q138)</f>
        <v>0</v>
      </c>
      <c r="R8" s="236"/>
      <c r="S8" s="236"/>
      <c r="T8" s="236"/>
      <c r="U8" s="236"/>
      <c r="V8" s="236">
        <f>SUM(V9:V138)</f>
        <v>104.82</v>
      </c>
      <c r="W8" s="236"/>
      <c r="X8" s="236"/>
      <c r="AG8" t="s">
        <v>146</v>
      </c>
    </row>
    <row r="9" spans="1:60" outlineLevel="1" x14ac:dyDescent="0.2">
      <c r="A9" s="250">
        <v>1</v>
      </c>
      <c r="B9" s="251" t="s">
        <v>195</v>
      </c>
      <c r="C9" s="261" t="s">
        <v>196</v>
      </c>
      <c r="D9" s="252" t="s">
        <v>172</v>
      </c>
      <c r="E9" s="253">
        <v>748.73469999999998</v>
      </c>
      <c r="F9" s="254">
        <v>65</v>
      </c>
      <c r="G9" s="255">
        <f>ROUND(E9*F9,2)</f>
        <v>48667.76</v>
      </c>
      <c r="H9" s="230">
        <v>34.96</v>
      </c>
      <c r="I9" s="229">
        <f>ROUND(E9*H9,2)</f>
        <v>26175.77</v>
      </c>
      <c r="J9" s="230">
        <v>30.04</v>
      </c>
      <c r="K9" s="229">
        <f>ROUND(E9*J9,2)</f>
        <v>22491.99</v>
      </c>
      <c r="L9" s="229">
        <v>21</v>
      </c>
      <c r="M9" s="229">
        <f>G9*(1+L9/100)</f>
        <v>58887.989600000001</v>
      </c>
      <c r="N9" s="228">
        <v>5.2999999999999998E-4</v>
      </c>
      <c r="O9" s="228">
        <f>ROUND(E9*N9,2)</f>
        <v>0.4</v>
      </c>
      <c r="P9" s="228">
        <v>0</v>
      </c>
      <c r="Q9" s="228">
        <f>ROUND(E9*P9,2)</f>
        <v>0</v>
      </c>
      <c r="R9" s="229"/>
      <c r="S9" s="229" t="s">
        <v>182</v>
      </c>
      <c r="T9" s="229" t="s">
        <v>183</v>
      </c>
      <c r="U9" s="229">
        <v>7.0000000000000007E-2</v>
      </c>
      <c r="V9" s="229">
        <f>ROUND(E9*U9,2)</f>
        <v>52.41</v>
      </c>
      <c r="W9" s="229"/>
      <c r="X9" s="229" t="s">
        <v>152</v>
      </c>
      <c r="Y9" s="209"/>
      <c r="Z9" s="209"/>
      <c r="AA9" s="209"/>
      <c r="AB9" s="209"/>
      <c r="AC9" s="209"/>
      <c r="AD9" s="209"/>
      <c r="AE9" s="209"/>
      <c r="AF9" s="209"/>
      <c r="AG9" s="209" t="s">
        <v>153</v>
      </c>
      <c r="AH9" s="209"/>
      <c r="AI9" s="209"/>
      <c r="AJ9" s="209"/>
      <c r="AK9" s="209"/>
      <c r="AL9" s="209"/>
      <c r="AM9" s="209"/>
      <c r="AN9" s="209"/>
      <c r="AO9" s="209"/>
      <c r="AP9" s="209"/>
      <c r="AQ9" s="209"/>
      <c r="AR9" s="209"/>
      <c r="AS9" s="209"/>
      <c r="AT9" s="209"/>
      <c r="AU9" s="209"/>
      <c r="AV9" s="209"/>
      <c r="AW9" s="209"/>
      <c r="AX9" s="209"/>
      <c r="AY9" s="209"/>
      <c r="AZ9" s="209"/>
      <c r="BA9" s="209"/>
      <c r="BB9" s="209"/>
      <c r="BC9" s="209"/>
      <c r="BD9" s="209"/>
      <c r="BE9" s="209"/>
      <c r="BF9" s="209"/>
      <c r="BG9" s="209"/>
      <c r="BH9" s="209"/>
    </row>
    <row r="10" spans="1:60" outlineLevel="1" x14ac:dyDescent="0.2">
      <c r="A10" s="244">
        <v>2</v>
      </c>
      <c r="B10" s="245" t="s">
        <v>197</v>
      </c>
      <c r="C10" s="257" t="s">
        <v>198</v>
      </c>
      <c r="D10" s="246" t="s">
        <v>172</v>
      </c>
      <c r="E10" s="247">
        <v>748.73469999999998</v>
      </c>
      <c r="F10" s="248">
        <v>45</v>
      </c>
      <c r="G10" s="249">
        <f>ROUND(E10*F10,2)</f>
        <v>33693.06</v>
      </c>
      <c r="H10" s="230">
        <v>32.520000000000003</v>
      </c>
      <c r="I10" s="229">
        <f>ROUND(E10*H10,2)</f>
        <v>24348.85</v>
      </c>
      <c r="J10" s="230">
        <v>12.48</v>
      </c>
      <c r="K10" s="229">
        <f>ROUND(E10*J10,2)</f>
        <v>9344.2099999999991</v>
      </c>
      <c r="L10" s="229">
        <v>21</v>
      </c>
      <c r="M10" s="229">
        <f>G10*(1+L10/100)</f>
        <v>40768.602599999998</v>
      </c>
      <c r="N10" s="228">
        <v>2.1000000000000001E-4</v>
      </c>
      <c r="O10" s="228">
        <f>ROUND(E10*N10,2)</f>
        <v>0.16</v>
      </c>
      <c r="P10" s="228">
        <v>0</v>
      </c>
      <c r="Q10" s="228">
        <f>ROUND(E10*P10,2)</f>
        <v>0</v>
      </c>
      <c r="R10" s="229"/>
      <c r="S10" s="229" t="s">
        <v>182</v>
      </c>
      <c r="T10" s="229" t="s">
        <v>183</v>
      </c>
      <c r="U10" s="229">
        <v>7.0000000000000007E-2</v>
      </c>
      <c r="V10" s="229">
        <f>ROUND(E10*U10,2)</f>
        <v>52.41</v>
      </c>
      <c r="W10" s="229"/>
      <c r="X10" s="229" t="s">
        <v>152</v>
      </c>
      <c r="Y10" s="209"/>
      <c r="Z10" s="209"/>
      <c r="AA10" s="209"/>
      <c r="AB10" s="209"/>
      <c r="AC10" s="209"/>
      <c r="AD10" s="209"/>
      <c r="AE10" s="209"/>
      <c r="AF10" s="209"/>
      <c r="AG10" s="209" t="s">
        <v>153</v>
      </c>
      <c r="AH10" s="209"/>
      <c r="AI10" s="209"/>
      <c r="AJ10" s="209"/>
      <c r="AK10" s="209"/>
      <c r="AL10" s="209"/>
      <c r="AM10" s="209"/>
      <c r="AN10" s="209"/>
      <c r="AO10" s="209"/>
      <c r="AP10" s="209"/>
      <c r="AQ10" s="209"/>
      <c r="AR10" s="209"/>
      <c r="AS10" s="209"/>
      <c r="AT10" s="209"/>
      <c r="AU10" s="209"/>
      <c r="AV10" s="209"/>
      <c r="AW10" s="209"/>
      <c r="AX10" s="209"/>
      <c r="AY10" s="209"/>
      <c r="AZ10" s="209"/>
      <c r="BA10" s="209"/>
      <c r="BB10" s="209"/>
      <c r="BC10" s="209"/>
      <c r="BD10" s="209"/>
      <c r="BE10" s="209"/>
      <c r="BF10" s="209"/>
      <c r="BG10" s="209"/>
      <c r="BH10" s="209"/>
    </row>
    <row r="11" spans="1:60" outlineLevel="1" x14ac:dyDescent="0.2">
      <c r="A11" s="226"/>
      <c r="B11" s="227"/>
      <c r="C11" s="260" t="s">
        <v>199</v>
      </c>
      <c r="D11" s="233"/>
      <c r="E11" s="234"/>
      <c r="F11" s="229"/>
      <c r="G11" s="229"/>
      <c r="H11" s="229"/>
      <c r="I11" s="229"/>
      <c r="J11" s="229"/>
      <c r="K11" s="229"/>
      <c r="L11" s="229"/>
      <c r="M11" s="229"/>
      <c r="N11" s="228"/>
      <c r="O11" s="228"/>
      <c r="P11" s="228"/>
      <c r="Q11" s="228"/>
      <c r="R11" s="229"/>
      <c r="S11" s="229"/>
      <c r="T11" s="229"/>
      <c r="U11" s="229"/>
      <c r="V11" s="229"/>
      <c r="W11" s="229"/>
      <c r="X11" s="229"/>
      <c r="Y11" s="209"/>
      <c r="Z11" s="209"/>
      <c r="AA11" s="209"/>
      <c r="AB11" s="209"/>
      <c r="AC11" s="209"/>
      <c r="AD11" s="209"/>
      <c r="AE11" s="209"/>
      <c r="AF11" s="209"/>
      <c r="AG11" s="209" t="s">
        <v>155</v>
      </c>
      <c r="AH11" s="209">
        <v>0</v>
      </c>
      <c r="AI11" s="209"/>
      <c r="AJ11" s="209"/>
      <c r="AK11" s="209"/>
      <c r="AL11" s="209"/>
      <c r="AM11" s="209"/>
      <c r="AN11" s="209"/>
      <c r="AO11" s="209"/>
      <c r="AP11" s="209"/>
      <c r="AQ11" s="209"/>
      <c r="AR11" s="209"/>
      <c r="AS11" s="209"/>
      <c r="AT11" s="209"/>
      <c r="AU11" s="209"/>
      <c r="AV11" s="209"/>
      <c r="AW11" s="209"/>
      <c r="AX11" s="209"/>
      <c r="AY11" s="209"/>
      <c r="AZ11" s="209"/>
      <c r="BA11" s="209"/>
      <c r="BB11" s="209"/>
      <c r="BC11" s="209"/>
      <c r="BD11" s="209"/>
      <c r="BE11" s="209"/>
      <c r="BF11" s="209"/>
      <c r="BG11" s="209"/>
      <c r="BH11" s="209"/>
    </row>
    <row r="12" spans="1:60" outlineLevel="1" x14ac:dyDescent="0.2">
      <c r="A12" s="226"/>
      <c r="B12" s="227"/>
      <c r="C12" s="260" t="s">
        <v>173</v>
      </c>
      <c r="D12" s="233"/>
      <c r="E12" s="234"/>
      <c r="F12" s="229"/>
      <c r="G12" s="229"/>
      <c r="H12" s="229"/>
      <c r="I12" s="229"/>
      <c r="J12" s="229"/>
      <c r="K12" s="229"/>
      <c r="L12" s="229"/>
      <c r="M12" s="229"/>
      <c r="N12" s="228"/>
      <c r="O12" s="228"/>
      <c r="P12" s="228"/>
      <c r="Q12" s="228"/>
      <c r="R12" s="229"/>
      <c r="S12" s="229"/>
      <c r="T12" s="229"/>
      <c r="U12" s="229"/>
      <c r="V12" s="229"/>
      <c r="W12" s="229"/>
      <c r="X12" s="229"/>
      <c r="Y12" s="209"/>
      <c r="Z12" s="209"/>
      <c r="AA12" s="209"/>
      <c r="AB12" s="209"/>
      <c r="AC12" s="209"/>
      <c r="AD12" s="209"/>
      <c r="AE12" s="209"/>
      <c r="AF12" s="209"/>
      <c r="AG12" s="209" t="s">
        <v>155</v>
      </c>
      <c r="AH12" s="209">
        <v>0</v>
      </c>
      <c r="AI12" s="209"/>
      <c r="AJ12" s="209"/>
      <c r="AK12" s="209"/>
      <c r="AL12" s="209"/>
      <c r="AM12" s="209"/>
      <c r="AN12" s="209"/>
      <c r="AO12" s="209"/>
      <c r="AP12" s="209"/>
      <c r="AQ12" s="209"/>
      <c r="AR12" s="209"/>
      <c r="AS12" s="209"/>
      <c r="AT12" s="209"/>
      <c r="AU12" s="209"/>
      <c r="AV12" s="209"/>
      <c r="AW12" s="209"/>
      <c r="AX12" s="209"/>
      <c r="AY12" s="209"/>
      <c r="AZ12" s="209"/>
      <c r="BA12" s="209"/>
      <c r="BB12" s="209"/>
      <c r="BC12" s="209"/>
      <c r="BD12" s="209"/>
      <c r="BE12" s="209"/>
      <c r="BF12" s="209"/>
      <c r="BG12" s="209"/>
      <c r="BH12" s="209"/>
    </row>
    <row r="13" spans="1:60" outlineLevel="1" x14ac:dyDescent="0.2">
      <c r="A13" s="226"/>
      <c r="B13" s="227"/>
      <c r="C13" s="260" t="s">
        <v>200</v>
      </c>
      <c r="D13" s="233"/>
      <c r="E13" s="234">
        <v>2.2999999999999998</v>
      </c>
      <c r="F13" s="229"/>
      <c r="G13" s="229"/>
      <c r="H13" s="229"/>
      <c r="I13" s="229"/>
      <c r="J13" s="229"/>
      <c r="K13" s="229"/>
      <c r="L13" s="229"/>
      <c r="M13" s="229"/>
      <c r="N13" s="228"/>
      <c r="O13" s="228"/>
      <c r="P13" s="228"/>
      <c r="Q13" s="228"/>
      <c r="R13" s="229"/>
      <c r="S13" s="229"/>
      <c r="T13" s="229"/>
      <c r="U13" s="229"/>
      <c r="V13" s="229"/>
      <c r="W13" s="229"/>
      <c r="X13" s="229"/>
      <c r="Y13" s="209"/>
      <c r="Z13" s="209"/>
      <c r="AA13" s="209"/>
      <c r="AB13" s="209"/>
      <c r="AC13" s="209"/>
      <c r="AD13" s="209"/>
      <c r="AE13" s="209"/>
      <c r="AF13" s="209"/>
      <c r="AG13" s="209" t="s">
        <v>155</v>
      </c>
      <c r="AH13" s="209">
        <v>0</v>
      </c>
      <c r="AI13" s="209"/>
      <c r="AJ13" s="209"/>
      <c r="AK13" s="209"/>
      <c r="AL13" s="209"/>
      <c r="AM13" s="209"/>
      <c r="AN13" s="209"/>
      <c r="AO13" s="209"/>
      <c r="AP13" s="209"/>
      <c r="AQ13" s="209"/>
      <c r="AR13" s="209"/>
      <c r="AS13" s="209"/>
      <c r="AT13" s="209"/>
      <c r="AU13" s="209"/>
      <c r="AV13" s="209"/>
      <c r="AW13" s="209"/>
      <c r="AX13" s="209"/>
      <c r="AY13" s="209"/>
      <c r="AZ13" s="209"/>
      <c r="BA13" s="209"/>
      <c r="BB13" s="209"/>
      <c r="BC13" s="209"/>
      <c r="BD13" s="209"/>
      <c r="BE13" s="209"/>
      <c r="BF13" s="209"/>
      <c r="BG13" s="209"/>
      <c r="BH13" s="209"/>
    </row>
    <row r="14" spans="1:60" outlineLevel="1" x14ac:dyDescent="0.2">
      <c r="A14" s="226"/>
      <c r="B14" s="227"/>
      <c r="C14" s="260" t="s">
        <v>201</v>
      </c>
      <c r="D14" s="233"/>
      <c r="E14" s="234">
        <v>25.1</v>
      </c>
      <c r="F14" s="229"/>
      <c r="G14" s="229"/>
      <c r="H14" s="229"/>
      <c r="I14" s="229"/>
      <c r="J14" s="229"/>
      <c r="K14" s="229"/>
      <c r="L14" s="229"/>
      <c r="M14" s="229"/>
      <c r="N14" s="228"/>
      <c r="O14" s="228"/>
      <c r="P14" s="228"/>
      <c r="Q14" s="228"/>
      <c r="R14" s="229"/>
      <c r="S14" s="229"/>
      <c r="T14" s="229"/>
      <c r="U14" s="229"/>
      <c r="V14" s="229"/>
      <c r="W14" s="229"/>
      <c r="X14" s="229"/>
      <c r="Y14" s="209"/>
      <c r="Z14" s="209"/>
      <c r="AA14" s="209"/>
      <c r="AB14" s="209"/>
      <c r="AC14" s="209"/>
      <c r="AD14" s="209"/>
      <c r="AE14" s="209"/>
      <c r="AF14" s="209"/>
      <c r="AG14" s="209" t="s">
        <v>155</v>
      </c>
      <c r="AH14" s="209">
        <v>0</v>
      </c>
      <c r="AI14" s="209"/>
      <c r="AJ14" s="209"/>
      <c r="AK14" s="209"/>
      <c r="AL14" s="209"/>
      <c r="AM14" s="209"/>
      <c r="AN14" s="209"/>
      <c r="AO14" s="209"/>
      <c r="AP14" s="209"/>
      <c r="AQ14" s="209"/>
      <c r="AR14" s="209"/>
      <c r="AS14" s="209"/>
      <c r="AT14" s="209"/>
      <c r="AU14" s="209"/>
      <c r="AV14" s="209"/>
      <c r="AW14" s="209"/>
      <c r="AX14" s="209"/>
      <c r="AY14" s="209"/>
      <c r="AZ14" s="209"/>
      <c r="BA14" s="209"/>
      <c r="BB14" s="209"/>
      <c r="BC14" s="209"/>
      <c r="BD14" s="209"/>
      <c r="BE14" s="209"/>
      <c r="BF14" s="209"/>
      <c r="BG14" s="209"/>
      <c r="BH14" s="209"/>
    </row>
    <row r="15" spans="1:60" outlineLevel="1" x14ac:dyDescent="0.2">
      <c r="A15" s="226"/>
      <c r="B15" s="227"/>
      <c r="C15" s="260" t="s">
        <v>202</v>
      </c>
      <c r="D15" s="233"/>
      <c r="E15" s="234">
        <v>8.24</v>
      </c>
      <c r="F15" s="229"/>
      <c r="G15" s="229"/>
      <c r="H15" s="229"/>
      <c r="I15" s="229"/>
      <c r="J15" s="229"/>
      <c r="K15" s="229"/>
      <c r="L15" s="229"/>
      <c r="M15" s="229"/>
      <c r="N15" s="228"/>
      <c r="O15" s="228"/>
      <c r="P15" s="228"/>
      <c r="Q15" s="228"/>
      <c r="R15" s="229"/>
      <c r="S15" s="229"/>
      <c r="T15" s="229"/>
      <c r="U15" s="229"/>
      <c r="V15" s="229"/>
      <c r="W15" s="229"/>
      <c r="X15" s="229"/>
      <c r="Y15" s="209"/>
      <c r="Z15" s="209"/>
      <c r="AA15" s="209"/>
      <c r="AB15" s="209"/>
      <c r="AC15" s="209"/>
      <c r="AD15" s="209"/>
      <c r="AE15" s="209"/>
      <c r="AF15" s="209"/>
      <c r="AG15" s="209" t="s">
        <v>155</v>
      </c>
      <c r="AH15" s="209">
        <v>0</v>
      </c>
      <c r="AI15" s="209"/>
      <c r="AJ15" s="209"/>
      <c r="AK15" s="209"/>
      <c r="AL15" s="209"/>
      <c r="AM15" s="209"/>
      <c r="AN15" s="209"/>
      <c r="AO15" s="209"/>
      <c r="AP15" s="209"/>
      <c r="AQ15" s="209"/>
      <c r="AR15" s="209"/>
      <c r="AS15" s="209"/>
      <c r="AT15" s="209"/>
      <c r="AU15" s="209"/>
      <c r="AV15" s="209"/>
      <c r="AW15" s="209"/>
      <c r="AX15" s="209"/>
      <c r="AY15" s="209"/>
      <c r="AZ15" s="209"/>
      <c r="BA15" s="209"/>
      <c r="BB15" s="209"/>
      <c r="BC15" s="209"/>
      <c r="BD15" s="209"/>
      <c r="BE15" s="209"/>
      <c r="BF15" s="209"/>
      <c r="BG15" s="209"/>
      <c r="BH15" s="209"/>
    </row>
    <row r="16" spans="1:60" outlineLevel="1" x14ac:dyDescent="0.2">
      <c r="A16" s="226"/>
      <c r="B16" s="227"/>
      <c r="C16" s="260" t="s">
        <v>175</v>
      </c>
      <c r="D16" s="233"/>
      <c r="E16" s="234"/>
      <c r="F16" s="229"/>
      <c r="G16" s="229"/>
      <c r="H16" s="229"/>
      <c r="I16" s="229"/>
      <c r="J16" s="229"/>
      <c r="K16" s="229"/>
      <c r="L16" s="229"/>
      <c r="M16" s="229"/>
      <c r="N16" s="228"/>
      <c r="O16" s="228"/>
      <c r="P16" s="228"/>
      <c r="Q16" s="228"/>
      <c r="R16" s="229"/>
      <c r="S16" s="229"/>
      <c r="T16" s="229"/>
      <c r="U16" s="229"/>
      <c r="V16" s="229"/>
      <c r="W16" s="229"/>
      <c r="X16" s="229"/>
      <c r="Y16" s="209"/>
      <c r="Z16" s="209"/>
      <c r="AA16" s="209"/>
      <c r="AB16" s="209"/>
      <c r="AC16" s="209"/>
      <c r="AD16" s="209"/>
      <c r="AE16" s="209"/>
      <c r="AF16" s="209"/>
      <c r="AG16" s="209" t="s">
        <v>155</v>
      </c>
      <c r="AH16" s="209">
        <v>0</v>
      </c>
      <c r="AI16" s="209"/>
      <c r="AJ16" s="209"/>
      <c r="AK16" s="209"/>
      <c r="AL16" s="209"/>
      <c r="AM16" s="209"/>
      <c r="AN16" s="209"/>
      <c r="AO16" s="209"/>
      <c r="AP16" s="209"/>
      <c r="AQ16" s="209"/>
      <c r="AR16" s="209"/>
      <c r="AS16" s="209"/>
      <c r="AT16" s="209"/>
      <c r="AU16" s="209"/>
      <c r="AV16" s="209"/>
      <c r="AW16" s="209"/>
      <c r="AX16" s="209"/>
      <c r="AY16" s="209"/>
      <c r="AZ16" s="209"/>
      <c r="BA16" s="209"/>
      <c r="BB16" s="209"/>
      <c r="BC16" s="209"/>
      <c r="BD16" s="209"/>
      <c r="BE16" s="209"/>
      <c r="BF16" s="209"/>
      <c r="BG16" s="209"/>
      <c r="BH16" s="209"/>
    </row>
    <row r="17" spans="1:60" outlineLevel="1" x14ac:dyDescent="0.2">
      <c r="A17" s="226"/>
      <c r="B17" s="227"/>
      <c r="C17" s="260" t="s">
        <v>203</v>
      </c>
      <c r="D17" s="233"/>
      <c r="E17" s="234">
        <v>8.59</v>
      </c>
      <c r="F17" s="229"/>
      <c r="G17" s="229"/>
      <c r="H17" s="229"/>
      <c r="I17" s="229"/>
      <c r="J17" s="229"/>
      <c r="K17" s="229"/>
      <c r="L17" s="229"/>
      <c r="M17" s="229"/>
      <c r="N17" s="228"/>
      <c r="O17" s="228"/>
      <c r="P17" s="228"/>
      <c r="Q17" s="228"/>
      <c r="R17" s="229"/>
      <c r="S17" s="229"/>
      <c r="T17" s="229"/>
      <c r="U17" s="229"/>
      <c r="V17" s="229"/>
      <c r="W17" s="229"/>
      <c r="X17" s="229"/>
      <c r="Y17" s="209"/>
      <c r="Z17" s="209"/>
      <c r="AA17" s="209"/>
      <c r="AB17" s="209"/>
      <c r="AC17" s="209"/>
      <c r="AD17" s="209"/>
      <c r="AE17" s="209"/>
      <c r="AF17" s="209"/>
      <c r="AG17" s="209" t="s">
        <v>155</v>
      </c>
      <c r="AH17" s="209">
        <v>0</v>
      </c>
      <c r="AI17" s="209"/>
      <c r="AJ17" s="209"/>
      <c r="AK17" s="209"/>
      <c r="AL17" s="209"/>
      <c r="AM17" s="209"/>
      <c r="AN17" s="209"/>
      <c r="AO17" s="209"/>
      <c r="AP17" s="209"/>
      <c r="AQ17" s="209"/>
      <c r="AR17" s="209"/>
      <c r="AS17" s="209"/>
      <c r="AT17" s="209"/>
      <c r="AU17" s="209"/>
      <c r="AV17" s="209"/>
      <c r="AW17" s="209"/>
      <c r="AX17" s="209"/>
      <c r="AY17" s="209"/>
      <c r="AZ17" s="209"/>
      <c r="BA17" s="209"/>
      <c r="BB17" s="209"/>
      <c r="BC17" s="209"/>
      <c r="BD17" s="209"/>
      <c r="BE17" s="209"/>
      <c r="BF17" s="209"/>
      <c r="BG17" s="209"/>
      <c r="BH17" s="209"/>
    </row>
    <row r="18" spans="1:60" outlineLevel="1" x14ac:dyDescent="0.2">
      <c r="A18" s="226"/>
      <c r="B18" s="227"/>
      <c r="C18" s="260" t="s">
        <v>204</v>
      </c>
      <c r="D18" s="233"/>
      <c r="E18" s="234">
        <v>18.309999999999999</v>
      </c>
      <c r="F18" s="229"/>
      <c r="G18" s="229"/>
      <c r="H18" s="229"/>
      <c r="I18" s="229"/>
      <c r="J18" s="229"/>
      <c r="K18" s="229"/>
      <c r="L18" s="229"/>
      <c r="M18" s="229"/>
      <c r="N18" s="228"/>
      <c r="O18" s="228"/>
      <c r="P18" s="228"/>
      <c r="Q18" s="228"/>
      <c r="R18" s="229"/>
      <c r="S18" s="229"/>
      <c r="T18" s="229"/>
      <c r="U18" s="229"/>
      <c r="V18" s="229"/>
      <c r="W18" s="229"/>
      <c r="X18" s="229"/>
      <c r="Y18" s="209"/>
      <c r="Z18" s="209"/>
      <c r="AA18" s="209"/>
      <c r="AB18" s="209"/>
      <c r="AC18" s="209"/>
      <c r="AD18" s="209"/>
      <c r="AE18" s="209"/>
      <c r="AF18" s="209"/>
      <c r="AG18" s="209" t="s">
        <v>155</v>
      </c>
      <c r="AH18" s="209">
        <v>0</v>
      </c>
      <c r="AI18" s="209"/>
      <c r="AJ18" s="209"/>
      <c r="AK18" s="209"/>
      <c r="AL18" s="209"/>
      <c r="AM18" s="209"/>
      <c r="AN18" s="209"/>
      <c r="AO18" s="209"/>
      <c r="AP18" s="209"/>
      <c r="AQ18" s="209"/>
      <c r="AR18" s="209"/>
      <c r="AS18" s="209"/>
      <c r="AT18" s="209"/>
      <c r="AU18" s="209"/>
      <c r="AV18" s="209"/>
      <c r="AW18" s="209"/>
      <c r="AX18" s="209"/>
      <c r="AY18" s="209"/>
      <c r="AZ18" s="209"/>
      <c r="BA18" s="209"/>
      <c r="BB18" s="209"/>
      <c r="BC18" s="209"/>
      <c r="BD18" s="209"/>
      <c r="BE18" s="209"/>
      <c r="BF18" s="209"/>
      <c r="BG18" s="209"/>
      <c r="BH18" s="209"/>
    </row>
    <row r="19" spans="1:60" outlineLevel="1" x14ac:dyDescent="0.2">
      <c r="A19" s="226"/>
      <c r="B19" s="227"/>
      <c r="C19" s="260" t="s">
        <v>205</v>
      </c>
      <c r="D19" s="233"/>
      <c r="E19" s="234"/>
      <c r="F19" s="229"/>
      <c r="G19" s="229"/>
      <c r="H19" s="229"/>
      <c r="I19" s="229"/>
      <c r="J19" s="229"/>
      <c r="K19" s="229"/>
      <c r="L19" s="229"/>
      <c r="M19" s="229"/>
      <c r="N19" s="228"/>
      <c r="O19" s="228"/>
      <c r="P19" s="228"/>
      <c r="Q19" s="228"/>
      <c r="R19" s="229"/>
      <c r="S19" s="229"/>
      <c r="T19" s="229"/>
      <c r="U19" s="229"/>
      <c r="V19" s="229"/>
      <c r="W19" s="229"/>
      <c r="X19" s="229"/>
      <c r="Y19" s="209"/>
      <c r="Z19" s="209"/>
      <c r="AA19" s="209"/>
      <c r="AB19" s="209"/>
      <c r="AC19" s="209"/>
      <c r="AD19" s="209"/>
      <c r="AE19" s="209"/>
      <c r="AF19" s="209"/>
      <c r="AG19" s="209" t="s">
        <v>155</v>
      </c>
      <c r="AH19" s="209">
        <v>0</v>
      </c>
      <c r="AI19" s="209"/>
      <c r="AJ19" s="209"/>
      <c r="AK19" s="209"/>
      <c r="AL19" s="209"/>
      <c r="AM19" s="209"/>
      <c r="AN19" s="209"/>
      <c r="AO19" s="209"/>
      <c r="AP19" s="209"/>
      <c r="AQ19" s="209"/>
      <c r="AR19" s="209"/>
      <c r="AS19" s="209"/>
      <c r="AT19" s="209"/>
      <c r="AU19" s="209"/>
      <c r="AV19" s="209"/>
      <c r="AW19" s="209"/>
      <c r="AX19" s="209"/>
      <c r="AY19" s="209"/>
      <c r="AZ19" s="209"/>
      <c r="BA19" s="209"/>
      <c r="BB19" s="209"/>
      <c r="BC19" s="209"/>
      <c r="BD19" s="209"/>
      <c r="BE19" s="209"/>
      <c r="BF19" s="209"/>
      <c r="BG19" s="209"/>
      <c r="BH19" s="209"/>
    </row>
    <row r="20" spans="1:60" outlineLevel="1" x14ac:dyDescent="0.2">
      <c r="A20" s="226"/>
      <c r="B20" s="227"/>
      <c r="C20" s="260" t="s">
        <v>173</v>
      </c>
      <c r="D20" s="233"/>
      <c r="E20" s="234"/>
      <c r="F20" s="229"/>
      <c r="G20" s="229"/>
      <c r="H20" s="229"/>
      <c r="I20" s="229"/>
      <c r="J20" s="229"/>
      <c r="K20" s="229"/>
      <c r="L20" s="229"/>
      <c r="M20" s="229"/>
      <c r="N20" s="228"/>
      <c r="O20" s="228"/>
      <c r="P20" s="228"/>
      <c r="Q20" s="228"/>
      <c r="R20" s="229"/>
      <c r="S20" s="229"/>
      <c r="T20" s="229"/>
      <c r="U20" s="229"/>
      <c r="V20" s="229"/>
      <c r="W20" s="229"/>
      <c r="X20" s="229"/>
      <c r="Y20" s="209"/>
      <c r="Z20" s="209"/>
      <c r="AA20" s="209"/>
      <c r="AB20" s="209"/>
      <c r="AC20" s="209"/>
      <c r="AD20" s="209"/>
      <c r="AE20" s="209"/>
      <c r="AF20" s="209"/>
      <c r="AG20" s="209" t="s">
        <v>155</v>
      </c>
      <c r="AH20" s="209">
        <v>0</v>
      </c>
      <c r="AI20" s="209"/>
      <c r="AJ20" s="209"/>
      <c r="AK20" s="209"/>
      <c r="AL20" s="209"/>
      <c r="AM20" s="209"/>
      <c r="AN20" s="209"/>
      <c r="AO20" s="209"/>
      <c r="AP20" s="209"/>
      <c r="AQ20" s="209"/>
      <c r="AR20" s="209"/>
      <c r="AS20" s="209"/>
      <c r="AT20" s="209"/>
      <c r="AU20" s="209"/>
      <c r="AV20" s="209"/>
      <c r="AW20" s="209"/>
      <c r="AX20" s="209"/>
      <c r="AY20" s="209"/>
      <c r="AZ20" s="209"/>
      <c r="BA20" s="209"/>
      <c r="BB20" s="209"/>
      <c r="BC20" s="209"/>
      <c r="BD20" s="209"/>
      <c r="BE20" s="209"/>
      <c r="BF20" s="209"/>
      <c r="BG20" s="209"/>
      <c r="BH20" s="209"/>
    </row>
    <row r="21" spans="1:60" outlineLevel="1" x14ac:dyDescent="0.2">
      <c r="A21" s="226"/>
      <c r="B21" s="227"/>
      <c r="C21" s="260" t="s">
        <v>206</v>
      </c>
      <c r="D21" s="233"/>
      <c r="E21" s="234">
        <v>12.192</v>
      </c>
      <c r="F21" s="229"/>
      <c r="G21" s="229"/>
      <c r="H21" s="229"/>
      <c r="I21" s="229"/>
      <c r="J21" s="229"/>
      <c r="K21" s="229"/>
      <c r="L21" s="229"/>
      <c r="M21" s="229"/>
      <c r="N21" s="228"/>
      <c r="O21" s="228"/>
      <c r="P21" s="228"/>
      <c r="Q21" s="228"/>
      <c r="R21" s="229"/>
      <c r="S21" s="229"/>
      <c r="T21" s="229"/>
      <c r="U21" s="229"/>
      <c r="V21" s="229"/>
      <c r="W21" s="229"/>
      <c r="X21" s="229"/>
      <c r="Y21" s="209"/>
      <c r="Z21" s="209"/>
      <c r="AA21" s="209"/>
      <c r="AB21" s="209"/>
      <c r="AC21" s="209"/>
      <c r="AD21" s="209"/>
      <c r="AE21" s="209"/>
      <c r="AF21" s="209"/>
      <c r="AG21" s="209" t="s">
        <v>155</v>
      </c>
      <c r="AH21" s="209">
        <v>0</v>
      </c>
      <c r="AI21" s="209"/>
      <c r="AJ21" s="209"/>
      <c r="AK21" s="209"/>
      <c r="AL21" s="209"/>
      <c r="AM21" s="209"/>
      <c r="AN21" s="209"/>
      <c r="AO21" s="209"/>
      <c r="AP21" s="209"/>
      <c r="AQ21" s="209"/>
      <c r="AR21" s="209"/>
      <c r="AS21" s="209"/>
      <c r="AT21" s="209"/>
      <c r="AU21" s="209"/>
      <c r="AV21" s="209"/>
      <c r="AW21" s="209"/>
      <c r="AX21" s="209"/>
      <c r="AY21" s="209"/>
      <c r="AZ21" s="209"/>
      <c r="BA21" s="209"/>
      <c r="BB21" s="209"/>
      <c r="BC21" s="209"/>
      <c r="BD21" s="209"/>
      <c r="BE21" s="209"/>
      <c r="BF21" s="209"/>
      <c r="BG21" s="209"/>
      <c r="BH21" s="209"/>
    </row>
    <row r="22" spans="1:60" outlineLevel="1" x14ac:dyDescent="0.2">
      <c r="A22" s="226"/>
      <c r="B22" s="227"/>
      <c r="C22" s="260" t="s">
        <v>207</v>
      </c>
      <c r="D22" s="233"/>
      <c r="E22" s="234">
        <v>4.7519999999999998</v>
      </c>
      <c r="F22" s="229"/>
      <c r="G22" s="229"/>
      <c r="H22" s="229"/>
      <c r="I22" s="229"/>
      <c r="J22" s="229"/>
      <c r="K22" s="229"/>
      <c r="L22" s="229"/>
      <c r="M22" s="229"/>
      <c r="N22" s="228"/>
      <c r="O22" s="228"/>
      <c r="P22" s="228"/>
      <c r="Q22" s="228"/>
      <c r="R22" s="229"/>
      <c r="S22" s="229"/>
      <c r="T22" s="229"/>
      <c r="U22" s="229"/>
      <c r="V22" s="229"/>
      <c r="W22" s="229"/>
      <c r="X22" s="229"/>
      <c r="Y22" s="209"/>
      <c r="Z22" s="209"/>
      <c r="AA22" s="209"/>
      <c r="AB22" s="209"/>
      <c r="AC22" s="209"/>
      <c r="AD22" s="209"/>
      <c r="AE22" s="209"/>
      <c r="AF22" s="209"/>
      <c r="AG22" s="209" t="s">
        <v>155</v>
      </c>
      <c r="AH22" s="209">
        <v>0</v>
      </c>
      <c r="AI22" s="209"/>
      <c r="AJ22" s="209"/>
      <c r="AK22" s="209"/>
      <c r="AL22" s="209"/>
      <c r="AM22" s="209"/>
      <c r="AN22" s="209"/>
      <c r="AO22" s="209"/>
      <c r="AP22" s="209"/>
      <c r="AQ22" s="209"/>
      <c r="AR22" s="209"/>
      <c r="AS22" s="209"/>
      <c r="AT22" s="209"/>
      <c r="AU22" s="209"/>
      <c r="AV22" s="209"/>
      <c r="AW22" s="209"/>
      <c r="AX22" s="209"/>
      <c r="AY22" s="209"/>
      <c r="AZ22" s="209"/>
      <c r="BA22" s="209"/>
      <c r="BB22" s="209"/>
      <c r="BC22" s="209"/>
      <c r="BD22" s="209"/>
      <c r="BE22" s="209"/>
      <c r="BF22" s="209"/>
      <c r="BG22" s="209"/>
      <c r="BH22" s="209"/>
    </row>
    <row r="23" spans="1:60" outlineLevel="1" x14ac:dyDescent="0.2">
      <c r="A23" s="226"/>
      <c r="B23" s="227"/>
      <c r="C23" s="260" t="s">
        <v>208</v>
      </c>
      <c r="D23" s="233"/>
      <c r="E23" s="234">
        <v>-2.97</v>
      </c>
      <c r="F23" s="229"/>
      <c r="G23" s="229"/>
      <c r="H23" s="229"/>
      <c r="I23" s="229"/>
      <c r="J23" s="229"/>
      <c r="K23" s="229"/>
      <c r="L23" s="229"/>
      <c r="M23" s="229"/>
      <c r="N23" s="228"/>
      <c r="O23" s="228"/>
      <c r="P23" s="228"/>
      <c r="Q23" s="228"/>
      <c r="R23" s="229"/>
      <c r="S23" s="229"/>
      <c r="T23" s="229"/>
      <c r="U23" s="229"/>
      <c r="V23" s="229"/>
      <c r="W23" s="229"/>
      <c r="X23" s="229"/>
      <c r="Y23" s="209"/>
      <c r="Z23" s="209"/>
      <c r="AA23" s="209"/>
      <c r="AB23" s="209"/>
      <c r="AC23" s="209"/>
      <c r="AD23" s="209"/>
      <c r="AE23" s="209"/>
      <c r="AF23" s="209"/>
      <c r="AG23" s="209" t="s">
        <v>155</v>
      </c>
      <c r="AH23" s="209">
        <v>0</v>
      </c>
      <c r="AI23" s="209"/>
      <c r="AJ23" s="209"/>
      <c r="AK23" s="209"/>
      <c r="AL23" s="209"/>
      <c r="AM23" s="209"/>
      <c r="AN23" s="209"/>
      <c r="AO23" s="209"/>
      <c r="AP23" s="209"/>
      <c r="AQ23" s="209"/>
      <c r="AR23" s="209"/>
      <c r="AS23" s="209"/>
      <c r="AT23" s="209"/>
      <c r="AU23" s="209"/>
      <c r="AV23" s="209"/>
      <c r="AW23" s="209"/>
      <c r="AX23" s="209"/>
      <c r="AY23" s="209"/>
      <c r="AZ23" s="209"/>
      <c r="BA23" s="209"/>
      <c r="BB23" s="209"/>
      <c r="BC23" s="209"/>
      <c r="BD23" s="209"/>
      <c r="BE23" s="209"/>
      <c r="BF23" s="209"/>
      <c r="BG23" s="209"/>
      <c r="BH23" s="209"/>
    </row>
    <row r="24" spans="1:60" outlineLevel="1" x14ac:dyDescent="0.2">
      <c r="A24" s="226"/>
      <c r="B24" s="227"/>
      <c r="C24" s="260" t="s">
        <v>209</v>
      </c>
      <c r="D24" s="233"/>
      <c r="E24" s="234">
        <v>23.982500000000002</v>
      </c>
      <c r="F24" s="229"/>
      <c r="G24" s="229"/>
      <c r="H24" s="229"/>
      <c r="I24" s="229"/>
      <c r="J24" s="229"/>
      <c r="K24" s="229"/>
      <c r="L24" s="229"/>
      <c r="M24" s="229"/>
      <c r="N24" s="228"/>
      <c r="O24" s="228"/>
      <c r="P24" s="228"/>
      <c r="Q24" s="228"/>
      <c r="R24" s="229"/>
      <c r="S24" s="229"/>
      <c r="T24" s="229"/>
      <c r="U24" s="229"/>
      <c r="V24" s="229"/>
      <c r="W24" s="229"/>
      <c r="X24" s="229"/>
      <c r="Y24" s="209"/>
      <c r="Z24" s="209"/>
      <c r="AA24" s="209"/>
      <c r="AB24" s="209"/>
      <c r="AC24" s="209"/>
      <c r="AD24" s="209"/>
      <c r="AE24" s="209"/>
      <c r="AF24" s="209"/>
      <c r="AG24" s="209" t="s">
        <v>155</v>
      </c>
      <c r="AH24" s="209">
        <v>0</v>
      </c>
      <c r="AI24" s="209"/>
      <c r="AJ24" s="209"/>
      <c r="AK24" s="209"/>
      <c r="AL24" s="209"/>
      <c r="AM24" s="209"/>
      <c r="AN24" s="209"/>
      <c r="AO24" s="209"/>
      <c r="AP24" s="209"/>
      <c r="AQ24" s="209"/>
      <c r="AR24" s="209"/>
      <c r="AS24" s="209"/>
      <c r="AT24" s="209"/>
      <c r="AU24" s="209"/>
      <c r="AV24" s="209"/>
      <c r="AW24" s="209"/>
      <c r="AX24" s="209"/>
      <c r="AY24" s="209"/>
      <c r="AZ24" s="209"/>
      <c r="BA24" s="209"/>
      <c r="BB24" s="209"/>
      <c r="BC24" s="209"/>
      <c r="BD24" s="209"/>
      <c r="BE24" s="209"/>
      <c r="BF24" s="209"/>
      <c r="BG24" s="209"/>
      <c r="BH24" s="209"/>
    </row>
    <row r="25" spans="1:60" outlineLevel="1" x14ac:dyDescent="0.2">
      <c r="A25" s="226"/>
      <c r="B25" s="227"/>
      <c r="C25" s="260" t="s">
        <v>210</v>
      </c>
      <c r="D25" s="233"/>
      <c r="E25" s="234">
        <v>0.375</v>
      </c>
      <c r="F25" s="229"/>
      <c r="G25" s="229"/>
      <c r="H25" s="229"/>
      <c r="I25" s="229"/>
      <c r="J25" s="229"/>
      <c r="K25" s="229"/>
      <c r="L25" s="229"/>
      <c r="M25" s="229"/>
      <c r="N25" s="228"/>
      <c r="O25" s="228"/>
      <c r="P25" s="228"/>
      <c r="Q25" s="228"/>
      <c r="R25" s="229"/>
      <c r="S25" s="229"/>
      <c r="T25" s="229"/>
      <c r="U25" s="229"/>
      <c r="V25" s="229"/>
      <c r="W25" s="229"/>
      <c r="X25" s="229"/>
      <c r="Y25" s="209"/>
      <c r="Z25" s="209"/>
      <c r="AA25" s="209"/>
      <c r="AB25" s="209"/>
      <c r="AC25" s="209"/>
      <c r="AD25" s="209"/>
      <c r="AE25" s="209"/>
      <c r="AF25" s="209"/>
      <c r="AG25" s="209" t="s">
        <v>155</v>
      </c>
      <c r="AH25" s="209">
        <v>0</v>
      </c>
      <c r="AI25" s="209"/>
      <c r="AJ25" s="209"/>
      <c r="AK25" s="209"/>
      <c r="AL25" s="209"/>
      <c r="AM25" s="209"/>
      <c r="AN25" s="209"/>
      <c r="AO25" s="209"/>
      <c r="AP25" s="209"/>
      <c r="AQ25" s="209"/>
      <c r="AR25" s="209"/>
      <c r="AS25" s="209"/>
      <c r="AT25" s="209"/>
      <c r="AU25" s="209"/>
      <c r="AV25" s="209"/>
      <c r="AW25" s="209"/>
      <c r="AX25" s="209"/>
      <c r="AY25" s="209"/>
      <c r="AZ25" s="209"/>
      <c r="BA25" s="209"/>
      <c r="BB25" s="209"/>
      <c r="BC25" s="209"/>
      <c r="BD25" s="209"/>
      <c r="BE25" s="209"/>
      <c r="BF25" s="209"/>
      <c r="BG25" s="209"/>
      <c r="BH25" s="209"/>
    </row>
    <row r="26" spans="1:60" outlineLevel="1" x14ac:dyDescent="0.2">
      <c r="A26" s="226"/>
      <c r="B26" s="227"/>
      <c r="C26" s="260" t="s">
        <v>211</v>
      </c>
      <c r="D26" s="233"/>
      <c r="E26" s="234">
        <v>3.024</v>
      </c>
      <c r="F26" s="229"/>
      <c r="G26" s="229"/>
      <c r="H26" s="229"/>
      <c r="I26" s="229"/>
      <c r="J26" s="229"/>
      <c r="K26" s="229"/>
      <c r="L26" s="229"/>
      <c r="M26" s="229"/>
      <c r="N26" s="228"/>
      <c r="O26" s="228"/>
      <c r="P26" s="228"/>
      <c r="Q26" s="228"/>
      <c r="R26" s="229"/>
      <c r="S26" s="229"/>
      <c r="T26" s="229"/>
      <c r="U26" s="229"/>
      <c r="V26" s="229"/>
      <c r="W26" s="229"/>
      <c r="X26" s="229"/>
      <c r="Y26" s="209"/>
      <c r="Z26" s="209"/>
      <c r="AA26" s="209"/>
      <c r="AB26" s="209"/>
      <c r="AC26" s="209"/>
      <c r="AD26" s="209"/>
      <c r="AE26" s="209"/>
      <c r="AF26" s="209"/>
      <c r="AG26" s="209" t="s">
        <v>155</v>
      </c>
      <c r="AH26" s="209">
        <v>0</v>
      </c>
      <c r="AI26" s="209"/>
      <c r="AJ26" s="209"/>
      <c r="AK26" s="209"/>
      <c r="AL26" s="209"/>
      <c r="AM26" s="209"/>
      <c r="AN26" s="209"/>
      <c r="AO26" s="209"/>
      <c r="AP26" s="209"/>
      <c r="AQ26" s="209"/>
      <c r="AR26" s="209"/>
      <c r="AS26" s="209"/>
      <c r="AT26" s="209"/>
      <c r="AU26" s="209"/>
      <c r="AV26" s="209"/>
      <c r="AW26" s="209"/>
      <c r="AX26" s="209"/>
      <c r="AY26" s="209"/>
      <c r="AZ26" s="209"/>
      <c r="BA26" s="209"/>
      <c r="BB26" s="209"/>
      <c r="BC26" s="209"/>
      <c r="BD26" s="209"/>
      <c r="BE26" s="209"/>
      <c r="BF26" s="209"/>
      <c r="BG26" s="209"/>
      <c r="BH26" s="209"/>
    </row>
    <row r="27" spans="1:60" outlineLevel="1" x14ac:dyDescent="0.2">
      <c r="A27" s="226"/>
      <c r="B27" s="227"/>
      <c r="C27" s="260" t="s">
        <v>212</v>
      </c>
      <c r="D27" s="233"/>
      <c r="E27" s="234">
        <v>11.186999999999999</v>
      </c>
      <c r="F27" s="229"/>
      <c r="G27" s="229"/>
      <c r="H27" s="229"/>
      <c r="I27" s="229"/>
      <c r="J27" s="229"/>
      <c r="K27" s="229"/>
      <c r="L27" s="229"/>
      <c r="M27" s="229"/>
      <c r="N27" s="228"/>
      <c r="O27" s="228"/>
      <c r="P27" s="228"/>
      <c r="Q27" s="228"/>
      <c r="R27" s="229"/>
      <c r="S27" s="229"/>
      <c r="T27" s="229"/>
      <c r="U27" s="229"/>
      <c r="V27" s="229"/>
      <c r="W27" s="229"/>
      <c r="X27" s="229"/>
      <c r="Y27" s="209"/>
      <c r="Z27" s="209"/>
      <c r="AA27" s="209"/>
      <c r="AB27" s="209"/>
      <c r="AC27" s="209"/>
      <c r="AD27" s="209"/>
      <c r="AE27" s="209"/>
      <c r="AF27" s="209"/>
      <c r="AG27" s="209" t="s">
        <v>155</v>
      </c>
      <c r="AH27" s="209">
        <v>0</v>
      </c>
      <c r="AI27" s="209"/>
      <c r="AJ27" s="209"/>
      <c r="AK27" s="209"/>
      <c r="AL27" s="209"/>
      <c r="AM27" s="209"/>
      <c r="AN27" s="209"/>
      <c r="AO27" s="209"/>
      <c r="AP27" s="209"/>
      <c r="AQ27" s="209"/>
      <c r="AR27" s="209"/>
      <c r="AS27" s="209"/>
      <c r="AT27" s="209"/>
      <c r="AU27" s="209"/>
      <c r="AV27" s="209"/>
      <c r="AW27" s="209"/>
      <c r="AX27" s="209"/>
      <c r="AY27" s="209"/>
      <c r="AZ27" s="209"/>
      <c r="BA27" s="209"/>
      <c r="BB27" s="209"/>
      <c r="BC27" s="209"/>
      <c r="BD27" s="209"/>
      <c r="BE27" s="209"/>
      <c r="BF27" s="209"/>
      <c r="BG27" s="209"/>
      <c r="BH27" s="209"/>
    </row>
    <row r="28" spans="1:60" outlineLevel="1" x14ac:dyDescent="0.2">
      <c r="A28" s="226"/>
      <c r="B28" s="227"/>
      <c r="C28" s="260" t="s">
        <v>213</v>
      </c>
      <c r="D28" s="233"/>
      <c r="E28" s="234">
        <v>-0.14699999999999999</v>
      </c>
      <c r="F28" s="229"/>
      <c r="G28" s="229"/>
      <c r="H28" s="229"/>
      <c r="I28" s="229"/>
      <c r="J28" s="229"/>
      <c r="K28" s="229"/>
      <c r="L28" s="229"/>
      <c r="M28" s="229"/>
      <c r="N28" s="228"/>
      <c r="O28" s="228"/>
      <c r="P28" s="228"/>
      <c r="Q28" s="228"/>
      <c r="R28" s="229"/>
      <c r="S28" s="229"/>
      <c r="T28" s="229"/>
      <c r="U28" s="229"/>
      <c r="V28" s="229"/>
      <c r="W28" s="229"/>
      <c r="X28" s="229"/>
      <c r="Y28" s="209"/>
      <c r="Z28" s="209"/>
      <c r="AA28" s="209"/>
      <c r="AB28" s="209"/>
      <c r="AC28" s="209"/>
      <c r="AD28" s="209"/>
      <c r="AE28" s="209"/>
      <c r="AF28" s="209"/>
      <c r="AG28" s="209" t="s">
        <v>155</v>
      </c>
      <c r="AH28" s="209">
        <v>0</v>
      </c>
      <c r="AI28" s="209"/>
      <c r="AJ28" s="209"/>
      <c r="AK28" s="209"/>
      <c r="AL28" s="209"/>
      <c r="AM28" s="209"/>
      <c r="AN28" s="209"/>
      <c r="AO28" s="209"/>
      <c r="AP28" s="209"/>
      <c r="AQ28" s="209"/>
      <c r="AR28" s="209"/>
      <c r="AS28" s="209"/>
      <c r="AT28" s="209"/>
      <c r="AU28" s="209"/>
      <c r="AV28" s="209"/>
      <c r="AW28" s="209"/>
      <c r="AX28" s="209"/>
      <c r="AY28" s="209"/>
      <c r="AZ28" s="209"/>
      <c r="BA28" s="209"/>
      <c r="BB28" s="209"/>
      <c r="BC28" s="209"/>
      <c r="BD28" s="209"/>
      <c r="BE28" s="209"/>
      <c r="BF28" s="209"/>
      <c r="BG28" s="209"/>
      <c r="BH28" s="209"/>
    </row>
    <row r="29" spans="1:60" outlineLevel="1" x14ac:dyDescent="0.2">
      <c r="A29" s="226"/>
      <c r="B29" s="227"/>
      <c r="C29" s="260" t="s">
        <v>214</v>
      </c>
      <c r="D29" s="233"/>
      <c r="E29" s="234">
        <v>-5.49</v>
      </c>
      <c r="F29" s="229"/>
      <c r="G29" s="229"/>
      <c r="H29" s="229"/>
      <c r="I29" s="229"/>
      <c r="J29" s="229"/>
      <c r="K29" s="229"/>
      <c r="L29" s="229"/>
      <c r="M29" s="229"/>
      <c r="N29" s="228"/>
      <c r="O29" s="228"/>
      <c r="P29" s="228"/>
      <c r="Q29" s="228"/>
      <c r="R29" s="229"/>
      <c r="S29" s="229"/>
      <c r="T29" s="229"/>
      <c r="U29" s="229"/>
      <c r="V29" s="229"/>
      <c r="W29" s="229"/>
      <c r="X29" s="229"/>
      <c r="Y29" s="209"/>
      <c r="Z29" s="209"/>
      <c r="AA29" s="209"/>
      <c r="AB29" s="209"/>
      <c r="AC29" s="209"/>
      <c r="AD29" s="209"/>
      <c r="AE29" s="209"/>
      <c r="AF29" s="209"/>
      <c r="AG29" s="209" t="s">
        <v>155</v>
      </c>
      <c r="AH29" s="209">
        <v>0</v>
      </c>
      <c r="AI29" s="209"/>
      <c r="AJ29" s="209"/>
      <c r="AK29" s="209"/>
      <c r="AL29" s="209"/>
      <c r="AM29" s="209"/>
      <c r="AN29" s="209"/>
      <c r="AO29" s="209"/>
      <c r="AP29" s="209"/>
      <c r="AQ29" s="209"/>
      <c r="AR29" s="209"/>
      <c r="AS29" s="209"/>
      <c r="AT29" s="209"/>
      <c r="AU29" s="209"/>
      <c r="AV29" s="209"/>
      <c r="AW29" s="209"/>
      <c r="AX29" s="209"/>
      <c r="AY29" s="209"/>
      <c r="AZ29" s="209"/>
      <c r="BA29" s="209"/>
      <c r="BB29" s="209"/>
      <c r="BC29" s="209"/>
      <c r="BD29" s="209"/>
      <c r="BE29" s="209"/>
      <c r="BF29" s="209"/>
      <c r="BG29" s="209"/>
      <c r="BH29" s="209"/>
    </row>
    <row r="30" spans="1:60" outlineLevel="1" x14ac:dyDescent="0.2">
      <c r="A30" s="226"/>
      <c r="B30" s="227"/>
      <c r="C30" s="260" t="s">
        <v>215</v>
      </c>
      <c r="D30" s="233"/>
      <c r="E30" s="234">
        <v>1.41</v>
      </c>
      <c r="F30" s="229"/>
      <c r="G30" s="229"/>
      <c r="H30" s="229"/>
      <c r="I30" s="229"/>
      <c r="J30" s="229"/>
      <c r="K30" s="229"/>
      <c r="L30" s="229"/>
      <c r="M30" s="229"/>
      <c r="N30" s="228"/>
      <c r="O30" s="228"/>
      <c r="P30" s="228"/>
      <c r="Q30" s="228"/>
      <c r="R30" s="229"/>
      <c r="S30" s="229"/>
      <c r="T30" s="229"/>
      <c r="U30" s="229"/>
      <c r="V30" s="229"/>
      <c r="W30" s="229"/>
      <c r="X30" s="229"/>
      <c r="Y30" s="209"/>
      <c r="Z30" s="209"/>
      <c r="AA30" s="209"/>
      <c r="AB30" s="209"/>
      <c r="AC30" s="209"/>
      <c r="AD30" s="209"/>
      <c r="AE30" s="209"/>
      <c r="AF30" s="209"/>
      <c r="AG30" s="209" t="s">
        <v>155</v>
      </c>
      <c r="AH30" s="209">
        <v>0</v>
      </c>
      <c r="AI30" s="209"/>
      <c r="AJ30" s="209"/>
      <c r="AK30" s="209"/>
      <c r="AL30" s="209"/>
      <c r="AM30" s="209"/>
      <c r="AN30" s="209"/>
      <c r="AO30" s="209"/>
      <c r="AP30" s="209"/>
      <c r="AQ30" s="209"/>
      <c r="AR30" s="209"/>
      <c r="AS30" s="209"/>
      <c r="AT30" s="209"/>
      <c r="AU30" s="209"/>
      <c r="AV30" s="209"/>
      <c r="AW30" s="209"/>
      <c r="AX30" s="209"/>
      <c r="AY30" s="209"/>
      <c r="AZ30" s="209"/>
      <c r="BA30" s="209"/>
      <c r="BB30" s="209"/>
      <c r="BC30" s="209"/>
      <c r="BD30" s="209"/>
      <c r="BE30" s="209"/>
      <c r="BF30" s="209"/>
      <c r="BG30" s="209"/>
      <c r="BH30" s="209"/>
    </row>
    <row r="31" spans="1:60" outlineLevel="1" x14ac:dyDescent="0.2">
      <c r="A31" s="226"/>
      <c r="B31" s="227"/>
      <c r="C31" s="260" t="s">
        <v>216</v>
      </c>
      <c r="D31" s="233"/>
      <c r="E31" s="234">
        <v>12.96</v>
      </c>
      <c r="F31" s="229"/>
      <c r="G31" s="229"/>
      <c r="H31" s="229"/>
      <c r="I31" s="229"/>
      <c r="J31" s="229"/>
      <c r="K31" s="229"/>
      <c r="L31" s="229"/>
      <c r="M31" s="229"/>
      <c r="N31" s="228"/>
      <c r="O31" s="228"/>
      <c r="P31" s="228"/>
      <c r="Q31" s="228"/>
      <c r="R31" s="229"/>
      <c r="S31" s="229"/>
      <c r="T31" s="229"/>
      <c r="U31" s="229"/>
      <c r="V31" s="229"/>
      <c r="W31" s="229"/>
      <c r="X31" s="229"/>
      <c r="Y31" s="209"/>
      <c r="Z31" s="209"/>
      <c r="AA31" s="209"/>
      <c r="AB31" s="209"/>
      <c r="AC31" s="209"/>
      <c r="AD31" s="209"/>
      <c r="AE31" s="209"/>
      <c r="AF31" s="209"/>
      <c r="AG31" s="209" t="s">
        <v>155</v>
      </c>
      <c r="AH31" s="209">
        <v>0</v>
      </c>
      <c r="AI31" s="209"/>
      <c r="AJ31" s="209"/>
      <c r="AK31" s="209"/>
      <c r="AL31" s="209"/>
      <c r="AM31" s="209"/>
      <c r="AN31" s="209"/>
      <c r="AO31" s="209"/>
      <c r="AP31" s="209"/>
      <c r="AQ31" s="209"/>
      <c r="AR31" s="209"/>
      <c r="AS31" s="209"/>
      <c r="AT31" s="209"/>
      <c r="AU31" s="209"/>
      <c r="AV31" s="209"/>
      <c r="AW31" s="209"/>
      <c r="AX31" s="209"/>
      <c r="AY31" s="209"/>
      <c r="AZ31" s="209"/>
      <c r="BA31" s="209"/>
      <c r="BB31" s="209"/>
      <c r="BC31" s="209"/>
      <c r="BD31" s="209"/>
      <c r="BE31" s="209"/>
      <c r="BF31" s="209"/>
      <c r="BG31" s="209"/>
      <c r="BH31" s="209"/>
    </row>
    <row r="32" spans="1:60" outlineLevel="1" x14ac:dyDescent="0.2">
      <c r="A32" s="226"/>
      <c r="B32" s="227"/>
      <c r="C32" s="260" t="s">
        <v>217</v>
      </c>
      <c r="D32" s="233"/>
      <c r="E32" s="234">
        <v>-5.5259999999999998</v>
      </c>
      <c r="F32" s="229"/>
      <c r="G32" s="229"/>
      <c r="H32" s="229"/>
      <c r="I32" s="229"/>
      <c r="J32" s="229"/>
      <c r="K32" s="229"/>
      <c r="L32" s="229"/>
      <c r="M32" s="229"/>
      <c r="N32" s="228"/>
      <c r="O32" s="228"/>
      <c r="P32" s="228"/>
      <c r="Q32" s="228"/>
      <c r="R32" s="229"/>
      <c r="S32" s="229"/>
      <c r="T32" s="229"/>
      <c r="U32" s="229"/>
      <c r="V32" s="229"/>
      <c r="W32" s="229"/>
      <c r="X32" s="229"/>
      <c r="Y32" s="209"/>
      <c r="Z32" s="209"/>
      <c r="AA32" s="209"/>
      <c r="AB32" s="209"/>
      <c r="AC32" s="209"/>
      <c r="AD32" s="209"/>
      <c r="AE32" s="209"/>
      <c r="AF32" s="209"/>
      <c r="AG32" s="209" t="s">
        <v>155</v>
      </c>
      <c r="AH32" s="209">
        <v>0</v>
      </c>
      <c r="AI32" s="209"/>
      <c r="AJ32" s="209"/>
      <c r="AK32" s="209"/>
      <c r="AL32" s="209"/>
      <c r="AM32" s="209"/>
      <c r="AN32" s="209"/>
      <c r="AO32" s="209"/>
      <c r="AP32" s="209"/>
      <c r="AQ32" s="209"/>
      <c r="AR32" s="209"/>
      <c r="AS32" s="209"/>
      <c r="AT32" s="209"/>
      <c r="AU32" s="209"/>
      <c r="AV32" s="209"/>
      <c r="AW32" s="209"/>
      <c r="AX32" s="209"/>
      <c r="AY32" s="209"/>
      <c r="AZ32" s="209"/>
      <c r="BA32" s="209"/>
      <c r="BB32" s="209"/>
      <c r="BC32" s="209"/>
      <c r="BD32" s="209"/>
      <c r="BE32" s="209"/>
      <c r="BF32" s="209"/>
      <c r="BG32" s="209"/>
      <c r="BH32" s="209"/>
    </row>
    <row r="33" spans="1:60" outlineLevel="1" x14ac:dyDescent="0.2">
      <c r="A33" s="226"/>
      <c r="B33" s="227"/>
      <c r="C33" s="260" t="s">
        <v>218</v>
      </c>
      <c r="D33" s="233"/>
      <c r="E33" s="234">
        <v>31.92</v>
      </c>
      <c r="F33" s="229"/>
      <c r="G33" s="229"/>
      <c r="H33" s="229"/>
      <c r="I33" s="229"/>
      <c r="J33" s="229"/>
      <c r="K33" s="229"/>
      <c r="L33" s="229"/>
      <c r="M33" s="229"/>
      <c r="N33" s="228"/>
      <c r="O33" s="228"/>
      <c r="P33" s="228"/>
      <c r="Q33" s="228"/>
      <c r="R33" s="229"/>
      <c r="S33" s="229"/>
      <c r="T33" s="229"/>
      <c r="U33" s="229"/>
      <c r="V33" s="229"/>
      <c r="W33" s="229"/>
      <c r="X33" s="229"/>
      <c r="Y33" s="209"/>
      <c r="Z33" s="209"/>
      <c r="AA33" s="209"/>
      <c r="AB33" s="209"/>
      <c r="AC33" s="209"/>
      <c r="AD33" s="209"/>
      <c r="AE33" s="209"/>
      <c r="AF33" s="209"/>
      <c r="AG33" s="209" t="s">
        <v>155</v>
      </c>
      <c r="AH33" s="209">
        <v>0</v>
      </c>
      <c r="AI33" s="209"/>
      <c r="AJ33" s="209"/>
      <c r="AK33" s="209"/>
      <c r="AL33" s="209"/>
      <c r="AM33" s="209"/>
      <c r="AN33" s="209"/>
      <c r="AO33" s="209"/>
      <c r="AP33" s="209"/>
      <c r="AQ33" s="209"/>
      <c r="AR33" s="209"/>
      <c r="AS33" s="209"/>
      <c r="AT33" s="209"/>
      <c r="AU33" s="209"/>
      <c r="AV33" s="209"/>
      <c r="AW33" s="209"/>
      <c r="AX33" s="209"/>
      <c r="AY33" s="209"/>
      <c r="AZ33" s="209"/>
      <c r="BA33" s="209"/>
      <c r="BB33" s="209"/>
      <c r="BC33" s="209"/>
      <c r="BD33" s="209"/>
      <c r="BE33" s="209"/>
      <c r="BF33" s="209"/>
      <c r="BG33" s="209"/>
      <c r="BH33" s="209"/>
    </row>
    <row r="34" spans="1:60" outlineLevel="1" x14ac:dyDescent="0.2">
      <c r="A34" s="226"/>
      <c r="B34" s="227"/>
      <c r="C34" s="260" t="s">
        <v>219</v>
      </c>
      <c r="D34" s="233"/>
      <c r="E34" s="234">
        <v>-2.9375</v>
      </c>
      <c r="F34" s="229"/>
      <c r="G34" s="229"/>
      <c r="H34" s="229"/>
      <c r="I34" s="229"/>
      <c r="J34" s="229"/>
      <c r="K34" s="229"/>
      <c r="L34" s="229"/>
      <c r="M34" s="229"/>
      <c r="N34" s="228"/>
      <c r="O34" s="228"/>
      <c r="P34" s="228"/>
      <c r="Q34" s="228"/>
      <c r="R34" s="229"/>
      <c r="S34" s="229"/>
      <c r="T34" s="229"/>
      <c r="U34" s="229"/>
      <c r="V34" s="229"/>
      <c r="W34" s="229"/>
      <c r="X34" s="229"/>
      <c r="Y34" s="209"/>
      <c r="Z34" s="209"/>
      <c r="AA34" s="209"/>
      <c r="AB34" s="209"/>
      <c r="AC34" s="209"/>
      <c r="AD34" s="209"/>
      <c r="AE34" s="209"/>
      <c r="AF34" s="209"/>
      <c r="AG34" s="209" t="s">
        <v>155</v>
      </c>
      <c r="AH34" s="209">
        <v>0</v>
      </c>
      <c r="AI34" s="209"/>
      <c r="AJ34" s="209"/>
      <c r="AK34" s="209"/>
      <c r="AL34" s="209"/>
      <c r="AM34" s="209"/>
      <c r="AN34" s="209"/>
      <c r="AO34" s="209"/>
      <c r="AP34" s="209"/>
      <c r="AQ34" s="209"/>
      <c r="AR34" s="209"/>
      <c r="AS34" s="209"/>
      <c r="AT34" s="209"/>
      <c r="AU34" s="209"/>
      <c r="AV34" s="209"/>
      <c r="AW34" s="209"/>
      <c r="AX34" s="209"/>
      <c r="AY34" s="209"/>
      <c r="AZ34" s="209"/>
      <c r="BA34" s="209"/>
      <c r="BB34" s="209"/>
      <c r="BC34" s="209"/>
      <c r="BD34" s="209"/>
      <c r="BE34" s="209"/>
      <c r="BF34" s="209"/>
      <c r="BG34" s="209"/>
      <c r="BH34" s="209"/>
    </row>
    <row r="35" spans="1:60" outlineLevel="1" x14ac:dyDescent="0.2">
      <c r="A35" s="226"/>
      <c r="B35" s="227"/>
      <c r="C35" s="260" t="s">
        <v>220</v>
      </c>
      <c r="D35" s="233"/>
      <c r="E35" s="234">
        <v>-1.7084999999999999</v>
      </c>
      <c r="F35" s="229"/>
      <c r="G35" s="229"/>
      <c r="H35" s="229"/>
      <c r="I35" s="229"/>
      <c r="J35" s="229"/>
      <c r="K35" s="229"/>
      <c r="L35" s="229"/>
      <c r="M35" s="229"/>
      <c r="N35" s="228"/>
      <c r="O35" s="228"/>
      <c r="P35" s="228"/>
      <c r="Q35" s="228"/>
      <c r="R35" s="229"/>
      <c r="S35" s="229"/>
      <c r="T35" s="229"/>
      <c r="U35" s="229"/>
      <c r="V35" s="229"/>
      <c r="W35" s="229"/>
      <c r="X35" s="229"/>
      <c r="Y35" s="209"/>
      <c r="Z35" s="209"/>
      <c r="AA35" s="209"/>
      <c r="AB35" s="209"/>
      <c r="AC35" s="209"/>
      <c r="AD35" s="209"/>
      <c r="AE35" s="209"/>
      <c r="AF35" s="209"/>
      <c r="AG35" s="209" t="s">
        <v>155</v>
      </c>
      <c r="AH35" s="209">
        <v>0</v>
      </c>
      <c r="AI35" s="209"/>
      <c r="AJ35" s="209"/>
      <c r="AK35" s="209"/>
      <c r="AL35" s="209"/>
      <c r="AM35" s="209"/>
      <c r="AN35" s="209"/>
      <c r="AO35" s="209"/>
      <c r="AP35" s="209"/>
      <c r="AQ35" s="209"/>
      <c r="AR35" s="209"/>
      <c r="AS35" s="209"/>
      <c r="AT35" s="209"/>
      <c r="AU35" s="209"/>
      <c r="AV35" s="209"/>
      <c r="AW35" s="209"/>
      <c r="AX35" s="209"/>
      <c r="AY35" s="209"/>
      <c r="AZ35" s="209"/>
      <c r="BA35" s="209"/>
      <c r="BB35" s="209"/>
      <c r="BC35" s="209"/>
      <c r="BD35" s="209"/>
      <c r="BE35" s="209"/>
      <c r="BF35" s="209"/>
      <c r="BG35" s="209"/>
      <c r="BH35" s="209"/>
    </row>
    <row r="36" spans="1:60" outlineLevel="1" x14ac:dyDescent="0.2">
      <c r="A36" s="226"/>
      <c r="B36" s="227"/>
      <c r="C36" s="260" t="s">
        <v>221</v>
      </c>
      <c r="D36" s="233"/>
      <c r="E36" s="234">
        <v>-3.024</v>
      </c>
      <c r="F36" s="229"/>
      <c r="G36" s="229"/>
      <c r="H36" s="229"/>
      <c r="I36" s="229"/>
      <c r="J36" s="229"/>
      <c r="K36" s="229"/>
      <c r="L36" s="229"/>
      <c r="M36" s="229"/>
      <c r="N36" s="228"/>
      <c r="O36" s="228"/>
      <c r="P36" s="228"/>
      <c r="Q36" s="228"/>
      <c r="R36" s="229"/>
      <c r="S36" s="229"/>
      <c r="T36" s="229"/>
      <c r="U36" s="229"/>
      <c r="V36" s="229"/>
      <c r="W36" s="229"/>
      <c r="X36" s="229"/>
      <c r="Y36" s="209"/>
      <c r="Z36" s="209"/>
      <c r="AA36" s="209"/>
      <c r="AB36" s="209"/>
      <c r="AC36" s="209"/>
      <c r="AD36" s="209"/>
      <c r="AE36" s="209"/>
      <c r="AF36" s="209"/>
      <c r="AG36" s="209" t="s">
        <v>155</v>
      </c>
      <c r="AH36" s="209">
        <v>0</v>
      </c>
      <c r="AI36" s="209"/>
      <c r="AJ36" s="209"/>
      <c r="AK36" s="209"/>
      <c r="AL36" s="209"/>
      <c r="AM36" s="209"/>
      <c r="AN36" s="209"/>
      <c r="AO36" s="209"/>
      <c r="AP36" s="209"/>
      <c r="AQ36" s="209"/>
      <c r="AR36" s="209"/>
      <c r="AS36" s="209"/>
      <c r="AT36" s="209"/>
      <c r="AU36" s="209"/>
      <c r="AV36" s="209"/>
      <c r="AW36" s="209"/>
      <c r="AX36" s="209"/>
      <c r="AY36" s="209"/>
      <c r="AZ36" s="209"/>
      <c r="BA36" s="209"/>
      <c r="BB36" s="209"/>
      <c r="BC36" s="209"/>
      <c r="BD36" s="209"/>
      <c r="BE36" s="209"/>
      <c r="BF36" s="209"/>
      <c r="BG36" s="209"/>
      <c r="BH36" s="209"/>
    </row>
    <row r="37" spans="1:60" outlineLevel="1" x14ac:dyDescent="0.2">
      <c r="A37" s="226"/>
      <c r="B37" s="227"/>
      <c r="C37" s="260" t="s">
        <v>222</v>
      </c>
      <c r="D37" s="233"/>
      <c r="E37" s="234">
        <v>15.12</v>
      </c>
      <c r="F37" s="229"/>
      <c r="G37" s="229"/>
      <c r="H37" s="229"/>
      <c r="I37" s="229"/>
      <c r="J37" s="229"/>
      <c r="K37" s="229"/>
      <c r="L37" s="229"/>
      <c r="M37" s="229"/>
      <c r="N37" s="228"/>
      <c r="O37" s="228"/>
      <c r="P37" s="228"/>
      <c r="Q37" s="228"/>
      <c r="R37" s="229"/>
      <c r="S37" s="229"/>
      <c r="T37" s="229"/>
      <c r="U37" s="229"/>
      <c r="V37" s="229"/>
      <c r="W37" s="229"/>
      <c r="X37" s="229"/>
      <c r="Y37" s="209"/>
      <c r="Z37" s="209"/>
      <c r="AA37" s="209"/>
      <c r="AB37" s="209"/>
      <c r="AC37" s="209"/>
      <c r="AD37" s="209"/>
      <c r="AE37" s="209"/>
      <c r="AF37" s="209"/>
      <c r="AG37" s="209" t="s">
        <v>155</v>
      </c>
      <c r="AH37" s="209">
        <v>0</v>
      </c>
      <c r="AI37" s="209"/>
      <c r="AJ37" s="209"/>
      <c r="AK37" s="209"/>
      <c r="AL37" s="209"/>
      <c r="AM37" s="209"/>
      <c r="AN37" s="209"/>
      <c r="AO37" s="209"/>
      <c r="AP37" s="209"/>
      <c r="AQ37" s="209"/>
      <c r="AR37" s="209"/>
      <c r="AS37" s="209"/>
      <c r="AT37" s="209"/>
      <c r="AU37" s="209"/>
      <c r="AV37" s="209"/>
      <c r="AW37" s="209"/>
      <c r="AX37" s="209"/>
      <c r="AY37" s="209"/>
      <c r="AZ37" s="209"/>
      <c r="BA37" s="209"/>
      <c r="BB37" s="209"/>
      <c r="BC37" s="209"/>
      <c r="BD37" s="209"/>
      <c r="BE37" s="209"/>
      <c r="BF37" s="209"/>
      <c r="BG37" s="209"/>
      <c r="BH37" s="209"/>
    </row>
    <row r="38" spans="1:60" outlineLevel="1" x14ac:dyDescent="0.2">
      <c r="A38" s="226"/>
      <c r="B38" s="227"/>
      <c r="C38" s="260" t="s">
        <v>223</v>
      </c>
      <c r="D38" s="233"/>
      <c r="E38" s="234">
        <v>-2.7629999999999999</v>
      </c>
      <c r="F38" s="229"/>
      <c r="G38" s="229"/>
      <c r="H38" s="229"/>
      <c r="I38" s="229"/>
      <c r="J38" s="229"/>
      <c r="K38" s="229"/>
      <c r="L38" s="229"/>
      <c r="M38" s="229"/>
      <c r="N38" s="228"/>
      <c r="O38" s="228"/>
      <c r="P38" s="228"/>
      <c r="Q38" s="228"/>
      <c r="R38" s="229"/>
      <c r="S38" s="229"/>
      <c r="T38" s="229"/>
      <c r="U38" s="229"/>
      <c r="V38" s="229"/>
      <c r="W38" s="229"/>
      <c r="X38" s="229"/>
      <c r="Y38" s="209"/>
      <c r="Z38" s="209"/>
      <c r="AA38" s="209"/>
      <c r="AB38" s="209"/>
      <c r="AC38" s="209"/>
      <c r="AD38" s="209"/>
      <c r="AE38" s="209"/>
      <c r="AF38" s="209"/>
      <c r="AG38" s="209" t="s">
        <v>155</v>
      </c>
      <c r="AH38" s="209">
        <v>0</v>
      </c>
      <c r="AI38" s="209"/>
      <c r="AJ38" s="209"/>
      <c r="AK38" s="209"/>
      <c r="AL38" s="209"/>
      <c r="AM38" s="209"/>
      <c r="AN38" s="209"/>
      <c r="AO38" s="209"/>
      <c r="AP38" s="209"/>
      <c r="AQ38" s="209"/>
      <c r="AR38" s="209"/>
      <c r="AS38" s="209"/>
      <c r="AT38" s="209"/>
      <c r="AU38" s="209"/>
      <c r="AV38" s="209"/>
      <c r="AW38" s="209"/>
      <c r="AX38" s="209"/>
      <c r="AY38" s="209"/>
      <c r="AZ38" s="209"/>
      <c r="BA38" s="209"/>
      <c r="BB38" s="209"/>
      <c r="BC38" s="209"/>
      <c r="BD38" s="209"/>
      <c r="BE38" s="209"/>
      <c r="BF38" s="209"/>
      <c r="BG38" s="209"/>
      <c r="BH38" s="209"/>
    </row>
    <row r="39" spans="1:60" outlineLevel="1" x14ac:dyDescent="0.2">
      <c r="A39" s="226"/>
      <c r="B39" s="227"/>
      <c r="C39" s="260" t="s">
        <v>224</v>
      </c>
      <c r="D39" s="233"/>
      <c r="E39" s="234">
        <v>-6.0720000000000001</v>
      </c>
      <c r="F39" s="229"/>
      <c r="G39" s="229"/>
      <c r="H39" s="229"/>
      <c r="I39" s="229"/>
      <c r="J39" s="229"/>
      <c r="K39" s="229"/>
      <c r="L39" s="229"/>
      <c r="M39" s="229"/>
      <c r="N39" s="228"/>
      <c r="O39" s="228"/>
      <c r="P39" s="228"/>
      <c r="Q39" s="228"/>
      <c r="R39" s="229"/>
      <c r="S39" s="229"/>
      <c r="T39" s="229"/>
      <c r="U39" s="229"/>
      <c r="V39" s="229"/>
      <c r="W39" s="229"/>
      <c r="X39" s="229"/>
      <c r="Y39" s="209"/>
      <c r="Z39" s="209"/>
      <c r="AA39" s="209"/>
      <c r="AB39" s="209"/>
      <c r="AC39" s="209"/>
      <c r="AD39" s="209"/>
      <c r="AE39" s="209"/>
      <c r="AF39" s="209"/>
      <c r="AG39" s="209" t="s">
        <v>155</v>
      </c>
      <c r="AH39" s="209">
        <v>0</v>
      </c>
      <c r="AI39" s="209"/>
      <c r="AJ39" s="209"/>
      <c r="AK39" s="209"/>
      <c r="AL39" s="209"/>
      <c r="AM39" s="209"/>
      <c r="AN39" s="209"/>
      <c r="AO39" s="209"/>
      <c r="AP39" s="209"/>
      <c r="AQ39" s="209"/>
      <c r="AR39" s="209"/>
      <c r="AS39" s="209"/>
      <c r="AT39" s="209"/>
      <c r="AU39" s="209"/>
      <c r="AV39" s="209"/>
      <c r="AW39" s="209"/>
      <c r="AX39" s="209"/>
      <c r="AY39" s="209"/>
      <c r="AZ39" s="209"/>
      <c r="BA39" s="209"/>
      <c r="BB39" s="209"/>
      <c r="BC39" s="209"/>
      <c r="BD39" s="209"/>
      <c r="BE39" s="209"/>
      <c r="BF39" s="209"/>
      <c r="BG39" s="209"/>
      <c r="BH39" s="209"/>
    </row>
    <row r="40" spans="1:60" outlineLevel="1" x14ac:dyDescent="0.2">
      <c r="A40" s="226"/>
      <c r="B40" s="227"/>
      <c r="C40" s="260" t="s">
        <v>225</v>
      </c>
      <c r="D40" s="233"/>
      <c r="E40" s="234">
        <v>0.91500000000000004</v>
      </c>
      <c r="F40" s="229"/>
      <c r="G40" s="229"/>
      <c r="H40" s="229"/>
      <c r="I40" s="229"/>
      <c r="J40" s="229"/>
      <c r="K40" s="229"/>
      <c r="L40" s="229"/>
      <c r="M40" s="229"/>
      <c r="N40" s="228"/>
      <c r="O40" s="228"/>
      <c r="P40" s="228"/>
      <c r="Q40" s="228"/>
      <c r="R40" s="229"/>
      <c r="S40" s="229"/>
      <c r="T40" s="229"/>
      <c r="U40" s="229"/>
      <c r="V40" s="229"/>
      <c r="W40" s="229"/>
      <c r="X40" s="229"/>
      <c r="Y40" s="209"/>
      <c r="Z40" s="209"/>
      <c r="AA40" s="209"/>
      <c r="AB40" s="209"/>
      <c r="AC40" s="209"/>
      <c r="AD40" s="209"/>
      <c r="AE40" s="209"/>
      <c r="AF40" s="209"/>
      <c r="AG40" s="209" t="s">
        <v>155</v>
      </c>
      <c r="AH40" s="209">
        <v>0</v>
      </c>
      <c r="AI40" s="209"/>
      <c r="AJ40" s="209"/>
      <c r="AK40" s="209"/>
      <c r="AL40" s="209"/>
      <c r="AM40" s="209"/>
      <c r="AN40" s="209"/>
      <c r="AO40" s="209"/>
      <c r="AP40" s="209"/>
      <c r="AQ40" s="209"/>
      <c r="AR40" s="209"/>
      <c r="AS40" s="209"/>
      <c r="AT40" s="209"/>
      <c r="AU40" s="209"/>
      <c r="AV40" s="209"/>
      <c r="AW40" s="209"/>
      <c r="AX40" s="209"/>
      <c r="AY40" s="209"/>
      <c r="AZ40" s="209"/>
      <c r="BA40" s="209"/>
      <c r="BB40" s="209"/>
      <c r="BC40" s="209"/>
      <c r="BD40" s="209"/>
      <c r="BE40" s="209"/>
      <c r="BF40" s="209"/>
      <c r="BG40" s="209"/>
      <c r="BH40" s="209"/>
    </row>
    <row r="41" spans="1:60" outlineLevel="1" x14ac:dyDescent="0.2">
      <c r="A41" s="226"/>
      <c r="B41" s="227"/>
      <c r="C41" s="260" t="s">
        <v>226</v>
      </c>
      <c r="D41" s="233"/>
      <c r="E41" s="234">
        <v>1.8216000000000001</v>
      </c>
      <c r="F41" s="229"/>
      <c r="G41" s="229"/>
      <c r="H41" s="229"/>
      <c r="I41" s="229"/>
      <c r="J41" s="229"/>
      <c r="K41" s="229"/>
      <c r="L41" s="229"/>
      <c r="M41" s="229"/>
      <c r="N41" s="228"/>
      <c r="O41" s="228"/>
      <c r="P41" s="228"/>
      <c r="Q41" s="228"/>
      <c r="R41" s="229"/>
      <c r="S41" s="229"/>
      <c r="T41" s="229"/>
      <c r="U41" s="229"/>
      <c r="V41" s="229"/>
      <c r="W41" s="229"/>
      <c r="X41" s="229"/>
      <c r="Y41" s="209"/>
      <c r="Z41" s="209"/>
      <c r="AA41" s="209"/>
      <c r="AB41" s="209"/>
      <c r="AC41" s="209"/>
      <c r="AD41" s="209"/>
      <c r="AE41" s="209"/>
      <c r="AF41" s="209"/>
      <c r="AG41" s="209" t="s">
        <v>155</v>
      </c>
      <c r="AH41" s="209">
        <v>0</v>
      </c>
      <c r="AI41" s="209"/>
      <c r="AJ41" s="209"/>
      <c r="AK41" s="209"/>
      <c r="AL41" s="209"/>
      <c r="AM41" s="209"/>
      <c r="AN41" s="209"/>
      <c r="AO41" s="209"/>
      <c r="AP41" s="209"/>
      <c r="AQ41" s="209"/>
      <c r="AR41" s="209"/>
      <c r="AS41" s="209"/>
      <c r="AT41" s="209"/>
      <c r="AU41" s="209"/>
      <c r="AV41" s="209"/>
      <c r="AW41" s="209"/>
      <c r="AX41" s="209"/>
      <c r="AY41" s="209"/>
      <c r="AZ41" s="209"/>
      <c r="BA41" s="209"/>
      <c r="BB41" s="209"/>
      <c r="BC41" s="209"/>
      <c r="BD41" s="209"/>
      <c r="BE41" s="209"/>
      <c r="BF41" s="209"/>
      <c r="BG41" s="209"/>
      <c r="BH41" s="209"/>
    </row>
    <row r="42" spans="1:60" outlineLevel="1" x14ac:dyDescent="0.2">
      <c r="A42" s="226"/>
      <c r="B42" s="227"/>
      <c r="C42" s="260" t="s">
        <v>227</v>
      </c>
      <c r="D42" s="233"/>
      <c r="E42" s="234">
        <v>14.49</v>
      </c>
      <c r="F42" s="229"/>
      <c r="G42" s="229"/>
      <c r="H42" s="229"/>
      <c r="I42" s="229"/>
      <c r="J42" s="229"/>
      <c r="K42" s="229"/>
      <c r="L42" s="229"/>
      <c r="M42" s="229"/>
      <c r="N42" s="228"/>
      <c r="O42" s="228"/>
      <c r="P42" s="228"/>
      <c r="Q42" s="228"/>
      <c r="R42" s="229"/>
      <c r="S42" s="229"/>
      <c r="T42" s="229"/>
      <c r="U42" s="229"/>
      <c r="V42" s="229"/>
      <c r="W42" s="229"/>
      <c r="X42" s="229"/>
      <c r="Y42" s="209"/>
      <c r="Z42" s="209"/>
      <c r="AA42" s="209"/>
      <c r="AB42" s="209"/>
      <c r="AC42" s="209"/>
      <c r="AD42" s="209"/>
      <c r="AE42" s="209"/>
      <c r="AF42" s="209"/>
      <c r="AG42" s="209" t="s">
        <v>155</v>
      </c>
      <c r="AH42" s="209">
        <v>0</v>
      </c>
      <c r="AI42" s="209"/>
      <c r="AJ42" s="209"/>
      <c r="AK42" s="209"/>
      <c r="AL42" s="209"/>
      <c r="AM42" s="209"/>
      <c r="AN42" s="209"/>
      <c r="AO42" s="209"/>
      <c r="AP42" s="209"/>
      <c r="AQ42" s="209"/>
      <c r="AR42" s="209"/>
      <c r="AS42" s="209"/>
      <c r="AT42" s="209"/>
      <c r="AU42" s="209"/>
      <c r="AV42" s="209"/>
      <c r="AW42" s="209"/>
      <c r="AX42" s="209"/>
      <c r="AY42" s="209"/>
      <c r="AZ42" s="209"/>
      <c r="BA42" s="209"/>
      <c r="BB42" s="209"/>
      <c r="BC42" s="209"/>
      <c r="BD42" s="209"/>
      <c r="BE42" s="209"/>
      <c r="BF42" s="209"/>
      <c r="BG42" s="209"/>
      <c r="BH42" s="209"/>
    </row>
    <row r="43" spans="1:60" outlineLevel="1" x14ac:dyDescent="0.2">
      <c r="A43" s="226"/>
      <c r="B43" s="227"/>
      <c r="C43" s="260" t="s">
        <v>228</v>
      </c>
      <c r="D43" s="233"/>
      <c r="E43" s="234">
        <v>9.3800000000000008</v>
      </c>
      <c r="F43" s="229"/>
      <c r="G43" s="229"/>
      <c r="H43" s="229"/>
      <c r="I43" s="229"/>
      <c r="J43" s="229"/>
      <c r="K43" s="229"/>
      <c r="L43" s="229"/>
      <c r="M43" s="229"/>
      <c r="N43" s="228"/>
      <c r="O43" s="228"/>
      <c r="P43" s="228"/>
      <c r="Q43" s="228"/>
      <c r="R43" s="229"/>
      <c r="S43" s="229"/>
      <c r="T43" s="229"/>
      <c r="U43" s="229"/>
      <c r="V43" s="229"/>
      <c r="W43" s="229"/>
      <c r="X43" s="229"/>
      <c r="Y43" s="209"/>
      <c r="Z43" s="209"/>
      <c r="AA43" s="209"/>
      <c r="AB43" s="209"/>
      <c r="AC43" s="209"/>
      <c r="AD43" s="209"/>
      <c r="AE43" s="209"/>
      <c r="AF43" s="209"/>
      <c r="AG43" s="209" t="s">
        <v>155</v>
      </c>
      <c r="AH43" s="209">
        <v>0</v>
      </c>
      <c r="AI43" s="209"/>
      <c r="AJ43" s="209"/>
      <c r="AK43" s="209"/>
      <c r="AL43" s="209"/>
      <c r="AM43" s="209"/>
      <c r="AN43" s="209"/>
      <c r="AO43" s="209"/>
      <c r="AP43" s="209"/>
      <c r="AQ43" s="209"/>
      <c r="AR43" s="209"/>
      <c r="AS43" s="209"/>
      <c r="AT43" s="209"/>
      <c r="AU43" s="209"/>
      <c r="AV43" s="209"/>
      <c r="AW43" s="209"/>
      <c r="AX43" s="209"/>
      <c r="AY43" s="209"/>
      <c r="AZ43" s="209"/>
      <c r="BA43" s="209"/>
      <c r="BB43" s="209"/>
      <c r="BC43" s="209"/>
      <c r="BD43" s="209"/>
      <c r="BE43" s="209"/>
      <c r="BF43" s="209"/>
      <c r="BG43" s="209"/>
      <c r="BH43" s="209"/>
    </row>
    <row r="44" spans="1:60" outlineLevel="1" x14ac:dyDescent="0.2">
      <c r="A44" s="226"/>
      <c r="B44" s="227"/>
      <c r="C44" s="260" t="s">
        <v>229</v>
      </c>
      <c r="D44" s="233"/>
      <c r="E44" s="234">
        <v>-1.5760000000000001</v>
      </c>
      <c r="F44" s="229"/>
      <c r="G44" s="229"/>
      <c r="H44" s="229"/>
      <c r="I44" s="229"/>
      <c r="J44" s="229"/>
      <c r="K44" s="229"/>
      <c r="L44" s="229"/>
      <c r="M44" s="229"/>
      <c r="N44" s="228"/>
      <c r="O44" s="228"/>
      <c r="P44" s="228"/>
      <c r="Q44" s="228"/>
      <c r="R44" s="229"/>
      <c r="S44" s="229"/>
      <c r="T44" s="229"/>
      <c r="U44" s="229"/>
      <c r="V44" s="229"/>
      <c r="W44" s="229"/>
      <c r="X44" s="229"/>
      <c r="Y44" s="209"/>
      <c r="Z44" s="209"/>
      <c r="AA44" s="209"/>
      <c r="AB44" s="209"/>
      <c r="AC44" s="209"/>
      <c r="AD44" s="209"/>
      <c r="AE44" s="209"/>
      <c r="AF44" s="209"/>
      <c r="AG44" s="209" t="s">
        <v>155</v>
      </c>
      <c r="AH44" s="209">
        <v>0</v>
      </c>
      <c r="AI44" s="209"/>
      <c r="AJ44" s="209"/>
      <c r="AK44" s="209"/>
      <c r="AL44" s="209"/>
      <c r="AM44" s="209"/>
      <c r="AN44" s="209"/>
      <c r="AO44" s="209"/>
      <c r="AP44" s="209"/>
      <c r="AQ44" s="209"/>
      <c r="AR44" s="209"/>
      <c r="AS44" s="209"/>
      <c r="AT44" s="209"/>
      <c r="AU44" s="209"/>
      <c r="AV44" s="209"/>
      <c r="AW44" s="209"/>
      <c r="AX44" s="209"/>
      <c r="AY44" s="209"/>
      <c r="AZ44" s="209"/>
      <c r="BA44" s="209"/>
      <c r="BB44" s="209"/>
      <c r="BC44" s="209"/>
      <c r="BD44" s="209"/>
      <c r="BE44" s="209"/>
      <c r="BF44" s="209"/>
      <c r="BG44" s="209"/>
      <c r="BH44" s="209"/>
    </row>
    <row r="45" spans="1:60" outlineLevel="1" x14ac:dyDescent="0.2">
      <c r="A45" s="226"/>
      <c r="B45" s="227"/>
      <c r="C45" s="260" t="s">
        <v>230</v>
      </c>
      <c r="D45" s="233"/>
      <c r="E45" s="234">
        <v>-1.7549999999999999</v>
      </c>
      <c r="F45" s="229"/>
      <c r="G45" s="229"/>
      <c r="H45" s="229"/>
      <c r="I45" s="229"/>
      <c r="J45" s="229"/>
      <c r="K45" s="229"/>
      <c r="L45" s="229"/>
      <c r="M45" s="229"/>
      <c r="N45" s="228"/>
      <c r="O45" s="228"/>
      <c r="P45" s="228"/>
      <c r="Q45" s="228"/>
      <c r="R45" s="229"/>
      <c r="S45" s="229"/>
      <c r="T45" s="229"/>
      <c r="U45" s="229"/>
      <c r="V45" s="229"/>
      <c r="W45" s="229"/>
      <c r="X45" s="229"/>
      <c r="Y45" s="209"/>
      <c r="Z45" s="209"/>
      <c r="AA45" s="209"/>
      <c r="AB45" s="209"/>
      <c r="AC45" s="209"/>
      <c r="AD45" s="209"/>
      <c r="AE45" s="209"/>
      <c r="AF45" s="209"/>
      <c r="AG45" s="209" t="s">
        <v>155</v>
      </c>
      <c r="AH45" s="209">
        <v>0</v>
      </c>
      <c r="AI45" s="209"/>
      <c r="AJ45" s="209"/>
      <c r="AK45" s="209"/>
      <c r="AL45" s="209"/>
      <c r="AM45" s="209"/>
      <c r="AN45" s="209"/>
      <c r="AO45" s="209"/>
      <c r="AP45" s="209"/>
      <c r="AQ45" s="209"/>
      <c r="AR45" s="209"/>
      <c r="AS45" s="209"/>
      <c r="AT45" s="209"/>
      <c r="AU45" s="209"/>
      <c r="AV45" s="209"/>
      <c r="AW45" s="209"/>
      <c r="AX45" s="209"/>
      <c r="AY45" s="209"/>
      <c r="AZ45" s="209"/>
      <c r="BA45" s="209"/>
      <c r="BB45" s="209"/>
      <c r="BC45" s="209"/>
      <c r="BD45" s="209"/>
      <c r="BE45" s="209"/>
      <c r="BF45" s="209"/>
      <c r="BG45" s="209"/>
      <c r="BH45" s="209"/>
    </row>
    <row r="46" spans="1:60" outlineLevel="1" x14ac:dyDescent="0.2">
      <c r="A46" s="226"/>
      <c r="B46" s="227"/>
      <c r="C46" s="260" t="s">
        <v>231</v>
      </c>
      <c r="D46" s="233"/>
      <c r="E46" s="234">
        <v>2.7284999999999999</v>
      </c>
      <c r="F46" s="229"/>
      <c r="G46" s="229"/>
      <c r="H46" s="229"/>
      <c r="I46" s="229"/>
      <c r="J46" s="229"/>
      <c r="K46" s="229"/>
      <c r="L46" s="229"/>
      <c r="M46" s="229"/>
      <c r="N46" s="228"/>
      <c r="O46" s="228"/>
      <c r="P46" s="228"/>
      <c r="Q46" s="228"/>
      <c r="R46" s="229"/>
      <c r="S46" s="229"/>
      <c r="T46" s="229"/>
      <c r="U46" s="229"/>
      <c r="V46" s="229"/>
      <c r="W46" s="229"/>
      <c r="X46" s="229"/>
      <c r="Y46" s="209"/>
      <c r="Z46" s="209"/>
      <c r="AA46" s="209"/>
      <c r="AB46" s="209"/>
      <c r="AC46" s="209"/>
      <c r="AD46" s="209"/>
      <c r="AE46" s="209"/>
      <c r="AF46" s="209"/>
      <c r="AG46" s="209" t="s">
        <v>155</v>
      </c>
      <c r="AH46" s="209">
        <v>0</v>
      </c>
      <c r="AI46" s="209"/>
      <c r="AJ46" s="209"/>
      <c r="AK46" s="209"/>
      <c r="AL46" s="209"/>
      <c r="AM46" s="209"/>
      <c r="AN46" s="209"/>
      <c r="AO46" s="209"/>
      <c r="AP46" s="209"/>
      <c r="AQ46" s="209"/>
      <c r="AR46" s="209"/>
      <c r="AS46" s="209"/>
      <c r="AT46" s="209"/>
      <c r="AU46" s="209"/>
      <c r="AV46" s="209"/>
      <c r="AW46" s="209"/>
      <c r="AX46" s="209"/>
      <c r="AY46" s="209"/>
      <c r="AZ46" s="209"/>
      <c r="BA46" s="209"/>
      <c r="BB46" s="209"/>
      <c r="BC46" s="209"/>
      <c r="BD46" s="209"/>
      <c r="BE46" s="209"/>
      <c r="BF46" s="209"/>
      <c r="BG46" s="209"/>
      <c r="BH46" s="209"/>
    </row>
    <row r="47" spans="1:60" outlineLevel="1" x14ac:dyDescent="0.2">
      <c r="A47" s="226"/>
      <c r="B47" s="227"/>
      <c r="C47" s="260" t="s">
        <v>232</v>
      </c>
      <c r="D47" s="233"/>
      <c r="E47" s="234">
        <v>2.3969999999999998</v>
      </c>
      <c r="F47" s="229"/>
      <c r="G47" s="229"/>
      <c r="H47" s="229"/>
      <c r="I47" s="229"/>
      <c r="J47" s="229"/>
      <c r="K47" s="229"/>
      <c r="L47" s="229"/>
      <c r="M47" s="229"/>
      <c r="N47" s="228"/>
      <c r="O47" s="228"/>
      <c r="P47" s="228"/>
      <c r="Q47" s="228"/>
      <c r="R47" s="229"/>
      <c r="S47" s="229"/>
      <c r="T47" s="229"/>
      <c r="U47" s="229"/>
      <c r="V47" s="229"/>
      <c r="W47" s="229"/>
      <c r="X47" s="229"/>
      <c r="Y47" s="209"/>
      <c r="Z47" s="209"/>
      <c r="AA47" s="209"/>
      <c r="AB47" s="209"/>
      <c r="AC47" s="209"/>
      <c r="AD47" s="209"/>
      <c r="AE47" s="209"/>
      <c r="AF47" s="209"/>
      <c r="AG47" s="209" t="s">
        <v>155</v>
      </c>
      <c r="AH47" s="209">
        <v>0</v>
      </c>
      <c r="AI47" s="209"/>
      <c r="AJ47" s="209"/>
      <c r="AK47" s="209"/>
      <c r="AL47" s="209"/>
      <c r="AM47" s="209"/>
      <c r="AN47" s="209"/>
      <c r="AO47" s="209"/>
      <c r="AP47" s="209"/>
      <c r="AQ47" s="209"/>
      <c r="AR47" s="209"/>
      <c r="AS47" s="209"/>
      <c r="AT47" s="209"/>
      <c r="AU47" s="209"/>
      <c r="AV47" s="209"/>
      <c r="AW47" s="209"/>
      <c r="AX47" s="209"/>
      <c r="AY47" s="209"/>
      <c r="AZ47" s="209"/>
      <c r="BA47" s="209"/>
      <c r="BB47" s="209"/>
      <c r="BC47" s="209"/>
      <c r="BD47" s="209"/>
      <c r="BE47" s="209"/>
      <c r="BF47" s="209"/>
      <c r="BG47" s="209"/>
      <c r="BH47" s="209"/>
    </row>
    <row r="48" spans="1:60" outlineLevel="1" x14ac:dyDescent="0.2">
      <c r="A48" s="226"/>
      <c r="B48" s="227"/>
      <c r="C48" s="260" t="s">
        <v>233</v>
      </c>
      <c r="D48" s="233"/>
      <c r="E48" s="234">
        <v>29.715</v>
      </c>
      <c r="F48" s="229"/>
      <c r="G48" s="229"/>
      <c r="H48" s="229"/>
      <c r="I48" s="229"/>
      <c r="J48" s="229"/>
      <c r="K48" s="229"/>
      <c r="L48" s="229"/>
      <c r="M48" s="229"/>
      <c r="N48" s="228"/>
      <c r="O48" s="228"/>
      <c r="P48" s="228"/>
      <c r="Q48" s="228"/>
      <c r="R48" s="229"/>
      <c r="S48" s="229"/>
      <c r="T48" s="229"/>
      <c r="U48" s="229"/>
      <c r="V48" s="229"/>
      <c r="W48" s="229"/>
      <c r="X48" s="229"/>
      <c r="Y48" s="209"/>
      <c r="Z48" s="209"/>
      <c r="AA48" s="209"/>
      <c r="AB48" s="209"/>
      <c r="AC48" s="209"/>
      <c r="AD48" s="209"/>
      <c r="AE48" s="209"/>
      <c r="AF48" s="209"/>
      <c r="AG48" s="209" t="s">
        <v>155</v>
      </c>
      <c r="AH48" s="209">
        <v>0</v>
      </c>
      <c r="AI48" s="209"/>
      <c r="AJ48" s="209"/>
      <c r="AK48" s="209"/>
      <c r="AL48" s="209"/>
      <c r="AM48" s="209"/>
      <c r="AN48" s="209"/>
      <c r="AO48" s="209"/>
      <c r="AP48" s="209"/>
      <c r="AQ48" s="209"/>
      <c r="AR48" s="209"/>
      <c r="AS48" s="209"/>
      <c r="AT48" s="209"/>
      <c r="AU48" s="209"/>
      <c r="AV48" s="209"/>
      <c r="AW48" s="209"/>
      <c r="AX48" s="209"/>
      <c r="AY48" s="209"/>
      <c r="AZ48" s="209"/>
      <c r="BA48" s="209"/>
      <c r="BB48" s="209"/>
      <c r="BC48" s="209"/>
      <c r="BD48" s="209"/>
      <c r="BE48" s="209"/>
      <c r="BF48" s="209"/>
      <c r="BG48" s="209"/>
      <c r="BH48" s="209"/>
    </row>
    <row r="49" spans="1:60" outlineLevel="1" x14ac:dyDescent="0.2">
      <c r="A49" s="226"/>
      <c r="B49" s="227"/>
      <c r="C49" s="260" t="s">
        <v>234</v>
      </c>
      <c r="D49" s="233"/>
      <c r="E49" s="234">
        <v>49.42</v>
      </c>
      <c r="F49" s="229"/>
      <c r="G49" s="229"/>
      <c r="H49" s="229"/>
      <c r="I49" s="229"/>
      <c r="J49" s="229"/>
      <c r="K49" s="229"/>
      <c r="L49" s="229"/>
      <c r="M49" s="229"/>
      <c r="N49" s="228"/>
      <c r="O49" s="228"/>
      <c r="P49" s="228"/>
      <c r="Q49" s="228"/>
      <c r="R49" s="229"/>
      <c r="S49" s="229"/>
      <c r="T49" s="229"/>
      <c r="U49" s="229"/>
      <c r="V49" s="229"/>
      <c r="W49" s="229"/>
      <c r="X49" s="229"/>
      <c r="Y49" s="209"/>
      <c r="Z49" s="209"/>
      <c r="AA49" s="209"/>
      <c r="AB49" s="209"/>
      <c r="AC49" s="209"/>
      <c r="AD49" s="209"/>
      <c r="AE49" s="209"/>
      <c r="AF49" s="209"/>
      <c r="AG49" s="209" t="s">
        <v>155</v>
      </c>
      <c r="AH49" s="209">
        <v>0</v>
      </c>
      <c r="AI49" s="209"/>
      <c r="AJ49" s="209"/>
      <c r="AK49" s="209"/>
      <c r="AL49" s="209"/>
      <c r="AM49" s="209"/>
      <c r="AN49" s="209"/>
      <c r="AO49" s="209"/>
      <c r="AP49" s="209"/>
      <c r="AQ49" s="209"/>
      <c r="AR49" s="209"/>
      <c r="AS49" s="209"/>
      <c r="AT49" s="209"/>
      <c r="AU49" s="209"/>
      <c r="AV49" s="209"/>
      <c r="AW49" s="209"/>
      <c r="AX49" s="209"/>
      <c r="AY49" s="209"/>
      <c r="AZ49" s="209"/>
      <c r="BA49" s="209"/>
      <c r="BB49" s="209"/>
      <c r="BC49" s="209"/>
      <c r="BD49" s="209"/>
      <c r="BE49" s="209"/>
      <c r="BF49" s="209"/>
      <c r="BG49" s="209"/>
      <c r="BH49" s="209"/>
    </row>
    <row r="50" spans="1:60" outlineLevel="1" x14ac:dyDescent="0.2">
      <c r="A50" s="226"/>
      <c r="B50" s="227"/>
      <c r="C50" s="260" t="s">
        <v>235</v>
      </c>
      <c r="D50" s="233"/>
      <c r="E50" s="234">
        <v>-3.0428999999999999</v>
      </c>
      <c r="F50" s="229"/>
      <c r="G50" s="229"/>
      <c r="H50" s="229"/>
      <c r="I50" s="229"/>
      <c r="J50" s="229"/>
      <c r="K50" s="229"/>
      <c r="L50" s="229"/>
      <c r="M50" s="229"/>
      <c r="N50" s="228"/>
      <c r="O50" s="228"/>
      <c r="P50" s="228"/>
      <c r="Q50" s="228"/>
      <c r="R50" s="229"/>
      <c r="S50" s="229"/>
      <c r="T50" s="229"/>
      <c r="U50" s="229"/>
      <c r="V50" s="229"/>
      <c r="W50" s="229"/>
      <c r="X50" s="229"/>
      <c r="Y50" s="209"/>
      <c r="Z50" s="209"/>
      <c r="AA50" s="209"/>
      <c r="AB50" s="209"/>
      <c r="AC50" s="209"/>
      <c r="AD50" s="209"/>
      <c r="AE50" s="209"/>
      <c r="AF50" s="209"/>
      <c r="AG50" s="209" t="s">
        <v>155</v>
      </c>
      <c r="AH50" s="209">
        <v>0</v>
      </c>
      <c r="AI50" s="209"/>
      <c r="AJ50" s="209"/>
      <c r="AK50" s="209"/>
      <c r="AL50" s="209"/>
      <c r="AM50" s="209"/>
      <c r="AN50" s="209"/>
      <c r="AO50" s="209"/>
      <c r="AP50" s="209"/>
      <c r="AQ50" s="209"/>
      <c r="AR50" s="209"/>
      <c r="AS50" s="209"/>
      <c r="AT50" s="209"/>
      <c r="AU50" s="209"/>
      <c r="AV50" s="209"/>
      <c r="AW50" s="209"/>
      <c r="AX50" s="209"/>
      <c r="AY50" s="209"/>
      <c r="AZ50" s="209"/>
      <c r="BA50" s="209"/>
      <c r="BB50" s="209"/>
      <c r="BC50" s="209"/>
      <c r="BD50" s="209"/>
      <c r="BE50" s="209"/>
      <c r="BF50" s="209"/>
      <c r="BG50" s="209"/>
      <c r="BH50" s="209"/>
    </row>
    <row r="51" spans="1:60" outlineLevel="1" x14ac:dyDescent="0.2">
      <c r="A51" s="226"/>
      <c r="B51" s="227"/>
      <c r="C51" s="260" t="s">
        <v>236</v>
      </c>
      <c r="D51" s="233"/>
      <c r="E51" s="234">
        <v>-3.1625000000000001</v>
      </c>
      <c r="F51" s="229"/>
      <c r="G51" s="229"/>
      <c r="H51" s="229"/>
      <c r="I51" s="229"/>
      <c r="J51" s="229"/>
      <c r="K51" s="229"/>
      <c r="L51" s="229"/>
      <c r="M51" s="229"/>
      <c r="N51" s="228"/>
      <c r="O51" s="228"/>
      <c r="P51" s="228"/>
      <c r="Q51" s="228"/>
      <c r="R51" s="229"/>
      <c r="S51" s="229"/>
      <c r="T51" s="229"/>
      <c r="U51" s="229"/>
      <c r="V51" s="229"/>
      <c r="W51" s="229"/>
      <c r="X51" s="229"/>
      <c r="Y51" s="209"/>
      <c r="Z51" s="209"/>
      <c r="AA51" s="209"/>
      <c r="AB51" s="209"/>
      <c r="AC51" s="209"/>
      <c r="AD51" s="209"/>
      <c r="AE51" s="209"/>
      <c r="AF51" s="209"/>
      <c r="AG51" s="209" t="s">
        <v>155</v>
      </c>
      <c r="AH51" s="209">
        <v>0</v>
      </c>
      <c r="AI51" s="209"/>
      <c r="AJ51" s="209"/>
      <c r="AK51" s="209"/>
      <c r="AL51" s="209"/>
      <c r="AM51" s="209"/>
      <c r="AN51" s="209"/>
      <c r="AO51" s="209"/>
      <c r="AP51" s="209"/>
      <c r="AQ51" s="209"/>
      <c r="AR51" s="209"/>
      <c r="AS51" s="209"/>
      <c r="AT51" s="209"/>
      <c r="AU51" s="209"/>
      <c r="AV51" s="209"/>
      <c r="AW51" s="209"/>
      <c r="AX51" s="209"/>
      <c r="AY51" s="209"/>
      <c r="AZ51" s="209"/>
      <c r="BA51" s="209"/>
      <c r="BB51" s="209"/>
      <c r="BC51" s="209"/>
      <c r="BD51" s="209"/>
      <c r="BE51" s="209"/>
      <c r="BF51" s="209"/>
      <c r="BG51" s="209"/>
      <c r="BH51" s="209"/>
    </row>
    <row r="52" spans="1:60" outlineLevel="1" x14ac:dyDescent="0.2">
      <c r="A52" s="226"/>
      <c r="B52" s="227"/>
      <c r="C52" s="260" t="s">
        <v>237</v>
      </c>
      <c r="D52" s="233"/>
      <c r="E52" s="234">
        <v>-6.8171999999999997</v>
      </c>
      <c r="F52" s="229"/>
      <c r="G52" s="229"/>
      <c r="H52" s="229"/>
      <c r="I52" s="229"/>
      <c r="J52" s="229"/>
      <c r="K52" s="229"/>
      <c r="L52" s="229"/>
      <c r="M52" s="229"/>
      <c r="N52" s="228"/>
      <c r="O52" s="228"/>
      <c r="P52" s="228"/>
      <c r="Q52" s="228"/>
      <c r="R52" s="229"/>
      <c r="S52" s="229"/>
      <c r="T52" s="229"/>
      <c r="U52" s="229"/>
      <c r="V52" s="229"/>
      <c r="W52" s="229"/>
      <c r="X52" s="229"/>
      <c r="Y52" s="209"/>
      <c r="Z52" s="209"/>
      <c r="AA52" s="209"/>
      <c r="AB52" s="209"/>
      <c r="AC52" s="209"/>
      <c r="AD52" s="209"/>
      <c r="AE52" s="209"/>
      <c r="AF52" s="209"/>
      <c r="AG52" s="209" t="s">
        <v>155</v>
      </c>
      <c r="AH52" s="209">
        <v>0</v>
      </c>
      <c r="AI52" s="209"/>
      <c r="AJ52" s="209"/>
      <c r="AK52" s="209"/>
      <c r="AL52" s="209"/>
      <c r="AM52" s="209"/>
      <c r="AN52" s="209"/>
      <c r="AO52" s="209"/>
      <c r="AP52" s="209"/>
      <c r="AQ52" s="209"/>
      <c r="AR52" s="209"/>
      <c r="AS52" s="209"/>
      <c r="AT52" s="209"/>
      <c r="AU52" s="209"/>
      <c r="AV52" s="209"/>
      <c r="AW52" s="209"/>
      <c r="AX52" s="209"/>
      <c r="AY52" s="209"/>
      <c r="AZ52" s="209"/>
      <c r="BA52" s="209"/>
      <c r="BB52" s="209"/>
      <c r="BC52" s="209"/>
      <c r="BD52" s="209"/>
      <c r="BE52" s="209"/>
      <c r="BF52" s="209"/>
      <c r="BG52" s="209"/>
      <c r="BH52" s="209"/>
    </row>
    <row r="53" spans="1:60" outlineLevel="1" x14ac:dyDescent="0.2">
      <c r="A53" s="226"/>
      <c r="B53" s="227"/>
      <c r="C53" s="260" t="s">
        <v>238</v>
      </c>
      <c r="D53" s="233"/>
      <c r="E53" s="234">
        <v>0.85</v>
      </c>
      <c r="F53" s="229"/>
      <c r="G53" s="229"/>
      <c r="H53" s="229"/>
      <c r="I53" s="229"/>
      <c r="J53" s="229"/>
      <c r="K53" s="229"/>
      <c r="L53" s="229"/>
      <c r="M53" s="229"/>
      <c r="N53" s="228"/>
      <c r="O53" s="228"/>
      <c r="P53" s="228"/>
      <c r="Q53" s="228"/>
      <c r="R53" s="229"/>
      <c r="S53" s="229"/>
      <c r="T53" s="229"/>
      <c r="U53" s="229"/>
      <c r="V53" s="229"/>
      <c r="W53" s="229"/>
      <c r="X53" s="229"/>
      <c r="Y53" s="209"/>
      <c r="Z53" s="209"/>
      <c r="AA53" s="209"/>
      <c r="AB53" s="209"/>
      <c r="AC53" s="209"/>
      <c r="AD53" s="209"/>
      <c r="AE53" s="209"/>
      <c r="AF53" s="209"/>
      <c r="AG53" s="209" t="s">
        <v>155</v>
      </c>
      <c r="AH53" s="209">
        <v>0</v>
      </c>
      <c r="AI53" s="209"/>
      <c r="AJ53" s="209"/>
      <c r="AK53" s="209"/>
      <c r="AL53" s="209"/>
      <c r="AM53" s="209"/>
      <c r="AN53" s="209"/>
      <c r="AO53" s="209"/>
      <c r="AP53" s="209"/>
      <c r="AQ53" s="209"/>
      <c r="AR53" s="209"/>
      <c r="AS53" s="209"/>
      <c r="AT53" s="209"/>
      <c r="AU53" s="209"/>
      <c r="AV53" s="209"/>
      <c r="AW53" s="209"/>
      <c r="AX53" s="209"/>
      <c r="AY53" s="209"/>
      <c r="AZ53" s="209"/>
      <c r="BA53" s="209"/>
      <c r="BB53" s="209"/>
      <c r="BC53" s="209"/>
      <c r="BD53" s="209"/>
      <c r="BE53" s="209"/>
      <c r="BF53" s="209"/>
      <c r="BG53" s="209"/>
      <c r="BH53" s="209"/>
    </row>
    <row r="54" spans="1:60" outlineLevel="1" x14ac:dyDescent="0.2">
      <c r="A54" s="226"/>
      <c r="B54" s="227"/>
      <c r="C54" s="260" t="s">
        <v>239</v>
      </c>
      <c r="D54" s="233"/>
      <c r="E54" s="234">
        <v>1.992</v>
      </c>
      <c r="F54" s="229"/>
      <c r="G54" s="229"/>
      <c r="H54" s="229"/>
      <c r="I54" s="229"/>
      <c r="J54" s="229"/>
      <c r="K54" s="229"/>
      <c r="L54" s="229"/>
      <c r="M54" s="229"/>
      <c r="N54" s="228"/>
      <c r="O54" s="228"/>
      <c r="P54" s="228"/>
      <c r="Q54" s="228"/>
      <c r="R54" s="229"/>
      <c r="S54" s="229"/>
      <c r="T54" s="229"/>
      <c r="U54" s="229"/>
      <c r="V54" s="229"/>
      <c r="W54" s="229"/>
      <c r="X54" s="229"/>
      <c r="Y54" s="209"/>
      <c r="Z54" s="209"/>
      <c r="AA54" s="209"/>
      <c r="AB54" s="209"/>
      <c r="AC54" s="209"/>
      <c r="AD54" s="209"/>
      <c r="AE54" s="209"/>
      <c r="AF54" s="209"/>
      <c r="AG54" s="209" t="s">
        <v>155</v>
      </c>
      <c r="AH54" s="209">
        <v>0</v>
      </c>
      <c r="AI54" s="209"/>
      <c r="AJ54" s="209"/>
      <c r="AK54" s="209"/>
      <c r="AL54" s="209"/>
      <c r="AM54" s="209"/>
      <c r="AN54" s="209"/>
      <c r="AO54" s="209"/>
      <c r="AP54" s="209"/>
      <c r="AQ54" s="209"/>
      <c r="AR54" s="209"/>
      <c r="AS54" s="209"/>
      <c r="AT54" s="209"/>
      <c r="AU54" s="209"/>
      <c r="AV54" s="209"/>
      <c r="AW54" s="209"/>
      <c r="AX54" s="209"/>
      <c r="AY54" s="209"/>
      <c r="AZ54" s="209"/>
      <c r="BA54" s="209"/>
      <c r="BB54" s="209"/>
      <c r="BC54" s="209"/>
      <c r="BD54" s="209"/>
      <c r="BE54" s="209"/>
      <c r="BF54" s="209"/>
      <c r="BG54" s="209"/>
      <c r="BH54" s="209"/>
    </row>
    <row r="55" spans="1:60" outlineLevel="1" x14ac:dyDescent="0.2">
      <c r="A55" s="226"/>
      <c r="B55" s="227"/>
      <c r="C55" s="260" t="s">
        <v>240</v>
      </c>
      <c r="D55" s="233"/>
      <c r="E55" s="234">
        <v>3.952</v>
      </c>
      <c r="F55" s="229"/>
      <c r="G55" s="229"/>
      <c r="H55" s="229"/>
      <c r="I55" s="229"/>
      <c r="J55" s="229"/>
      <c r="K55" s="229"/>
      <c r="L55" s="229"/>
      <c r="M55" s="229"/>
      <c r="N55" s="228"/>
      <c r="O55" s="228"/>
      <c r="P55" s="228"/>
      <c r="Q55" s="228"/>
      <c r="R55" s="229"/>
      <c r="S55" s="229"/>
      <c r="T55" s="229"/>
      <c r="U55" s="229"/>
      <c r="V55" s="229"/>
      <c r="W55" s="229"/>
      <c r="X55" s="229"/>
      <c r="Y55" s="209"/>
      <c r="Z55" s="209"/>
      <c r="AA55" s="209"/>
      <c r="AB55" s="209"/>
      <c r="AC55" s="209"/>
      <c r="AD55" s="209"/>
      <c r="AE55" s="209"/>
      <c r="AF55" s="209"/>
      <c r="AG55" s="209" t="s">
        <v>155</v>
      </c>
      <c r="AH55" s="209">
        <v>0</v>
      </c>
      <c r="AI55" s="209"/>
      <c r="AJ55" s="209"/>
      <c r="AK55" s="209"/>
      <c r="AL55" s="209"/>
      <c r="AM55" s="209"/>
      <c r="AN55" s="209"/>
      <c r="AO55" s="209"/>
      <c r="AP55" s="209"/>
      <c r="AQ55" s="209"/>
      <c r="AR55" s="209"/>
      <c r="AS55" s="209"/>
      <c r="AT55" s="209"/>
      <c r="AU55" s="209"/>
      <c r="AV55" s="209"/>
      <c r="AW55" s="209"/>
      <c r="AX55" s="209"/>
      <c r="AY55" s="209"/>
      <c r="AZ55" s="209"/>
      <c r="BA55" s="209"/>
      <c r="BB55" s="209"/>
      <c r="BC55" s="209"/>
      <c r="BD55" s="209"/>
      <c r="BE55" s="209"/>
      <c r="BF55" s="209"/>
      <c r="BG55" s="209"/>
      <c r="BH55" s="209"/>
    </row>
    <row r="56" spans="1:60" outlineLevel="1" x14ac:dyDescent="0.2">
      <c r="A56" s="226"/>
      <c r="B56" s="227"/>
      <c r="C56" s="260" t="s">
        <v>241</v>
      </c>
      <c r="D56" s="233"/>
      <c r="E56" s="234">
        <v>1.1040000000000001</v>
      </c>
      <c r="F56" s="229"/>
      <c r="G56" s="229"/>
      <c r="H56" s="229"/>
      <c r="I56" s="229"/>
      <c r="J56" s="229"/>
      <c r="K56" s="229"/>
      <c r="L56" s="229"/>
      <c r="M56" s="229"/>
      <c r="N56" s="228"/>
      <c r="O56" s="228"/>
      <c r="P56" s="228"/>
      <c r="Q56" s="228"/>
      <c r="R56" s="229"/>
      <c r="S56" s="229"/>
      <c r="T56" s="229"/>
      <c r="U56" s="229"/>
      <c r="V56" s="229"/>
      <c r="W56" s="229"/>
      <c r="X56" s="229"/>
      <c r="Y56" s="209"/>
      <c r="Z56" s="209"/>
      <c r="AA56" s="209"/>
      <c r="AB56" s="209"/>
      <c r="AC56" s="209"/>
      <c r="AD56" s="209"/>
      <c r="AE56" s="209"/>
      <c r="AF56" s="209"/>
      <c r="AG56" s="209" t="s">
        <v>155</v>
      </c>
      <c r="AH56" s="209">
        <v>0</v>
      </c>
      <c r="AI56" s="209"/>
      <c r="AJ56" s="209"/>
      <c r="AK56" s="209"/>
      <c r="AL56" s="209"/>
      <c r="AM56" s="209"/>
      <c r="AN56" s="209"/>
      <c r="AO56" s="209"/>
      <c r="AP56" s="209"/>
      <c r="AQ56" s="209"/>
      <c r="AR56" s="209"/>
      <c r="AS56" s="209"/>
      <c r="AT56" s="209"/>
      <c r="AU56" s="209"/>
      <c r="AV56" s="209"/>
      <c r="AW56" s="209"/>
      <c r="AX56" s="209"/>
      <c r="AY56" s="209"/>
      <c r="AZ56" s="209"/>
      <c r="BA56" s="209"/>
      <c r="BB56" s="209"/>
      <c r="BC56" s="209"/>
      <c r="BD56" s="209"/>
      <c r="BE56" s="209"/>
      <c r="BF56" s="209"/>
      <c r="BG56" s="209"/>
      <c r="BH56" s="209"/>
    </row>
    <row r="57" spans="1:60" outlineLevel="1" x14ac:dyDescent="0.2">
      <c r="A57" s="226"/>
      <c r="B57" s="227"/>
      <c r="C57" s="260" t="s">
        <v>242</v>
      </c>
      <c r="D57" s="233"/>
      <c r="E57" s="234">
        <v>28</v>
      </c>
      <c r="F57" s="229"/>
      <c r="G57" s="229"/>
      <c r="H57" s="229"/>
      <c r="I57" s="229"/>
      <c r="J57" s="229"/>
      <c r="K57" s="229"/>
      <c r="L57" s="229"/>
      <c r="M57" s="229"/>
      <c r="N57" s="228"/>
      <c r="O57" s="228"/>
      <c r="P57" s="228"/>
      <c r="Q57" s="228"/>
      <c r="R57" s="229"/>
      <c r="S57" s="229"/>
      <c r="T57" s="229"/>
      <c r="U57" s="229"/>
      <c r="V57" s="229"/>
      <c r="W57" s="229"/>
      <c r="X57" s="229"/>
      <c r="Y57" s="209"/>
      <c r="Z57" s="209"/>
      <c r="AA57" s="209"/>
      <c r="AB57" s="209"/>
      <c r="AC57" s="209"/>
      <c r="AD57" s="209"/>
      <c r="AE57" s="209"/>
      <c r="AF57" s="209"/>
      <c r="AG57" s="209" t="s">
        <v>155</v>
      </c>
      <c r="AH57" s="209">
        <v>0</v>
      </c>
      <c r="AI57" s="209"/>
      <c r="AJ57" s="209"/>
      <c r="AK57" s="209"/>
      <c r="AL57" s="209"/>
      <c r="AM57" s="209"/>
      <c r="AN57" s="209"/>
      <c r="AO57" s="209"/>
      <c r="AP57" s="209"/>
      <c r="AQ57" s="209"/>
      <c r="AR57" s="209"/>
      <c r="AS57" s="209"/>
      <c r="AT57" s="209"/>
      <c r="AU57" s="209"/>
      <c r="AV57" s="209"/>
      <c r="AW57" s="209"/>
      <c r="AX57" s="209"/>
      <c r="AY57" s="209"/>
      <c r="AZ57" s="209"/>
      <c r="BA57" s="209"/>
      <c r="BB57" s="209"/>
      <c r="BC57" s="209"/>
      <c r="BD57" s="209"/>
      <c r="BE57" s="209"/>
      <c r="BF57" s="209"/>
      <c r="BG57" s="209"/>
      <c r="BH57" s="209"/>
    </row>
    <row r="58" spans="1:60" outlineLevel="1" x14ac:dyDescent="0.2">
      <c r="A58" s="226"/>
      <c r="B58" s="227"/>
      <c r="C58" s="260" t="s">
        <v>234</v>
      </c>
      <c r="D58" s="233"/>
      <c r="E58" s="234">
        <v>49.42</v>
      </c>
      <c r="F58" s="229"/>
      <c r="G58" s="229"/>
      <c r="H58" s="229"/>
      <c r="I58" s="229"/>
      <c r="J58" s="229"/>
      <c r="K58" s="229"/>
      <c r="L58" s="229"/>
      <c r="M58" s="229"/>
      <c r="N58" s="228"/>
      <c r="O58" s="228"/>
      <c r="P58" s="228"/>
      <c r="Q58" s="228"/>
      <c r="R58" s="229"/>
      <c r="S58" s="229"/>
      <c r="T58" s="229"/>
      <c r="U58" s="229"/>
      <c r="V58" s="229"/>
      <c r="W58" s="229"/>
      <c r="X58" s="229"/>
      <c r="Y58" s="209"/>
      <c r="Z58" s="209"/>
      <c r="AA58" s="209"/>
      <c r="AB58" s="209"/>
      <c r="AC58" s="209"/>
      <c r="AD58" s="209"/>
      <c r="AE58" s="209"/>
      <c r="AF58" s="209"/>
      <c r="AG58" s="209" t="s">
        <v>155</v>
      </c>
      <c r="AH58" s="209">
        <v>0</v>
      </c>
      <c r="AI58" s="209"/>
      <c r="AJ58" s="209"/>
      <c r="AK58" s="209"/>
      <c r="AL58" s="209"/>
      <c r="AM58" s="209"/>
      <c r="AN58" s="209"/>
      <c r="AO58" s="209"/>
      <c r="AP58" s="209"/>
      <c r="AQ58" s="209"/>
      <c r="AR58" s="209"/>
      <c r="AS58" s="209"/>
      <c r="AT58" s="209"/>
      <c r="AU58" s="209"/>
      <c r="AV58" s="209"/>
      <c r="AW58" s="209"/>
      <c r="AX58" s="209"/>
      <c r="AY58" s="209"/>
      <c r="AZ58" s="209"/>
      <c r="BA58" s="209"/>
      <c r="BB58" s="209"/>
      <c r="BC58" s="209"/>
      <c r="BD58" s="209"/>
      <c r="BE58" s="209"/>
      <c r="BF58" s="209"/>
      <c r="BG58" s="209"/>
      <c r="BH58" s="209"/>
    </row>
    <row r="59" spans="1:60" outlineLevel="1" x14ac:dyDescent="0.2">
      <c r="A59" s="226"/>
      <c r="B59" s="227"/>
      <c r="C59" s="260" t="s">
        <v>235</v>
      </c>
      <c r="D59" s="233"/>
      <c r="E59" s="234">
        <v>-3.0428999999999999</v>
      </c>
      <c r="F59" s="229"/>
      <c r="G59" s="229"/>
      <c r="H59" s="229"/>
      <c r="I59" s="229"/>
      <c r="J59" s="229"/>
      <c r="K59" s="229"/>
      <c r="L59" s="229"/>
      <c r="M59" s="229"/>
      <c r="N59" s="228"/>
      <c r="O59" s="228"/>
      <c r="P59" s="228"/>
      <c r="Q59" s="228"/>
      <c r="R59" s="229"/>
      <c r="S59" s="229"/>
      <c r="T59" s="229"/>
      <c r="U59" s="229"/>
      <c r="V59" s="229"/>
      <c r="W59" s="229"/>
      <c r="X59" s="229"/>
      <c r="Y59" s="209"/>
      <c r="Z59" s="209"/>
      <c r="AA59" s="209"/>
      <c r="AB59" s="209"/>
      <c r="AC59" s="209"/>
      <c r="AD59" s="209"/>
      <c r="AE59" s="209"/>
      <c r="AF59" s="209"/>
      <c r="AG59" s="209" t="s">
        <v>155</v>
      </c>
      <c r="AH59" s="209">
        <v>0</v>
      </c>
      <c r="AI59" s="209"/>
      <c r="AJ59" s="209"/>
      <c r="AK59" s="209"/>
      <c r="AL59" s="209"/>
      <c r="AM59" s="209"/>
      <c r="AN59" s="209"/>
      <c r="AO59" s="209"/>
      <c r="AP59" s="209"/>
      <c r="AQ59" s="209"/>
      <c r="AR59" s="209"/>
      <c r="AS59" s="209"/>
      <c r="AT59" s="209"/>
      <c r="AU59" s="209"/>
      <c r="AV59" s="209"/>
      <c r="AW59" s="209"/>
      <c r="AX59" s="209"/>
      <c r="AY59" s="209"/>
      <c r="AZ59" s="209"/>
      <c r="BA59" s="209"/>
      <c r="BB59" s="209"/>
      <c r="BC59" s="209"/>
      <c r="BD59" s="209"/>
      <c r="BE59" s="209"/>
      <c r="BF59" s="209"/>
      <c r="BG59" s="209"/>
      <c r="BH59" s="209"/>
    </row>
    <row r="60" spans="1:60" outlineLevel="1" x14ac:dyDescent="0.2">
      <c r="A60" s="226"/>
      <c r="B60" s="227"/>
      <c r="C60" s="260" t="s">
        <v>237</v>
      </c>
      <c r="D60" s="233"/>
      <c r="E60" s="234">
        <v>-6.8171999999999997</v>
      </c>
      <c r="F60" s="229"/>
      <c r="G60" s="229"/>
      <c r="H60" s="229"/>
      <c r="I60" s="229"/>
      <c r="J60" s="229"/>
      <c r="K60" s="229"/>
      <c r="L60" s="229"/>
      <c r="M60" s="229"/>
      <c r="N60" s="228"/>
      <c r="O60" s="228"/>
      <c r="P60" s="228"/>
      <c r="Q60" s="228"/>
      <c r="R60" s="229"/>
      <c r="S60" s="229"/>
      <c r="T60" s="229"/>
      <c r="U60" s="229"/>
      <c r="V60" s="229"/>
      <c r="W60" s="229"/>
      <c r="X60" s="229"/>
      <c r="Y60" s="209"/>
      <c r="Z60" s="209"/>
      <c r="AA60" s="209"/>
      <c r="AB60" s="209"/>
      <c r="AC60" s="209"/>
      <c r="AD60" s="209"/>
      <c r="AE60" s="209"/>
      <c r="AF60" s="209"/>
      <c r="AG60" s="209" t="s">
        <v>155</v>
      </c>
      <c r="AH60" s="209">
        <v>0</v>
      </c>
      <c r="AI60" s="209"/>
      <c r="AJ60" s="209"/>
      <c r="AK60" s="209"/>
      <c r="AL60" s="209"/>
      <c r="AM60" s="209"/>
      <c r="AN60" s="209"/>
      <c r="AO60" s="209"/>
      <c r="AP60" s="209"/>
      <c r="AQ60" s="209"/>
      <c r="AR60" s="209"/>
      <c r="AS60" s="209"/>
      <c r="AT60" s="209"/>
      <c r="AU60" s="209"/>
      <c r="AV60" s="209"/>
      <c r="AW60" s="209"/>
      <c r="AX60" s="209"/>
      <c r="AY60" s="209"/>
      <c r="AZ60" s="209"/>
      <c r="BA60" s="209"/>
      <c r="BB60" s="209"/>
      <c r="BC60" s="209"/>
      <c r="BD60" s="209"/>
      <c r="BE60" s="209"/>
      <c r="BF60" s="209"/>
      <c r="BG60" s="209"/>
      <c r="BH60" s="209"/>
    </row>
    <row r="61" spans="1:60" outlineLevel="1" x14ac:dyDescent="0.2">
      <c r="A61" s="226"/>
      <c r="B61" s="227"/>
      <c r="C61" s="260" t="s">
        <v>243</v>
      </c>
      <c r="D61" s="233"/>
      <c r="E61" s="234">
        <v>0.8</v>
      </c>
      <c r="F61" s="229"/>
      <c r="G61" s="229"/>
      <c r="H61" s="229"/>
      <c r="I61" s="229"/>
      <c r="J61" s="229"/>
      <c r="K61" s="229"/>
      <c r="L61" s="229"/>
      <c r="M61" s="229"/>
      <c r="N61" s="228"/>
      <c r="O61" s="228"/>
      <c r="P61" s="228"/>
      <c r="Q61" s="228"/>
      <c r="R61" s="229"/>
      <c r="S61" s="229"/>
      <c r="T61" s="229"/>
      <c r="U61" s="229"/>
      <c r="V61" s="229"/>
      <c r="W61" s="229"/>
      <c r="X61" s="229"/>
      <c r="Y61" s="209"/>
      <c r="Z61" s="209"/>
      <c r="AA61" s="209"/>
      <c r="AB61" s="209"/>
      <c r="AC61" s="209"/>
      <c r="AD61" s="209"/>
      <c r="AE61" s="209"/>
      <c r="AF61" s="209"/>
      <c r="AG61" s="209" t="s">
        <v>155</v>
      </c>
      <c r="AH61" s="209">
        <v>0</v>
      </c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09"/>
      <c r="AT61" s="209"/>
      <c r="AU61" s="209"/>
      <c r="AV61" s="209"/>
      <c r="AW61" s="209"/>
      <c r="AX61" s="209"/>
      <c r="AY61" s="209"/>
      <c r="AZ61" s="209"/>
      <c r="BA61" s="209"/>
      <c r="BB61" s="209"/>
      <c r="BC61" s="209"/>
      <c r="BD61" s="209"/>
      <c r="BE61" s="209"/>
      <c r="BF61" s="209"/>
      <c r="BG61" s="209"/>
      <c r="BH61" s="209"/>
    </row>
    <row r="62" spans="1:60" outlineLevel="1" x14ac:dyDescent="0.2">
      <c r="A62" s="226"/>
      <c r="B62" s="227"/>
      <c r="C62" s="260" t="s">
        <v>239</v>
      </c>
      <c r="D62" s="233"/>
      <c r="E62" s="234">
        <v>1.992</v>
      </c>
      <c r="F62" s="229"/>
      <c r="G62" s="229"/>
      <c r="H62" s="229"/>
      <c r="I62" s="229"/>
      <c r="J62" s="229"/>
      <c r="K62" s="229"/>
      <c r="L62" s="229"/>
      <c r="M62" s="229"/>
      <c r="N62" s="228"/>
      <c r="O62" s="228"/>
      <c r="P62" s="228"/>
      <c r="Q62" s="228"/>
      <c r="R62" s="229"/>
      <c r="S62" s="229"/>
      <c r="T62" s="229"/>
      <c r="U62" s="229"/>
      <c r="V62" s="229"/>
      <c r="W62" s="229"/>
      <c r="X62" s="229"/>
      <c r="Y62" s="209"/>
      <c r="Z62" s="209"/>
      <c r="AA62" s="209"/>
      <c r="AB62" s="209"/>
      <c r="AC62" s="209"/>
      <c r="AD62" s="209"/>
      <c r="AE62" s="209"/>
      <c r="AF62" s="209"/>
      <c r="AG62" s="209" t="s">
        <v>155</v>
      </c>
      <c r="AH62" s="209">
        <v>0</v>
      </c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09"/>
      <c r="AT62" s="209"/>
      <c r="AU62" s="209"/>
      <c r="AV62" s="209"/>
      <c r="AW62" s="209"/>
      <c r="AX62" s="209"/>
      <c r="AY62" s="209"/>
      <c r="AZ62" s="209"/>
      <c r="BA62" s="209"/>
      <c r="BB62" s="209"/>
      <c r="BC62" s="209"/>
      <c r="BD62" s="209"/>
      <c r="BE62" s="209"/>
      <c r="BF62" s="209"/>
      <c r="BG62" s="209"/>
      <c r="BH62" s="209"/>
    </row>
    <row r="63" spans="1:60" outlineLevel="1" x14ac:dyDescent="0.2">
      <c r="A63" s="226"/>
      <c r="B63" s="227"/>
      <c r="C63" s="260" t="s">
        <v>240</v>
      </c>
      <c r="D63" s="233"/>
      <c r="E63" s="234">
        <v>3.952</v>
      </c>
      <c r="F63" s="229"/>
      <c r="G63" s="229"/>
      <c r="H63" s="229"/>
      <c r="I63" s="229"/>
      <c r="J63" s="229"/>
      <c r="K63" s="229"/>
      <c r="L63" s="229"/>
      <c r="M63" s="229"/>
      <c r="N63" s="228"/>
      <c r="O63" s="228"/>
      <c r="P63" s="228"/>
      <c r="Q63" s="228"/>
      <c r="R63" s="229"/>
      <c r="S63" s="229"/>
      <c r="T63" s="229"/>
      <c r="U63" s="229"/>
      <c r="V63" s="229"/>
      <c r="W63" s="229"/>
      <c r="X63" s="229"/>
      <c r="Y63" s="209"/>
      <c r="Z63" s="209"/>
      <c r="AA63" s="209"/>
      <c r="AB63" s="209"/>
      <c r="AC63" s="209"/>
      <c r="AD63" s="209"/>
      <c r="AE63" s="209"/>
      <c r="AF63" s="209"/>
      <c r="AG63" s="209" t="s">
        <v>155</v>
      </c>
      <c r="AH63" s="209">
        <v>0</v>
      </c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09"/>
      <c r="AT63" s="209"/>
      <c r="AU63" s="209"/>
      <c r="AV63" s="209"/>
      <c r="AW63" s="209"/>
      <c r="AX63" s="209"/>
      <c r="AY63" s="209"/>
      <c r="AZ63" s="209"/>
      <c r="BA63" s="209"/>
      <c r="BB63" s="209"/>
      <c r="BC63" s="209"/>
      <c r="BD63" s="209"/>
      <c r="BE63" s="209"/>
      <c r="BF63" s="209"/>
      <c r="BG63" s="209"/>
      <c r="BH63" s="209"/>
    </row>
    <row r="64" spans="1:60" outlineLevel="1" x14ac:dyDescent="0.2">
      <c r="A64" s="226"/>
      <c r="B64" s="227"/>
      <c r="C64" s="260" t="s">
        <v>241</v>
      </c>
      <c r="D64" s="233"/>
      <c r="E64" s="234">
        <v>1.1040000000000001</v>
      </c>
      <c r="F64" s="229"/>
      <c r="G64" s="229"/>
      <c r="H64" s="229"/>
      <c r="I64" s="229"/>
      <c r="J64" s="229"/>
      <c r="K64" s="229"/>
      <c r="L64" s="229"/>
      <c r="M64" s="229"/>
      <c r="N64" s="228"/>
      <c r="O64" s="228"/>
      <c r="P64" s="228"/>
      <c r="Q64" s="228"/>
      <c r="R64" s="229"/>
      <c r="S64" s="229"/>
      <c r="T64" s="229"/>
      <c r="U64" s="229"/>
      <c r="V64" s="229"/>
      <c r="W64" s="229"/>
      <c r="X64" s="229"/>
      <c r="Y64" s="209"/>
      <c r="Z64" s="209"/>
      <c r="AA64" s="209"/>
      <c r="AB64" s="209"/>
      <c r="AC64" s="209"/>
      <c r="AD64" s="209"/>
      <c r="AE64" s="209"/>
      <c r="AF64" s="209"/>
      <c r="AG64" s="209" t="s">
        <v>155</v>
      </c>
      <c r="AH64" s="209">
        <v>0</v>
      </c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09"/>
      <c r="AT64" s="209"/>
      <c r="AU64" s="209"/>
      <c r="AV64" s="209"/>
      <c r="AW64" s="209"/>
      <c r="AX64" s="209"/>
      <c r="AY64" s="209"/>
      <c r="AZ64" s="209"/>
      <c r="BA64" s="209"/>
      <c r="BB64" s="209"/>
      <c r="BC64" s="209"/>
      <c r="BD64" s="209"/>
      <c r="BE64" s="209"/>
      <c r="BF64" s="209"/>
      <c r="BG64" s="209"/>
      <c r="BH64" s="209"/>
    </row>
    <row r="65" spans="1:60" outlineLevel="1" x14ac:dyDescent="0.2">
      <c r="A65" s="226"/>
      <c r="B65" s="227"/>
      <c r="C65" s="260" t="s">
        <v>244</v>
      </c>
      <c r="D65" s="233"/>
      <c r="E65" s="234">
        <v>10.5</v>
      </c>
      <c r="F65" s="229"/>
      <c r="G65" s="229"/>
      <c r="H65" s="229"/>
      <c r="I65" s="229"/>
      <c r="J65" s="229"/>
      <c r="K65" s="229"/>
      <c r="L65" s="229"/>
      <c r="M65" s="229"/>
      <c r="N65" s="228"/>
      <c r="O65" s="228"/>
      <c r="P65" s="228"/>
      <c r="Q65" s="228"/>
      <c r="R65" s="229"/>
      <c r="S65" s="229"/>
      <c r="T65" s="229"/>
      <c r="U65" s="229"/>
      <c r="V65" s="229"/>
      <c r="W65" s="229"/>
      <c r="X65" s="229"/>
      <c r="Y65" s="209"/>
      <c r="Z65" s="209"/>
      <c r="AA65" s="209"/>
      <c r="AB65" s="209"/>
      <c r="AC65" s="209"/>
      <c r="AD65" s="209"/>
      <c r="AE65" s="209"/>
      <c r="AF65" s="209"/>
      <c r="AG65" s="209" t="s">
        <v>155</v>
      </c>
      <c r="AH65" s="209">
        <v>0</v>
      </c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09"/>
      <c r="AT65" s="209"/>
      <c r="AU65" s="209"/>
      <c r="AV65" s="209"/>
      <c r="AW65" s="209"/>
      <c r="AX65" s="209"/>
      <c r="AY65" s="209"/>
      <c r="AZ65" s="209"/>
      <c r="BA65" s="209"/>
      <c r="BB65" s="209"/>
      <c r="BC65" s="209"/>
      <c r="BD65" s="209"/>
      <c r="BE65" s="209"/>
      <c r="BF65" s="209"/>
      <c r="BG65" s="209"/>
      <c r="BH65" s="209"/>
    </row>
    <row r="66" spans="1:60" outlineLevel="1" x14ac:dyDescent="0.2">
      <c r="A66" s="226"/>
      <c r="B66" s="227"/>
      <c r="C66" s="260" t="s">
        <v>245</v>
      </c>
      <c r="D66" s="233"/>
      <c r="E66" s="234">
        <v>15.525</v>
      </c>
      <c r="F66" s="229"/>
      <c r="G66" s="229"/>
      <c r="H66" s="229"/>
      <c r="I66" s="229"/>
      <c r="J66" s="229"/>
      <c r="K66" s="229"/>
      <c r="L66" s="229"/>
      <c r="M66" s="229"/>
      <c r="N66" s="228"/>
      <c r="O66" s="228"/>
      <c r="P66" s="228"/>
      <c r="Q66" s="228"/>
      <c r="R66" s="229"/>
      <c r="S66" s="229"/>
      <c r="T66" s="229"/>
      <c r="U66" s="229"/>
      <c r="V66" s="229"/>
      <c r="W66" s="229"/>
      <c r="X66" s="229"/>
      <c r="Y66" s="209"/>
      <c r="Z66" s="209"/>
      <c r="AA66" s="209"/>
      <c r="AB66" s="209"/>
      <c r="AC66" s="209"/>
      <c r="AD66" s="209"/>
      <c r="AE66" s="209"/>
      <c r="AF66" s="209"/>
      <c r="AG66" s="209" t="s">
        <v>155</v>
      </c>
      <c r="AH66" s="209">
        <v>0</v>
      </c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09"/>
      <c r="AT66" s="209"/>
      <c r="AU66" s="209"/>
      <c r="AV66" s="209"/>
      <c r="AW66" s="209"/>
      <c r="AX66" s="209"/>
      <c r="AY66" s="209"/>
      <c r="AZ66" s="209"/>
      <c r="BA66" s="209"/>
      <c r="BB66" s="209"/>
      <c r="BC66" s="209"/>
      <c r="BD66" s="209"/>
      <c r="BE66" s="209"/>
      <c r="BF66" s="209"/>
      <c r="BG66" s="209"/>
      <c r="BH66" s="209"/>
    </row>
    <row r="67" spans="1:60" outlineLevel="1" x14ac:dyDescent="0.2">
      <c r="A67" s="226"/>
      <c r="B67" s="227"/>
      <c r="C67" s="260" t="s">
        <v>229</v>
      </c>
      <c r="D67" s="233"/>
      <c r="E67" s="234">
        <v>-1.5760000000000001</v>
      </c>
      <c r="F67" s="229"/>
      <c r="G67" s="229"/>
      <c r="H67" s="229"/>
      <c r="I67" s="229"/>
      <c r="J67" s="229"/>
      <c r="K67" s="229"/>
      <c r="L67" s="229"/>
      <c r="M67" s="229"/>
      <c r="N67" s="228"/>
      <c r="O67" s="228"/>
      <c r="P67" s="228"/>
      <c r="Q67" s="228"/>
      <c r="R67" s="229"/>
      <c r="S67" s="229"/>
      <c r="T67" s="229"/>
      <c r="U67" s="229"/>
      <c r="V67" s="229"/>
      <c r="W67" s="229"/>
      <c r="X67" s="229"/>
      <c r="Y67" s="209"/>
      <c r="Z67" s="209"/>
      <c r="AA67" s="209"/>
      <c r="AB67" s="209"/>
      <c r="AC67" s="209"/>
      <c r="AD67" s="209"/>
      <c r="AE67" s="209"/>
      <c r="AF67" s="209"/>
      <c r="AG67" s="209" t="s">
        <v>155</v>
      </c>
      <c r="AH67" s="209">
        <v>0</v>
      </c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09"/>
      <c r="AT67" s="209"/>
      <c r="AU67" s="209"/>
      <c r="AV67" s="209"/>
      <c r="AW67" s="209"/>
      <c r="AX67" s="209"/>
      <c r="AY67" s="209"/>
      <c r="AZ67" s="209"/>
      <c r="BA67" s="209"/>
      <c r="BB67" s="209"/>
      <c r="BC67" s="209"/>
      <c r="BD67" s="209"/>
      <c r="BE67" s="209"/>
      <c r="BF67" s="209"/>
      <c r="BG67" s="209"/>
      <c r="BH67" s="209"/>
    </row>
    <row r="68" spans="1:60" outlineLevel="1" x14ac:dyDescent="0.2">
      <c r="A68" s="226"/>
      <c r="B68" s="227"/>
      <c r="C68" s="260" t="s">
        <v>246</v>
      </c>
      <c r="D68" s="233"/>
      <c r="E68" s="234">
        <v>7.3472</v>
      </c>
      <c r="F68" s="229"/>
      <c r="G68" s="229"/>
      <c r="H68" s="229"/>
      <c r="I68" s="229"/>
      <c r="J68" s="229"/>
      <c r="K68" s="229"/>
      <c r="L68" s="229"/>
      <c r="M68" s="229"/>
      <c r="N68" s="228"/>
      <c r="O68" s="228"/>
      <c r="P68" s="228"/>
      <c r="Q68" s="228"/>
      <c r="R68" s="229"/>
      <c r="S68" s="229"/>
      <c r="T68" s="229"/>
      <c r="U68" s="229"/>
      <c r="V68" s="229"/>
      <c r="W68" s="229"/>
      <c r="X68" s="229"/>
      <c r="Y68" s="209"/>
      <c r="Z68" s="209"/>
      <c r="AA68" s="209"/>
      <c r="AB68" s="209"/>
      <c r="AC68" s="209"/>
      <c r="AD68" s="209"/>
      <c r="AE68" s="209"/>
      <c r="AF68" s="209"/>
      <c r="AG68" s="209" t="s">
        <v>155</v>
      </c>
      <c r="AH68" s="209">
        <v>0</v>
      </c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09"/>
      <c r="AT68" s="209"/>
      <c r="AU68" s="209"/>
      <c r="AV68" s="209"/>
      <c r="AW68" s="209"/>
      <c r="AX68" s="209"/>
      <c r="AY68" s="209"/>
      <c r="AZ68" s="209"/>
      <c r="BA68" s="209"/>
      <c r="BB68" s="209"/>
      <c r="BC68" s="209"/>
      <c r="BD68" s="209"/>
      <c r="BE68" s="209"/>
      <c r="BF68" s="209"/>
      <c r="BG68" s="209"/>
      <c r="BH68" s="209"/>
    </row>
    <row r="69" spans="1:60" outlineLevel="1" x14ac:dyDescent="0.2">
      <c r="A69" s="226"/>
      <c r="B69" s="227"/>
      <c r="C69" s="260" t="s">
        <v>247</v>
      </c>
      <c r="D69" s="233"/>
      <c r="E69" s="234">
        <v>23.1936</v>
      </c>
      <c r="F69" s="229"/>
      <c r="G69" s="229"/>
      <c r="H69" s="229"/>
      <c r="I69" s="229"/>
      <c r="J69" s="229"/>
      <c r="K69" s="229"/>
      <c r="L69" s="229"/>
      <c r="M69" s="229"/>
      <c r="N69" s="228"/>
      <c r="O69" s="228"/>
      <c r="P69" s="228"/>
      <c r="Q69" s="228"/>
      <c r="R69" s="229"/>
      <c r="S69" s="229"/>
      <c r="T69" s="229"/>
      <c r="U69" s="229"/>
      <c r="V69" s="229"/>
      <c r="W69" s="229"/>
      <c r="X69" s="229"/>
      <c r="Y69" s="209"/>
      <c r="Z69" s="209"/>
      <c r="AA69" s="209"/>
      <c r="AB69" s="209"/>
      <c r="AC69" s="209"/>
      <c r="AD69" s="209"/>
      <c r="AE69" s="209"/>
      <c r="AF69" s="209"/>
      <c r="AG69" s="209" t="s">
        <v>155</v>
      </c>
      <c r="AH69" s="209">
        <v>0</v>
      </c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09"/>
      <c r="AT69" s="209"/>
      <c r="AU69" s="209"/>
      <c r="AV69" s="209"/>
      <c r="AW69" s="209"/>
      <c r="AX69" s="209"/>
      <c r="AY69" s="209"/>
      <c r="AZ69" s="209"/>
      <c r="BA69" s="209"/>
      <c r="BB69" s="209"/>
      <c r="BC69" s="209"/>
      <c r="BD69" s="209"/>
      <c r="BE69" s="209"/>
      <c r="BF69" s="209"/>
      <c r="BG69" s="209"/>
      <c r="BH69" s="209"/>
    </row>
    <row r="70" spans="1:60" outlineLevel="1" x14ac:dyDescent="0.2">
      <c r="A70" s="226"/>
      <c r="B70" s="227"/>
      <c r="C70" s="260" t="s">
        <v>248</v>
      </c>
      <c r="D70" s="233"/>
      <c r="E70" s="234">
        <v>-10.927199999999999</v>
      </c>
      <c r="F70" s="229"/>
      <c r="G70" s="229"/>
      <c r="H70" s="229"/>
      <c r="I70" s="229"/>
      <c r="J70" s="229"/>
      <c r="K70" s="229"/>
      <c r="L70" s="229"/>
      <c r="M70" s="229"/>
      <c r="N70" s="228"/>
      <c r="O70" s="228"/>
      <c r="P70" s="228"/>
      <c r="Q70" s="228"/>
      <c r="R70" s="229"/>
      <c r="S70" s="229"/>
      <c r="T70" s="229"/>
      <c r="U70" s="229"/>
      <c r="V70" s="229"/>
      <c r="W70" s="229"/>
      <c r="X70" s="229"/>
      <c r="Y70" s="209"/>
      <c r="Z70" s="209"/>
      <c r="AA70" s="209"/>
      <c r="AB70" s="209"/>
      <c r="AC70" s="209"/>
      <c r="AD70" s="209"/>
      <c r="AE70" s="209"/>
      <c r="AF70" s="209"/>
      <c r="AG70" s="209" t="s">
        <v>155</v>
      </c>
      <c r="AH70" s="209">
        <v>0</v>
      </c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09"/>
      <c r="AT70" s="209"/>
      <c r="AU70" s="209"/>
      <c r="AV70" s="209"/>
      <c r="AW70" s="209"/>
      <c r="AX70" s="209"/>
      <c r="AY70" s="209"/>
      <c r="AZ70" s="209"/>
      <c r="BA70" s="209"/>
      <c r="BB70" s="209"/>
      <c r="BC70" s="209"/>
      <c r="BD70" s="209"/>
      <c r="BE70" s="209"/>
      <c r="BF70" s="209"/>
      <c r="BG70" s="209"/>
      <c r="BH70" s="209"/>
    </row>
    <row r="71" spans="1:60" outlineLevel="1" x14ac:dyDescent="0.2">
      <c r="A71" s="226"/>
      <c r="B71" s="227"/>
      <c r="C71" s="260" t="s">
        <v>230</v>
      </c>
      <c r="D71" s="233"/>
      <c r="E71" s="234">
        <v>-1.7549999999999999</v>
      </c>
      <c r="F71" s="229"/>
      <c r="G71" s="229"/>
      <c r="H71" s="229"/>
      <c r="I71" s="229"/>
      <c r="J71" s="229"/>
      <c r="K71" s="229"/>
      <c r="L71" s="229"/>
      <c r="M71" s="229"/>
      <c r="N71" s="228"/>
      <c r="O71" s="228"/>
      <c r="P71" s="228"/>
      <c r="Q71" s="228"/>
      <c r="R71" s="229"/>
      <c r="S71" s="229"/>
      <c r="T71" s="229"/>
      <c r="U71" s="229"/>
      <c r="V71" s="229"/>
      <c r="W71" s="229"/>
      <c r="X71" s="229"/>
      <c r="Y71" s="209"/>
      <c r="Z71" s="209"/>
      <c r="AA71" s="209"/>
      <c r="AB71" s="209"/>
      <c r="AC71" s="209"/>
      <c r="AD71" s="209"/>
      <c r="AE71" s="209"/>
      <c r="AF71" s="209"/>
      <c r="AG71" s="209" t="s">
        <v>155</v>
      </c>
      <c r="AH71" s="209">
        <v>0</v>
      </c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09"/>
      <c r="AT71" s="209"/>
      <c r="AU71" s="209"/>
      <c r="AV71" s="209"/>
      <c r="AW71" s="209"/>
      <c r="AX71" s="209"/>
      <c r="AY71" s="209"/>
      <c r="AZ71" s="209"/>
      <c r="BA71" s="209"/>
      <c r="BB71" s="209"/>
      <c r="BC71" s="209"/>
      <c r="BD71" s="209"/>
      <c r="BE71" s="209"/>
      <c r="BF71" s="209"/>
      <c r="BG71" s="209"/>
      <c r="BH71" s="209"/>
    </row>
    <row r="72" spans="1:60" outlineLevel="1" x14ac:dyDescent="0.2">
      <c r="A72" s="226"/>
      <c r="B72" s="227"/>
      <c r="C72" s="260" t="s">
        <v>249</v>
      </c>
      <c r="D72" s="233"/>
      <c r="E72" s="234">
        <v>44.543999999999997</v>
      </c>
      <c r="F72" s="229"/>
      <c r="G72" s="229"/>
      <c r="H72" s="229"/>
      <c r="I72" s="229"/>
      <c r="J72" s="229"/>
      <c r="K72" s="229"/>
      <c r="L72" s="229"/>
      <c r="M72" s="229"/>
      <c r="N72" s="228"/>
      <c r="O72" s="228"/>
      <c r="P72" s="228"/>
      <c r="Q72" s="228"/>
      <c r="R72" s="229"/>
      <c r="S72" s="229"/>
      <c r="T72" s="229"/>
      <c r="U72" s="229"/>
      <c r="V72" s="229"/>
      <c r="W72" s="229"/>
      <c r="X72" s="229"/>
      <c r="Y72" s="209"/>
      <c r="Z72" s="209"/>
      <c r="AA72" s="209"/>
      <c r="AB72" s="209"/>
      <c r="AC72" s="209"/>
      <c r="AD72" s="209"/>
      <c r="AE72" s="209"/>
      <c r="AF72" s="209"/>
      <c r="AG72" s="209" t="s">
        <v>155</v>
      </c>
      <c r="AH72" s="209">
        <v>0</v>
      </c>
      <c r="AI72" s="209"/>
      <c r="AJ72" s="209"/>
      <c r="AK72" s="209"/>
      <c r="AL72" s="209"/>
      <c r="AM72" s="209"/>
      <c r="AN72" s="209"/>
      <c r="AO72" s="209"/>
      <c r="AP72" s="209"/>
      <c r="AQ72" s="209"/>
      <c r="AR72" s="209"/>
      <c r="AS72" s="209"/>
      <c r="AT72" s="209"/>
      <c r="AU72" s="209"/>
      <c r="AV72" s="209"/>
      <c r="AW72" s="209"/>
      <c r="AX72" s="209"/>
      <c r="AY72" s="209"/>
      <c r="AZ72" s="209"/>
      <c r="BA72" s="209"/>
      <c r="BB72" s="209"/>
      <c r="BC72" s="209"/>
      <c r="BD72" s="209"/>
      <c r="BE72" s="209"/>
      <c r="BF72" s="209"/>
      <c r="BG72" s="209"/>
      <c r="BH72" s="209"/>
    </row>
    <row r="73" spans="1:60" outlineLevel="1" x14ac:dyDescent="0.2">
      <c r="A73" s="226"/>
      <c r="B73" s="227"/>
      <c r="C73" s="260" t="s">
        <v>250</v>
      </c>
      <c r="D73" s="233"/>
      <c r="E73" s="234">
        <v>-2.6166999999999998</v>
      </c>
      <c r="F73" s="229"/>
      <c r="G73" s="229"/>
      <c r="H73" s="229"/>
      <c r="I73" s="229"/>
      <c r="J73" s="229"/>
      <c r="K73" s="229"/>
      <c r="L73" s="229"/>
      <c r="M73" s="229"/>
      <c r="N73" s="228"/>
      <c r="O73" s="228"/>
      <c r="P73" s="228"/>
      <c r="Q73" s="228"/>
      <c r="R73" s="229"/>
      <c r="S73" s="229"/>
      <c r="T73" s="229"/>
      <c r="U73" s="229"/>
      <c r="V73" s="229"/>
      <c r="W73" s="229"/>
      <c r="X73" s="229"/>
      <c r="Y73" s="209"/>
      <c r="Z73" s="209"/>
      <c r="AA73" s="209"/>
      <c r="AB73" s="209"/>
      <c r="AC73" s="209"/>
      <c r="AD73" s="209"/>
      <c r="AE73" s="209"/>
      <c r="AF73" s="209"/>
      <c r="AG73" s="209" t="s">
        <v>155</v>
      </c>
      <c r="AH73" s="209">
        <v>0</v>
      </c>
      <c r="AI73" s="209"/>
      <c r="AJ73" s="209"/>
      <c r="AK73" s="209"/>
      <c r="AL73" s="209"/>
      <c r="AM73" s="209"/>
      <c r="AN73" s="209"/>
      <c r="AO73" s="209"/>
      <c r="AP73" s="209"/>
      <c r="AQ73" s="209"/>
      <c r="AR73" s="209"/>
      <c r="AS73" s="209"/>
      <c r="AT73" s="209"/>
      <c r="AU73" s="209"/>
      <c r="AV73" s="209"/>
      <c r="AW73" s="209"/>
      <c r="AX73" s="209"/>
      <c r="AY73" s="209"/>
      <c r="AZ73" s="209"/>
      <c r="BA73" s="209"/>
      <c r="BB73" s="209"/>
      <c r="BC73" s="209"/>
      <c r="BD73" s="209"/>
      <c r="BE73" s="209"/>
      <c r="BF73" s="209"/>
      <c r="BG73" s="209"/>
      <c r="BH73" s="209"/>
    </row>
    <row r="74" spans="1:60" outlineLevel="1" x14ac:dyDescent="0.2">
      <c r="A74" s="226"/>
      <c r="B74" s="227"/>
      <c r="C74" s="260" t="s">
        <v>251</v>
      </c>
      <c r="D74" s="233"/>
      <c r="E74" s="234">
        <v>-1.7549999999999999</v>
      </c>
      <c r="F74" s="229"/>
      <c r="G74" s="229"/>
      <c r="H74" s="229"/>
      <c r="I74" s="229"/>
      <c r="J74" s="229"/>
      <c r="K74" s="229"/>
      <c r="L74" s="229"/>
      <c r="M74" s="229"/>
      <c r="N74" s="228"/>
      <c r="O74" s="228"/>
      <c r="P74" s="228"/>
      <c r="Q74" s="228"/>
      <c r="R74" s="229"/>
      <c r="S74" s="229"/>
      <c r="T74" s="229"/>
      <c r="U74" s="229"/>
      <c r="V74" s="229"/>
      <c r="W74" s="229"/>
      <c r="X74" s="229"/>
      <c r="Y74" s="209"/>
      <c r="Z74" s="209"/>
      <c r="AA74" s="209"/>
      <c r="AB74" s="209"/>
      <c r="AC74" s="209"/>
      <c r="AD74" s="209"/>
      <c r="AE74" s="209"/>
      <c r="AF74" s="209"/>
      <c r="AG74" s="209" t="s">
        <v>155</v>
      </c>
      <c r="AH74" s="209">
        <v>0</v>
      </c>
      <c r="AI74" s="209"/>
      <c r="AJ74" s="209"/>
      <c r="AK74" s="209"/>
      <c r="AL74" s="209"/>
      <c r="AM74" s="209"/>
      <c r="AN74" s="209"/>
      <c r="AO74" s="209"/>
      <c r="AP74" s="209"/>
      <c r="AQ74" s="209"/>
      <c r="AR74" s="209"/>
      <c r="AS74" s="209"/>
      <c r="AT74" s="209"/>
      <c r="AU74" s="209"/>
      <c r="AV74" s="209"/>
      <c r="AW74" s="209"/>
      <c r="AX74" s="209"/>
      <c r="AY74" s="209"/>
      <c r="AZ74" s="209"/>
      <c r="BA74" s="209"/>
      <c r="BB74" s="209"/>
      <c r="BC74" s="209"/>
      <c r="BD74" s="209"/>
      <c r="BE74" s="209"/>
      <c r="BF74" s="209"/>
      <c r="BG74" s="209"/>
      <c r="BH74" s="209"/>
    </row>
    <row r="75" spans="1:60" outlineLevel="1" x14ac:dyDescent="0.2">
      <c r="A75" s="226"/>
      <c r="B75" s="227"/>
      <c r="C75" s="260" t="s">
        <v>252</v>
      </c>
      <c r="D75" s="233"/>
      <c r="E75" s="234">
        <v>0.69750000000000001</v>
      </c>
      <c r="F75" s="229"/>
      <c r="G75" s="229"/>
      <c r="H75" s="229"/>
      <c r="I75" s="229"/>
      <c r="J75" s="229"/>
      <c r="K75" s="229"/>
      <c r="L75" s="229"/>
      <c r="M75" s="229"/>
      <c r="N75" s="228"/>
      <c r="O75" s="228"/>
      <c r="P75" s="228"/>
      <c r="Q75" s="228"/>
      <c r="R75" s="229"/>
      <c r="S75" s="229"/>
      <c r="T75" s="229"/>
      <c r="U75" s="229"/>
      <c r="V75" s="229"/>
      <c r="W75" s="229"/>
      <c r="X75" s="229"/>
      <c r="Y75" s="209"/>
      <c r="Z75" s="209"/>
      <c r="AA75" s="209"/>
      <c r="AB75" s="209"/>
      <c r="AC75" s="209"/>
      <c r="AD75" s="209"/>
      <c r="AE75" s="209"/>
      <c r="AF75" s="209"/>
      <c r="AG75" s="209" t="s">
        <v>155</v>
      </c>
      <c r="AH75" s="209">
        <v>0</v>
      </c>
      <c r="AI75" s="209"/>
      <c r="AJ75" s="209"/>
      <c r="AK75" s="209"/>
      <c r="AL75" s="209"/>
      <c r="AM75" s="209"/>
      <c r="AN75" s="209"/>
      <c r="AO75" s="209"/>
      <c r="AP75" s="209"/>
      <c r="AQ75" s="209"/>
      <c r="AR75" s="209"/>
      <c r="AS75" s="209"/>
      <c r="AT75" s="209"/>
      <c r="AU75" s="209"/>
      <c r="AV75" s="209"/>
      <c r="AW75" s="209"/>
      <c r="AX75" s="209"/>
      <c r="AY75" s="209"/>
      <c r="AZ75" s="209"/>
      <c r="BA75" s="209"/>
      <c r="BB75" s="209"/>
      <c r="BC75" s="209"/>
      <c r="BD75" s="209"/>
      <c r="BE75" s="209"/>
      <c r="BF75" s="209"/>
      <c r="BG75" s="209"/>
      <c r="BH75" s="209"/>
    </row>
    <row r="76" spans="1:60" outlineLevel="1" x14ac:dyDescent="0.2">
      <c r="A76" s="226"/>
      <c r="B76" s="227"/>
      <c r="C76" s="260" t="s">
        <v>253</v>
      </c>
      <c r="D76" s="233"/>
      <c r="E76" s="234">
        <v>0.6</v>
      </c>
      <c r="F76" s="229"/>
      <c r="G76" s="229"/>
      <c r="H76" s="229"/>
      <c r="I76" s="229"/>
      <c r="J76" s="229"/>
      <c r="K76" s="229"/>
      <c r="L76" s="229"/>
      <c r="M76" s="229"/>
      <c r="N76" s="228"/>
      <c r="O76" s="228"/>
      <c r="P76" s="228"/>
      <c r="Q76" s="228"/>
      <c r="R76" s="229"/>
      <c r="S76" s="229"/>
      <c r="T76" s="229"/>
      <c r="U76" s="229"/>
      <c r="V76" s="229"/>
      <c r="W76" s="229"/>
      <c r="X76" s="229"/>
      <c r="Y76" s="209"/>
      <c r="Z76" s="209"/>
      <c r="AA76" s="209"/>
      <c r="AB76" s="209"/>
      <c r="AC76" s="209"/>
      <c r="AD76" s="209"/>
      <c r="AE76" s="209"/>
      <c r="AF76" s="209"/>
      <c r="AG76" s="209" t="s">
        <v>155</v>
      </c>
      <c r="AH76" s="209">
        <v>0</v>
      </c>
      <c r="AI76" s="209"/>
      <c r="AJ76" s="209"/>
      <c r="AK76" s="209"/>
      <c r="AL76" s="209"/>
      <c r="AM76" s="209"/>
      <c r="AN76" s="209"/>
      <c r="AO76" s="209"/>
      <c r="AP76" s="209"/>
      <c r="AQ76" s="209"/>
      <c r="AR76" s="209"/>
      <c r="AS76" s="209"/>
      <c r="AT76" s="209"/>
      <c r="AU76" s="209"/>
      <c r="AV76" s="209"/>
      <c r="AW76" s="209"/>
      <c r="AX76" s="209"/>
      <c r="AY76" s="209"/>
      <c r="AZ76" s="209"/>
      <c r="BA76" s="209"/>
      <c r="BB76" s="209"/>
      <c r="BC76" s="209"/>
      <c r="BD76" s="209"/>
      <c r="BE76" s="209"/>
      <c r="BF76" s="209"/>
      <c r="BG76" s="209"/>
      <c r="BH76" s="209"/>
    </row>
    <row r="77" spans="1:60" ht="22.5" outlineLevel="1" x14ac:dyDescent="0.2">
      <c r="A77" s="226"/>
      <c r="B77" s="227"/>
      <c r="C77" s="260" t="s">
        <v>254</v>
      </c>
      <c r="D77" s="233"/>
      <c r="E77" s="234">
        <v>-78.27</v>
      </c>
      <c r="F77" s="229"/>
      <c r="G77" s="229"/>
      <c r="H77" s="229"/>
      <c r="I77" s="229"/>
      <c r="J77" s="229"/>
      <c r="K77" s="229"/>
      <c r="L77" s="229"/>
      <c r="M77" s="229"/>
      <c r="N77" s="228"/>
      <c r="O77" s="228"/>
      <c r="P77" s="228"/>
      <c r="Q77" s="228"/>
      <c r="R77" s="229"/>
      <c r="S77" s="229"/>
      <c r="T77" s="229"/>
      <c r="U77" s="229"/>
      <c r="V77" s="229"/>
      <c r="W77" s="229"/>
      <c r="X77" s="229"/>
      <c r="Y77" s="209"/>
      <c r="Z77" s="209"/>
      <c r="AA77" s="209"/>
      <c r="AB77" s="209"/>
      <c r="AC77" s="209"/>
      <c r="AD77" s="209"/>
      <c r="AE77" s="209"/>
      <c r="AF77" s="209"/>
      <c r="AG77" s="209" t="s">
        <v>155</v>
      </c>
      <c r="AH77" s="209">
        <v>0</v>
      </c>
      <c r="AI77" s="209"/>
      <c r="AJ77" s="209"/>
      <c r="AK77" s="209"/>
      <c r="AL77" s="209"/>
      <c r="AM77" s="209"/>
      <c r="AN77" s="209"/>
      <c r="AO77" s="209"/>
      <c r="AP77" s="209"/>
      <c r="AQ77" s="209"/>
      <c r="AR77" s="209"/>
      <c r="AS77" s="209"/>
      <c r="AT77" s="209"/>
      <c r="AU77" s="209"/>
      <c r="AV77" s="209"/>
      <c r="AW77" s="209"/>
      <c r="AX77" s="209"/>
      <c r="AY77" s="209"/>
      <c r="AZ77" s="209"/>
      <c r="BA77" s="209"/>
      <c r="BB77" s="209"/>
      <c r="BC77" s="209"/>
      <c r="BD77" s="209"/>
      <c r="BE77" s="209"/>
      <c r="BF77" s="209"/>
      <c r="BG77" s="209"/>
      <c r="BH77" s="209"/>
    </row>
    <row r="78" spans="1:60" outlineLevel="1" x14ac:dyDescent="0.2">
      <c r="A78" s="226"/>
      <c r="B78" s="227"/>
      <c r="C78" s="260" t="s">
        <v>175</v>
      </c>
      <c r="D78" s="233"/>
      <c r="E78" s="234"/>
      <c r="F78" s="229"/>
      <c r="G78" s="229"/>
      <c r="H78" s="229"/>
      <c r="I78" s="229"/>
      <c r="J78" s="229"/>
      <c r="K78" s="229"/>
      <c r="L78" s="229"/>
      <c r="M78" s="229"/>
      <c r="N78" s="228"/>
      <c r="O78" s="228"/>
      <c r="P78" s="228"/>
      <c r="Q78" s="228"/>
      <c r="R78" s="229"/>
      <c r="S78" s="229"/>
      <c r="T78" s="229"/>
      <c r="U78" s="229"/>
      <c r="V78" s="229"/>
      <c r="W78" s="229"/>
      <c r="X78" s="229"/>
      <c r="Y78" s="209"/>
      <c r="Z78" s="209"/>
      <c r="AA78" s="209"/>
      <c r="AB78" s="209"/>
      <c r="AC78" s="209"/>
      <c r="AD78" s="209"/>
      <c r="AE78" s="209"/>
      <c r="AF78" s="209"/>
      <c r="AG78" s="209" t="s">
        <v>155</v>
      </c>
      <c r="AH78" s="209">
        <v>0</v>
      </c>
      <c r="AI78" s="209"/>
      <c r="AJ78" s="209"/>
      <c r="AK78" s="209"/>
      <c r="AL78" s="209"/>
      <c r="AM78" s="209"/>
      <c r="AN78" s="209"/>
      <c r="AO78" s="209"/>
      <c r="AP78" s="209"/>
      <c r="AQ78" s="209"/>
      <c r="AR78" s="209"/>
      <c r="AS78" s="209"/>
      <c r="AT78" s="209"/>
      <c r="AU78" s="209"/>
      <c r="AV78" s="209"/>
      <c r="AW78" s="209"/>
      <c r="AX78" s="209"/>
      <c r="AY78" s="209"/>
      <c r="AZ78" s="209"/>
      <c r="BA78" s="209"/>
      <c r="BB78" s="209"/>
      <c r="BC78" s="209"/>
      <c r="BD78" s="209"/>
      <c r="BE78" s="209"/>
      <c r="BF78" s="209"/>
      <c r="BG78" s="209"/>
      <c r="BH78" s="209"/>
    </row>
    <row r="79" spans="1:60" outlineLevel="1" x14ac:dyDescent="0.2">
      <c r="A79" s="226"/>
      <c r="B79" s="227"/>
      <c r="C79" s="260" t="s">
        <v>255</v>
      </c>
      <c r="D79" s="233"/>
      <c r="E79" s="234">
        <v>23.740500000000001</v>
      </c>
      <c r="F79" s="229"/>
      <c r="G79" s="229"/>
      <c r="H79" s="229"/>
      <c r="I79" s="229"/>
      <c r="J79" s="229"/>
      <c r="K79" s="229"/>
      <c r="L79" s="229"/>
      <c r="M79" s="229"/>
      <c r="N79" s="228"/>
      <c r="O79" s="228"/>
      <c r="P79" s="228"/>
      <c r="Q79" s="228"/>
      <c r="R79" s="229"/>
      <c r="S79" s="229"/>
      <c r="T79" s="229"/>
      <c r="U79" s="229"/>
      <c r="V79" s="229"/>
      <c r="W79" s="229"/>
      <c r="X79" s="229"/>
      <c r="Y79" s="209"/>
      <c r="Z79" s="209"/>
      <c r="AA79" s="209"/>
      <c r="AB79" s="209"/>
      <c r="AC79" s="209"/>
      <c r="AD79" s="209"/>
      <c r="AE79" s="209"/>
      <c r="AF79" s="209"/>
      <c r="AG79" s="209" t="s">
        <v>155</v>
      </c>
      <c r="AH79" s="209">
        <v>0</v>
      </c>
      <c r="AI79" s="209"/>
      <c r="AJ79" s="209"/>
      <c r="AK79" s="209"/>
      <c r="AL79" s="209"/>
      <c r="AM79" s="209"/>
      <c r="AN79" s="209"/>
      <c r="AO79" s="209"/>
      <c r="AP79" s="209"/>
      <c r="AQ79" s="209"/>
      <c r="AR79" s="209"/>
      <c r="AS79" s="209"/>
      <c r="AT79" s="209"/>
      <c r="AU79" s="209"/>
      <c r="AV79" s="209"/>
      <c r="AW79" s="209"/>
      <c r="AX79" s="209"/>
      <c r="AY79" s="209"/>
      <c r="AZ79" s="209"/>
      <c r="BA79" s="209"/>
      <c r="BB79" s="209"/>
      <c r="BC79" s="209"/>
      <c r="BD79" s="209"/>
      <c r="BE79" s="209"/>
      <c r="BF79" s="209"/>
      <c r="BG79" s="209"/>
      <c r="BH79" s="209"/>
    </row>
    <row r="80" spans="1:60" outlineLevel="1" x14ac:dyDescent="0.2">
      <c r="A80" s="226"/>
      <c r="B80" s="227"/>
      <c r="C80" s="260" t="s">
        <v>256</v>
      </c>
      <c r="D80" s="233"/>
      <c r="E80" s="234">
        <v>12.012</v>
      </c>
      <c r="F80" s="229"/>
      <c r="G80" s="229"/>
      <c r="H80" s="229"/>
      <c r="I80" s="229"/>
      <c r="J80" s="229"/>
      <c r="K80" s="229"/>
      <c r="L80" s="229"/>
      <c r="M80" s="229"/>
      <c r="N80" s="228"/>
      <c r="O80" s="228"/>
      <c r="P80" s="228"/>
      <c r="Q80" s="228"/>
      <c r="R80" s="229"/>
      <c r="S80" s="229"/>
      <c r="T80" s="229"/>
      <c r="U80" s="229"/>
      <c r="V80" s="229"/>
      <c r="W80" s="229"/>
      <c r="X80" s="229"/>
      <c r="Y80" s="209"/>
      <c r="Z80" s="209"/>
      <c r="AA80" s="209"/>
      <c r="AB80" s="209"/>
      <c r="AC80" s="209"/>
      <c r="AD80" s="209"/>
      <c r="AE80" s="209"/>
      <c r="AF80" s="209"/>
      <c r="AG80" s="209" t="s">
        <v>155</v>
      </c>
      <c r="AH80" s="209">
        <v>0</v>
      </c>
      <c r="AI80" s="209"/>
      <c r="AJ80" s="209"/>
      <c r="AK80" s="209"/>
      <c r="AL80" s="209"/>
      <c r="AM80" s="209"/>
      <c r="AN80" s="209"/>
      <c r="AO80" s="209"/>
      <c r="AP80" s="209"/>
      <c r="AQ80" s="209"/>
      <c r="AR80" s="209"/>
      <c r="AS80" s="209"/>
      <c r="AT80" s="209"/>
      <c r="AU80" s="209"/>
      <c r="AV80" s="209"/>
      <c r="AW80" s="209"/>
      <c r="AX80" s="209"/>
      <c r="AY80" s="209"/>
      <c r="AZ80" s="209"/>
      <c r="BA80" s="209"/>
      <c r="BB80" s="209"/>
      <c r="BC80" s="209"/>
      <c r="BD80" s="209"/>
      <c r="BE80" s="209"/>
      <c r="BF80" s="209"/>
      <c r="BG80" s="209"/>
      <c r="BH80" s="209"/>
    </row>
    <row r="81" spans="1:60" outlineLevel="1" x14ac:dyDescent="0.2">
      <c r="A81" s="226"/>
      <c r="B81" s="227"/>
      <c r="C81" s="260" t="s">
        <v>257</v>
      </c>
      <c r="D81" s="233"/>
      <c r="E81" s="234">
        <v>15.834</v>
      </c>
      <c r="F81" s="229"/>
      <c r="G81" s="229"/>
      <c r="H81" s="229"/>
      <c r="I81" s="229"/>
      <c r="J81" s="229"/>
      <c r="K81" s="229"/>
      <c r="L81" s="229"/>
      <c r="M81" s="229"/>
      <c r="N81" s="228"/>
      <c r="O81" s="228"/>
      <c r="P81" s="228"/>
      <c r="Q81" s="228"/>
      <c r="R81" s="229"/>
      <c r="S81" s="229"/>
      <c r="T81" s="229"/>
      <c r="U81" s="229"/>
      <c r="V81" s="229"/>
      <c r="W81" s="229"/>
      <c r="X81" s="229"/>
      <c r="Y81" s="209"/>
      <c r="Z81" s="209"/>
      <c r="AA81" s="209"/>
      <c r="AB81" s="209"/>
      <c r="AC81" s="209"/>
      <c r="AD81" s="209"/>
      <c r="AE81" s="209"/>
      <c r="AF81" s="209"/>
      <c r="AG81" s="209" t="s">
        <v>155</v>
      </c>
      <c r="AH81" s="209">
        <v>0</v>
      </c>
      <c r="AI81" s="209"/>
      <c r="AJ81" s="209"/>
      <c r="AK81" s="209"/>
      <c r="AL81" s="209"/>
      <c r="AM81" s="209"/>
      <c r="AN81" s="209"/>
      <c r="AO81" s="209"/>
      <c r="AP81" s="209"/>
      <c r="AQ81" s="209"/>
      <c r="AR81" s="209"/>
      <c r="AS81" s="209"/>
      <c r="AT81" s="209"/>
      <c r="AU81" s="209"/>
      <c r="AV81" s="209"/>
      <c r="AW81" s="209"/>
      <c r="AX81" s="209"/>
      <c r="AY81" s="209"/>
      <c r="AZ81" s="209"/>
      <c r="BA81" s="209"/>
      <c r="BB81" s="209"/>
      <c r="BC81" s="209"/>
      <c r="BD81" s="209"/>
      <c r="BE81" s="209"/>
      <c r="BF81" s="209"/>
      <c r="BG81" s="209"/>
      <c r="BH81" s="209"/>
    </row>
    <row r="82" spans="1:60" outlineLevel="1" x14ac:dyDescent="0.2">
      <c r="A82" s="226"/>
      <c r="B82" s="227"/>
      <c r="C82" s="260" t="s">
        <v>258</v>
      </c>
      <c r="D82" s="233"/>
      <c r="E82" s="234">
        <v>-3.5224000000000002</v>
      </c>
      <c r="F82" s="229"/>
      <c r="G82" s="229"/>
      <c r="H82" s="229"/>
      <c r="I82" s="229"/>
      <c r="J82" s="229"/>
      <c r="K82" s="229"/>
      <c r="L82" s="229"/>
      <c r="M82" s="229"/>
      <c r="N82" s="228"/>
      <c r="O82" s="228"/>
      <c r="P82" s="228"/>
      <c r="Q82" s="228"/>
      <c r="R82" s="229"/>
      <c r="S82" s="229"/>
      <c r="T82" s="229"/>
      <c r="U82" s="229"/>
      <c r="V82" s="229"/>
      <c r="W82" s="229"/>
      <c r="X82" s="229"/>
      <c r="Y82" s="209"/>
      <c r="Z82" s="209"/>
      <c r="AA82" s="209"/>
      <c r="AB82" s="209"/>
      <c r="AC82" s="209"/>
      <c r="AD82" s="209"/>
      <c r="AE82" s="209"/>
      <c r="AF82" s="209"/>
      <c r="AG82" s="209" t="s">
        <v>155</v>
      </c>
      <c r="AH82" s="209">
        <v>0</v>
      </c>
      <c r="AI82" s="209"/>
      <c r="AJ82" s="209"/>
      <c r="AK82" s="209"/>
      <c r="AL82" s="209"/>
      <c r="AM82" s="209"/>
      <c r="AN82" s="209"/>
      <c r="AO82" s="209"/>
      <c r="AP82" s="209"/>
      <c r="AQ82" s="209"/>
      <c r="AR82" s="209"/>
      <c r="AS82" s="209"/>
      <c r="AT82" s="209"/>
      <c r="AU82" s="209"/>
      <c r="AV82" s="209"/>
      <c r="AW82" s="209"/>
      <c r="AX82" s="209"/>
      <c r="AY82" s="209"/>
      <c r="AZ82" s="209"/>
      <c r="BA82" s="209"/>
      <c r="BB82" s="209"/>
      <c r="BC82" s="209"/>
      <c r="BD82" s="209"/>
      <c r="BE82" s="209"/>
      <c r="BF82" s="209"/>
      <c r="BG82" s="209"/>
      <c r="BH82" s="209"/>
    </row>
    <row r="83" spans="1:60" outlineLevel="1" x14ac:dyDescent="0.2">
      <c r="A83" s="226"/>
      <c r="B83" s="227"/>
      <c r="C83" s="260" t="s">
        <v>259</v>
      </c>
      <c r="D83" s="233"/>
      <c r="E83" s="234">
        <v>2.496</v>
      </c>
      <c r="F83" s="229"/>
      <c r="G83" s="229"/>
      <c r="H83" s="229"/>
      <c r="I83" s="229"/>
      <c r="J83" s="229"/>
      <c r="K83" s="229"/>
      <c r="L83" s="229"/>
      <c r="M83" s="229"/>
      <c r="N83" s="228"/>
      <c r="O83" s="228"/>
      <c r="P83" s="228"/>
      <c r="Q83" s="228"/>
      <c r="R83" s="229"/>
      <c r="S83" s="229"/>
      <c r="T83" s="229"/>
      <c r="U83" s="229"/>
      <c r="V83" s="229"/>
      <c r="W83" s="229"/>
      <c r="X83" s="229"/>
      <c r="Y83" s="209"/>
      <c r="Z83" s="209"/>
      <c r="AA83" s="209"/>
      <c r="AB83" s="209"/>
      <c r="AC83" s="209"/>
      <c r="AD83" s="209"/>
      <c r="AE83" s="209"/>
      <c r="AF83" s="209"/>
      <c r="AG83" s="209" t="s">
        <v>155</v>
      </c>
      <c r="AH83" s="209">
        <v>0</v>
      </c>
      <c r="AI83" s="209"/>
      <c r="AJ83" s="209"/>
      <c r="AK83" s="209"/>
      <c r="AL83" s="209"/>
      <c r="AM83" s="209"/>
      <c r="AN83" s="209"/>
      <c r="AO83" s="209"/>
      <c r="AP83" s="209"/>
      <c r="AQ83" s="209"/>
      <c r="AR83" s="209"/>
      <c r="AS83" s="209"/>
      <c r="AT83" s="209"/>
      <c r="AU83" s="209"/>
      <c r="AV83" s="209"/>
      <c r="AW83" s="209"/>
      <c r="AX83" s="209"/>
      <c r="AY83" s="209"/>
      <c r="AZ83" s="209"/>
      <c r="BA83" s="209"/>
      <c r="BB83" s="209"/>
      <c r="BC83" s="209"/>
      <c r="BD83" s="209"/>
      <c r="BE83" s="209"/>
      <c r="BF83" s="209"/>
      <c r="BG83" s="209"/>
      <c r="BH83" s="209"/>
    </row>
    <row r="84" spans="1:60" outlineLevel="1" x14ac:dyDescent="0.2">
      <c r="A84" s="226"/>
      <c r="B84" s="227"/>
      <c r="C84" s="260" t="s">
        <v>260</v>
      </c>
      <c r="D84" s="233"/>
      <c r="E84" s="234">
        <v>16.390499999999999</v>
      </c>
      <c r="F84" s="229"/>
      <c r="G84" s="229"/>
      <c r="H84" s="229"/>
      <c r="I84" s="229"/>
      <c r="J84" s="229"/>
      <c r="K84" s="229"/>
      <c r="L84" s="229"/>
      <c r="M84" s="229"/>
      <c r="N84" s="228"/>
      <c r="O84" s="228"/>
      <c r="P84" s="228"/>
      <c r="Q84" s="228"/>
      <c r="R84" s="229"/>
      <c r="S84" s="229"/>
      <c r="T84" s="229"/>
      <c r="U84" s="229"/>
      <c r="V84" s="229"/>
      <c r="W84" s="229"/>
      <c r="X84" s="229"/>
      <c r="Y84" s="209"/>
      <c r="Z84" s="209"/>
      <c r="AA84" s="209"/>
      <c r="AB84" s="209"/>
      <c r="AC84" s="209"/>
      <c r="AD84" s="209"/>
      <c r="AE84" s="209"/>
      <c r="AF84" s="209"/>
      <c r="AG84" s="209" t="s">
        <v>155</v>
      </c>
      <c r="AH84" s="209">
        <v>0</v>
      </c>
      <c r="AI84" s="209"/>
      <c r="AJ84" s="209"/>
      <c r="AK84" s="209"/>
      <c r="AL84" s="209"/>
      <c r="AM84" s="209"/>
      <c r="AN84" s="209"/>
      <c r="AO84" s="209"/>
      <c r="AP84" s="209"/>
      <c r="AQ84" s="209"/>
      <c r="AR84" s="209"/>
      <c r="AS84" s="209"/>
      <c r="AT84" s="209"/>
      <c r="AU84" s="209"/>
      <c r="AV84" s="209"/>
      <c r="AW84" s="209"/>
      <c r="AX84" s="209"/>
      <c r="AY84" s="209"/>
      <c r="AZ84" s="209"/>
      <c r="BA84" s="209"/>
      <c r="BB84" s="209"/>
      <c r="BC84" s="209"/>
      <c r="BD84" s="209"/>
      <c r="BE84" s="209"/>
      <c r="BF84" s="209"/>
      <c r="BG84" s="209"/>
      <c r="BH84" s="209"/>
    </row>
    <row r="85" spans="1:60" outlineLevel="1" x14ac:dyDescent="0.2">
      <c r="A85" s="226"/>
      <c r="B85" s="227"/>
      <c r="C85" s="260" t="s">
        <v>261</v>
      </c>
      <c r="D85" s="233"/>
      <c r="E85" s="234">
        <v>2.0699999999999998</v>
      </c>
      <c r="F85" s="229"/>
      <c r="G85" s="229"/>
      <c r="H85" s="229"/>
      <c r="I85" s="229"/>
      <c r="J85" s="229"/>
      <c r="K85" s="229"/>
      <c r="L85" s="229"/>
      <c r="M85" s="229"/>
      <c r="N85" s="228"/>
      <c r="O85" s="228"/>
      <c r="P85" s="228"/>
      <c r="Q85" s="228"/>
      <c r="R85" s="229"/>
      <c r="S85" s="229"/>
      <c r="T85" s="229"/>
      <c r="U85" s="229"/>
      <c r="V85" s="229"/>
      <c r="W85" s="229"/>
      <c r="X85" s="229"/>
      <c r="Y85" s="209"/>
      <c r="Z85" s="209"/>
      <c r="AA85" s="209"/>
      <c r="AB85" s="209"/>
      <c r="AC85" s="209"/>
      <c r="AD85" s="209"/>
      <c r="AE85" s="209"/>
      <c r="AF85" s="209"/>
      <c r="AG85" s="209" t="s">
        <v>155</v>
      </c>
      <c r="AH85" s="209">
        <v>0</v>
      </c>
      <c r="AI85" s="209"/>
      <c r="AJ85" s="209"/>
      <c r="AK85" s="209"/>
      <c r="AL85" s="209"/>
      <c r="AM85" s="209"/>
      <c r="AN85" s="209"/>
      <c r="AO85" s="209"/>
      <c r="AP85" s="209"/>
      <c r="AQ85" s="209"/>
      <c r="AR85" s="209"/>
      <c r="AS85" s="209"/>
      <c r="AT85" s="209"/>
      <c r="AU85" s="209"/>
      <c r="AV85" s="209"/>
      <c r="AW85" s="209"/>
      <c r="AX85" s="209"/>
      <c r="AY85" s="209"/>
      <c r="AZ85" s="209"/>
      <c r="BA85" s="209"/>
      <c r="BB85" s="209"/>
      <c r="BC85" s="209"/>
      <c r="BD85" s="209"/>
      <c r="BE85" s="209"/>
      <c r="BF85" s="209"/>
      <c r="BG85" s="209"/>
      <c r="BH85" s="209"/>
    </row>
    <row r="86" spans="1:60" outlineLevel="1" x14ac:dyDescent="0.2">
      <c r="A86" s="226"/>
      <c r="B86" s="227"/>
      <c r="C86" s="260" t="s">
        <v>262</v>
      </c>
      <c r="D86" s="233"/>
      <c r="E86" s="234">
        <v>2.6455000000000002</v>
      </c>
      <c r="F86" s="229"/>
      <c r="G86" s="229"/>
      <c r="H86" s="229"/>
      <c r="I86" s="229"/>
      <c r="J86" s="229"/>
      <c r="K86" s="229"/>
      <c r="L86" s="229"/>
      <c r="M86" s="229"/>
      <c r="N86" s="228"/>
      <c r="O86" s="228"/>
      <c r="P86" s="228"/>
      <c r="Q86" s="228"/>
      <c r="R86" s="229"/>
      <c r="S86" s="229"/>
      <c r="T86" s="229"/>
      <c r="U86" s="229"/>
      <c r="V86" s="229"/>
      <c r="W86" s="229"/>
      <c r="X86" s="229"/>
      <c r="Y86" s="209"/>
      <c r="Z86" s="209"/>
      <c r="AA86" s="209"/>
      <c r="AB86" s="209"/>
      <c r="AC86" s="209"/>
      <c r="AD86" s="209"/>
      <c r="AE86" s="209"/>
      <c r="AF86" s="209"/>
      <c r="AG86" s="209" t="s">
        <v>155</v>
      </c>
      <c r="AH86" s="209">
        <v>0</v>
      </c>
      <c r="AI86" s="209"/>
      <c r="AJ86" s="209"/>
      <c r="AK86" s="209"/>
      <c r="AL86" s="209"/>
      <c r="AM86" s="209"/>
      <c r="AN86" s="209"/>
      <c r="AO86" s="209"/>
      <c r="AP86" s="209"/>
      <c r="AQ86" s="209"/>
      <c r="AR86" s="209"/>
      <c r="AS86" s="209"/>
      <c r="AT86" s="209"/>
      <c r="AU86" s="209"/>
      <c r="AV86" s="209"/>
      <c r="AW86" s="209"/>
      <c r="AX86" s="209"/>
      <c r="AY86" s="209"/>
      <c r="AZ86" s="209"/>
      <c r="BA86" s="209"/>
      <c r="BB86" s="209"/>
      <c r="BC86" s="209"/>
      <c r="BD86" s="209"/>
      <c r="BE86" s="209"/>
      <c r="BF86" s="209"/>
      <c r="BG86" s="209"/>
      <c r="BH86" s="209"/>
    </row>
    <row r="87" spans="1:60" outlineLevel="1" x14ac:dyDescent="0.2">
      <c r="A87" s="226"/>
      <c r="B87" s="227"/>
      <c r="C87" s="260" t="s">
        <v>263</v>
      </c>
      <c r="D87" s="233"/>
      <c r="E87" s="234">
        <v>37.752000000000002</v>
      </c>
      <c r="F87" s="229"/>
      <c r="G87" s="229"/>
      <c r="H87" s="229"/>
      <c r="I87" s="229"/>
      <c r="J87" s="229"/>
      <c r="K87" s="229"/>
      <c r="L87" s="229"/>
      <c r="M87" s="229"/>
      <c r="N87" s="228"/>
      <c r="O87" s="228"/>
      <c r="P87" s="228"/>
      <c r="Q87" s="228"/>
      <c r="R87" s="229"/>
      <c r="S87" s="229"/>
      <c r="T87" s="229"/>
      <c r="U87" s="229"/>
      <c r="V87" s="229"/>
      <c r="W87" s="229"/>
      <c r="X87" s="229"/>
      <c r="Y87" s="209"/>
      <c r="Z87" s="209"/>
      <c r="AA87" s="209"/>
      <c r="AB87" s="209"/>
      <c r="AC87" s="209"/>
      <c r="AD87" s="209"/>
      <c r="AE87" s="209"/>
      <c r="AF87" s="209"/>
      <c r="AG87" s="209" t="s">
        <v>155</v>
      </c>
      <c r="AH87" s="209">
        <v>0</v>
      </c>
      <c r="AI87" s="209"/>
      <c r="AJ87" s="209"/>
      <c r="AK87" s="209"/>
      <c r="AL87" s="209"/>
      <c r="AM87" s="209"/>
      <c r="AN87" s="209"/>
      <c r="AO87" s="209"/>
      <c r="AP87" s="209"/>
      <c r="AQ87" s="209"/>
      <c r="AR87" s="209"/>
      <c r="AS87" s="209"/>
      <c r="AT87" s="209"/>
      <c r="AU87" s="209"/>
      <c r="AV87" s="209"/>
      <c r="AW87" s="209"/>
      <c r="AX87" s="209"/>
      <c r="AY87" s="209"/>
      <c r="AZ87" s="209"/>
      <c r="BA87" s="209"/>
      <c r="BB87" s="209"/>
      <c r="BC87" s="209"/>
      <c r="BD87" s="209"/>
      <c r="BE87" s="209"/>
      <c r="BF87" s="209"/>
      <c r="BG87" s="209"/>
      <c r="BH87" s="209"/>
    </row>
    <row r="88" spans="1:60" outlineLevel="1" x14ac:dyDescent="0.2">
      <c r="A88" s="226"/>
      <c r="B88" s="227"/>
      <c r="C88" s="260" t="s">
        <v>264</v>
      </c>
      <c r="D88" s="233"/>
      <c r="E88" s="234">
        <v>7.7880000000000003</v>
      </c>
      <c r="F88" s="229"/>
      <c r="G88" s="229"/>
      <c r="H88" s="229"/>
      <c r="I88" s="229"/>
      <c r="J88" s="229"/>
      <c r="K88" s="229"/>
      <c r="L88" s="229"/>
      <c r="M88" s="229"/>
      <c r="N88" s="228"/>
      <c r="O88" s="228"/>
      <c r="P88" s="228"/>
      <c r="Q88" s="228"/>
      <c r="R88" s="229"/>
      <c r="S88" s="229"/>
      <c r="T88" s="229"/>
      <c r="U88" s="229"/>
      <c r="V88" s="229"/>
      <c r="W88" s="229"/>
      <c r="X88" s="229"/>
      <c r="Y88" s="209"/>
      <c r="Z88" s="209"/>
      <c r="AA88" s="209"/>
      <c r="AB88" s="209"/>
      <c r="AC88" s="209"/>
      <c r="AD88" s="209"/>
      <c r="AE88" s="209"/>
      <c r="AF88" s="209"/>
      <c r="AG88" s="209" t="s">
        <v>155</v>
      </c>
      <c r="AH88" s="209">
        <v>0</v>
      </c>
      <c r="AI88" s="209"/>
      <c r="AJ88" s="209"/>
      <c r="AK88" s="209"/>
      <c r="AL88" s="209"/>
      <c r="AM88" s="209"/>
      <c r="AN88" s="209"/>
      <c r="AO88" s="209"/>
      <c r="AP88" s="209"/>
      <c r="AQ88" s="209"/>
      <c r="AR88" s="209"/>
      <c r="AS88" s="209"/>
      <c r="AT88" s="209"/>
      <c r="AU88" s="209"/>
      <c r="AV88" s="209"/>
      <c r="AW88" s="209"/>
      <c r="AX88" s="209"/>
      <c r="AY88" s="209"/>
      <c r="AZ88" s="209"/>
      <c r="BA88" s="209"/>
      <c r="BB88" s="209"/>
      <c r="BC88" s="209"/>
      <c r="BD88" s="209"/>
      <c r="BE88" s="209"/>
      <c r="BF88" s="209"/>
      <c r="BG88" s="209"/>
      <c r="BH88" s="209"/>
    </row>
    <row r="89" spans="1:60" outlineLevel="1" x14ac:dyDescent="0.2">
      <c r="A89" s="226"/>
      <c r="B89" s="227"/>
      <c r="C89" s="260" t="s">
        <v>265</v>
      </c>
      <c r="D89" s="233"/>
      <c r="E89" s="234">
        <v>1.298</v>
      </c>
      <c r="F89" s="229"/>
      <c r="G89" s="229"/>
      <c r="H89" s="229"/>
      <c r="I89" s="229"/>
      <c r="J89" s="229"/>
      <c r="K89" s="229"/>
      <c r="L89" s="229"/>
      <c r="M89" s="229"/>
      <c r="N89" s="228"/>
      <c r="O89" s="228"/>
      <c r="P89" s="228"/>
      <c r="Q89" s="228"/>
      <c r="R89" s="229"/>
      <c r="S89" s="229"/>
      <c r="T89" s="229"/>
      <c r="U89" s="229"/>
      <c r="V89" s="229"/>
      <c r="W89" s="229"/>
      <c r="X89" s="229"/>
      <c r="Y89" s="209"/>
      <c r="Z89" s="209"/>
      <c r="AA89" s="209"/>
      <c r="AB89" s="209"/>
      <c r="AC89" s="209"/>
      <c r="AD89" s="209"/>
      <c r="AE89" s="209"/>
      <c r="AF89" s="209"/>
      <c r="AG89" s="209" t="s">
        <v>155</v>
      </c>
      <c r="AH89" s="209">
        <v>0</v>
      </c>
      <c r="AI89" s="209"/>
      <c r="AJ89" s="209"/>
      <c r="AK89" s="209"/>
      <c r="AL89" s="209"/>
      <c r="AM89" s="209"/>
      <c r="AN89" s="209"/>
      <c r="AO89" s="209"/>
      <c r="AP89" s="209"/>
      <c r="AQ89" s="209"/>
      <c r="AR89" s="209"/>
      <c r="AS89" s="209"/>
      <c r="AT89" s="209"/>
      <c r="AU89" s="209"/>
      <c r="AV89" s="209"/>
      <c r="AW89" s="209"/>
      <c r="AX89" s="209"/>
      <c r="AY89" s="209"/>
      <c r="AZ89" s="209"/>
      <c r="BA89" s="209"/>
      <c r="BB89" s="209"/>
      <c r="BC89" s="209"/>
      <c r="BD89" s="209"/>
      <c r="BE89" s="209"/>
      <c r="BF89" s="209"/>
      <c r="BG89" s="209"/>
      <c r="BH89" s="209"/>
    </row>
    <row r="90" spans="1:60" outlineLevel="1" x14ac:dyDescent="0.2">
      <c r="A90" s="226"/>
      <c r="B90" s="227"/>
      <c r="C90" s="260" t="s">
        <v>266</v>
      </c>
      <c r="D90" s="233"/>
      <c r="E90" s="234">
        <v>-1.6745000000000001</v>
      </c>
      <c r="F90" s="229"/>
      <c r="G90" s="229"/>
      <c r="H90" s="229"/>
      <c r="I90" s="229"/>
      <c r="J90" s="229"/>
      <c r="K90" s="229"/>
      <c r="L90" s="229"/>
      <c r="M90" s="229"/>
      <c r="N90" s="228"/>
      <c r="O90" s="228"/>
      <c r="P90" s="228"/>
      <c r="Q90" s="228"/>
      <c r="R90" s="229"/>
      <c r="S90" s="229"/>
      <c r="T90" s="229"/>
      <c r="U90" s="229"/>
      <c r="V90" s="229"/>
      <c r="W90" s="229"/>
      <c r="X90" s="229"/>
      <c r="Y90" s="209"/>
      <c r="Z90" s="209"/>
      <c r="AA90" s="209"/>
      <c r="AB90" s="209"/>
      <c r="AC90" s="209"/>
      <c r="AD90" s="209"/>
      <c r="AE90" s="209"/>
      <c r="AF90" s="209"/>
      <c r="AG90" s="209" t="s">
        <v>155</v>
      </c>
      <c r="AH90" s="209">
        <v>0</v>
      </c>
      <c r="AI90" s="209"/>
      <c r="AJ90" s="209"/>
      <c r="AK90" s="209"/>
      <c r="AL90" s="209"/>
      <c r="AM90" s="209"/>
      <c r="AN90" s="209"/>
      <c r="AO90" s="209"/>
      <c r="AP90" s="209"/>
      <c r="AQ90" s="209"/>
      <c r="AR90" s="209"/>
      <c r="AS90" s="209"/>
      <c r="AT90" s="209"/>
      <c r="AU90" s="209"/>
      <c r="AV90" s="209"/>
      <c r="AW90" s="209"/>
      <c r="AX90" s="209"/>
      <c r="AY90" s="209"/>
      <c r="AZ90" s="209"/>
      <c r="BA90" s="209"/>
      <c r="BB90" s="209"/>
      <c r="BC90" s="209"/>
      <c r="BD90" s="209"/>
      <c r="BE90" s="209"/>
      <c r="BF90" s="209"/>
      <c r="BG90" s="209"/>
      <c r="BH90" s="209"/>
    </row>
    <row r="91" spans="1:60" outlineLevel="1" x14ac:dyDescent="0.2">
      <c r="A91" s="226"/>
      <c r="B91" s="227"/>
      <c r="C91" s="260" t="s">
        <v>267</v>
      </c>
      <c r="D91" s="233"/>
      <c r="E91" s="234">
        <v>-1.7729999999999999</v>
      </c>
      <c r="F91" s="229"/>
      <c r="G91" s="229"/>
      <c r="H91" s="229"/>
      <c r="I91" s="229"/>
      <c r="J91" s="229"/>
      <c r="K91" s="229"/>
      <c r="L91" s="229"/>
      <c r="M91" s="229"/>
      <c r="N91" s="228"/>
      <c r="O91" s="228"/>
      <c r="P91" s="228"/>
      <c r="Q91" s="228"/>
      <c r="R91" s="229"/>
      <c r="S91" s="229"/>
      <c r="T91" s="229"/>
      <c r="U91" s="229"/>
      <c r="V91" s="229"/>
      <c r="W91" s="229"/>
      <c r="X91" s="229"/>
      <c r="Y91" s="209"/>
      <c r="Z91" s="209"/>
      <c r="AA91" s="209"/>
      <c r="AB91" s="209"/>
      <c r="AC91" s="209"/>
      <c r="AD91" s="209"/>
      <c r="AE91" s="209"/>
      <c r="AF91" s="209"/>
      <c r="AG91" s="209" t="s">
        <v>155</v>
      </c>
      <c r="AH91" s="209">
        <v>0</v>
      </c>
      <c r="AI91" s="209"/>
      <c r="AJ91" s="209"/>
      <c r="AK91" s="209"/>
      <c r="AL91" s="209"/>
      <c r="AM91" s="209"/>
      <c r="AN91" s="209"/>
      <c r="AO91" s="209"/>
      <c r="AP91" s="209"/>
      <c r="AQ91" s="209"/>
      <c r="AR91" s="209"/>
      <c r="AS91" s="209"/>
      <c r="AT91" s="209"/>
      <c r="AU91" s="209"/>
      <c r="AV91" s="209"/>
      <c r="AW91" s="209"/>
      <c r="AX91" s="209"/>
      <c r="AY91" s="209"/>
      <c r="AZ91" s="209"/>
      <c r="BA91" s="209"/>
      <c r="BB91" s="209"/>
      <c r="BC91" s="209"/>
      <c r="BD91" s="209"/>
      <c r="BE91" s="209"/>
      <c r="BF91" s="209"/>
      <c r="BG91" s="209"/>
      <c r="BH91" s="209"/>
    </row>
    <row r="92" spans="1:60" outlineLevel="1" x14ac:dyDescent="0.2">
      <c r="A92" s="226"/>
      <c r="B92" s="227"/>
      <c r="C92" s="260" t="s">
        <v>268</v>
      </c>
      <c r="D92" s="233"/>
      <c r="E92" s="234">
        <v>-3.1375000000000002</v>
      </c>
      <c r="F92" s="229"/>
      <c r="G92" s="229"/>
      <c r="H92" s="229"/>
      <c r="I92" s="229"/>
      <c r="J92" s="229"/>
      <c r="K92" s="229"/>
      <c r="L92" s="229"/>
      <c r="M92" s="229"/>
      <c r="N92" s="228"/>
      <c r="O92" s="228"/>
      <c r="P92" s="228"/>
      <c r="Q92" s="228"/>
      <c r="R92" s="229"/>
      <c r="S92" s="229"/>
      <c r="T92" s="229"/>
      <c r="U92" s="229"/>
      <c r="V92" s="229"/>
      <c r="W92" s="229"/>
      <c r="X92" s="229"/>
      <c r="Y92" s="209"/>
      <c r="Z92" s="209"/>
      <c r="AA92" s="209"/>
      <c r="AB92" s="209"/>
      <c r="AC92" s="209"/>
      <c r="AD92" s="209"/>
      <c r="AE92" s="209"/>
      <c r="AF92" s="209"/>
      <c r="AG92" s="209" t="s">
        <v>155</v>
      </c>
      <c r="AH92" s="209">
        <v>0</v>
      </c>
      <c r="AI92" s="209"/>
      <c r="AJ92" s="209"/>
      <c r="AK92" s="209"/>
      <c r="AL92" s="209"/>
      <c r="AM92" s="209"/>
      <c r="AN92" s="209"/>
      <c r="AO92" s="209"/>
      <c r="AP92" s="209"/>
      <c r="AQ92" s="209"/>
      <c r="AR92" s="209"/>
      <c r="AS92" s="209"/>
      <c r="AT92" s="209"/>
      <c r="AU92" s="209"/>
      <c r="AV92" s="209"/>
      <c r="AW92" s="209"/>
      <c r="AX92" s="209"/>
      <c r="AY92" s="209"/>
      <c r="AZ92" s="209"/>
      <c r="BA92" s="209"/>
      <c r="BB92" s="209"/>
      <c r="BC92" s="209"/>
      <c r="BD92" s="209"/>
      <c r="BE92" s="209"/>
      <c r="BF92" s="209"/>
      <c r="BG92" s="209"/>
      <c r="BH92" s="209"/>
    </row>
    <row r="93" spans="1:60" outlineLevel="1" x14ac:dyDescent="0.2">
      <c r="A93" s="226"/>
      <c r="B93" s="227"/>
      <c r="C93" s="260" t="s">
        <v>269</v>
      </c>
      <c r="D93" s="233"/>
      <c r="E93" s="234">
        <v>-2.9948999999999999</v>
      </c>
      <c r="F93" s="229"/>
      <c r="G93" s="229"/>
      <c r="H93" s="229"/>
      <c r="I93" s="229"/>
      <c r="J93" s="229"/>
      <c r="K93" s="229"/>
      <c r="L93" s="229"/>
      <c r="M93" s="229"/>
      <c r="N93" s="228"/>
      <c r="O93" s="228"/>
      <c r="P93" s="228"/>
      <c r="Q93" s="228"/>
      <c r="R93" s="229"/>
      <c r="S93" s="229"/>
      <c r="T93" s="229"/>
      <c r="U93" s="229"/>
      <c r="V93" s="229"/>
      <c r="W93" s="229"/>
      <c r="X93" s="229"/>
      <c r="Y93" s="209"/>
      <c r="Z93" s="209"/>
      <c r="AA93" s="209"/>
      <c r="AB93" s="209"/>
      <c r="AC93" s="209"/>
      <c r="AD93" s="209"/>
      <c r="AE93" s="209"/>
      <c r="AF93" s="209"/>
      <c r="AG93" s="209" t="s">
        <v>155</v>
      </c>
      <c r="AH93" s="209">
        <v>0</v>
      </c>
      <c r="AI93" s="209"/>
      <c r="AJ93" s="209"/>
      <c r="AK93" s="209"/>
      <c r="AL93" s="209"/>
      <c r="AM93" s="209"/>
      <c r="AN93" s="209"/>
      <c r="AO93" s="209"/>
      <c r="AP93" s="209"/>
      <c r="AQ93" s="209"/>
      <c r="AR93" s="209"/>
      <c r="AS93" s="209"/>
      <c r="AT93" s="209"/>
      <c r="AU93" s="209"/>
      <c r="AV93" s="209"/>
      <c r="AW93" s="209"/>
      <c r="AX93" s="209"/>
      <c r="AY93" s="209"/>
      <c r="AZ93" s="209"/>
      <c r="BA93" s="209"/>
      <c r="BB93" s="209"/>
      <c r="BC93" s="209"/>
      <c r="BD93" s="209"/>
      <c r="BE93" s="209"/>
      <c r="BF93" s="209"/>
      <c r="BG93" s="209"/>
      <c r="BH93" s="209"/>
    </row>
    <row r="94" spans="1:60" outlineLevel="1" x14ac:dyDescent="0.2">
      <c r="A94" s="226"/>
      <c r="B94" s="227"/>
      <c r="C94" s="260" t="s">
        <v>270</v>
      </c>
      <c r="D94" s="233"/>
      <c r="E94" s="234">
        <v>1.6080000000000001</v>
      </c>
      <c r="F94" s="229"/>
      <c r="G94" s="229"/>
      <c r="H94" s="229"/>
      <c r="I94" s="229"/>
      <c r="J94" s="229"/>
      <c r="K94" s="229"/>
      <c r="L94" s="229"/>
      <c r="M94" s="229"/>
      <c r="N94" s="228"/>
      <c r="O94" s="228"/>
      <c r="P94" s="228"/>
      <c r="Q94" s="228"/>
      <c r="R94" s="229"/>
      <c r="S94" s="229"/>
      <c r="T94" s="229"/>
      <c r="U94" s="229"/>
      <c r="V94" s="229"/>
      <c r="W94" s="229"/>
      <c r="X94" s="229"/>
      <c r="Y94" s="209"/>
      <c r="Z94" s="209"/>
      <c r="AA94" s="209"/>
      <c r="AB94" s="209"/>
      <c r="AC94" s="209"/>
      <c r="AD94" s="209"/>
      <c r="AE94" s="209"/>
      <c r="AF94" s="209"/>
      <c r="AG94" s="209" t="s">
        <v>155</v>
      </c>
      <c r="AH94" s="209">
        <v>0</v>
      </c>
      <c r="AI94" s="209"/>
      <c r="AJ94" s="209"/>
      <c r="AK94" s="209"/>
      <c r="AL94" s="209"/>
      <c r="AM94" s="209"/>
      <c r="AN94" s="209"/>
      <c r="AO94" s="209"/>
      <c r="AP94" s="209"/>
      <c r="AQ94" s="209"/>
      <c r="AR94" s="209"/>
      <c r="AS94" s="209"/>
      <c r="AT94" s="209"/>
      <c r="AU94" s="209"/>
      <c r="AV94" s="209"/>
      <c r="AW94" s="209"/>
      <c r="AX94" s="209"/>
      <c r="AY94" s="209"/>
      <c r="AZ94" s="209"/>
      <c r="BA94" s="209"/>
      <c r="BB94" s="209"/>
      <c r="BC94" s="209"/>
      <c r="BD94" s="209"/>
      <c r="BE94" s="209"/>
      <c r="BF94" s="209"/>
      <c r="BG94" s="209"/>
      <c r="BH94" s="209"/>
    </row>
    <row r="95" spans="1:60" outlineLevel="1" x14ac:dyDescent="0.2">
      <c r="A95" s="226"/>
      <c r="B95" s="227"/>
      <c r="C95" s="260" t="s">
        <v>271</v>
      </c>
      <c r="D95" s="233"/>
      <c r="E95" s="234">
        <v>0.44700000000000001</v>
      </c>
      <c r="F95" s="229"/>
      <c r="G95" s="229"/>
      <c r="H95" s="229"/>
      <c r="I95" s="229"/>
      <c r="J95" s="229"/>
      <c r="K95" s="229"/>
      <c r="L95" s="229"/>
      <c r="M95" s="229"/>
      <c r="N95" s="228"/>
      <c r="O95" s="228"/>
      <c r="P95" s="228"/>
      <c r="Q95" s="228"/>
      <c r="R95" s="229"/>
      <c r="S95" s="229"/>
      <c r="T95" s="229"/>
      <c r="U95" s="229"/>
      <c r="V95" s="229"/>
      <c r="W95" s="229"/>
      <c r="X95" s="229"/>
      <c r="Y95" s="209"/>
      <c r="Z95" s="209"/>
      <c r="AA95" s="209"/>
      <c r="AB95" s="209"/>
      <c r="AC95" s="209"/>
      <c r="AD95" s="209"/>
      <c r="AE95" s="209"/>
      <c r="AF95" s="209"/>
      <c r="AG95" s="209" t="s">
        <v>155</v>
      </c>
      <c r="AH95" s="209">
        <v>0</v>
      </c>
      <c r="AI95" s="209"/>
      <c r="AJ95" s="209"/>
      <c r="AK95" s="209"/>
      <c r="AL95" s="209"/>
      <c r="AM95" s="209"/>
      <c r="AN95" s="209"/>
      <c r="AO95" s="209"/>
      <c r="AP95" s="209"/>
      <c r="AQ95" s="209"/>
      <c r="AR95" s="209"/>
      <c r="AS95" s="209"/>
      <c r="AT95" s="209"/>
      <c r="AU95" s="209"/>
      <c r="AV95" s="209"/>
      <c r="AW95" s="209"/>
      <c r="AX95" s="209"/>
      <c r="AY95" s="209"/>
      <c r="AZ95" s="209"/>
      <c r="BA95" s="209"/>
      <c r="BB95" s="209"/>
      <c r="BC95" s="209"/>
      <c r="BD95" s="209"/>
      <c r="BE95" s="209"/>
      <c r="BF95" s="209"/>
      <c r="BG95" s="209"/>
      <c r="BH95" s="209"/>
    </row>
    <row r="96" spans="1:60" outlineLevel="1" x14ac:dyDescent="0.2">
      <c r="A96" s="226"/>
      <c r="B96" s="227"/>
      <c r="C96" s="260" t="s">
        <v>272</v>
      </c>
      <c r="D96" s="233"/>
      <c r="E96" s="234">
        <v>13.464</v>
      </c>
      <c r="F96" s="229"/>
      <c r="G96" s="229"/>
      <c r="H96" s="229"/>
      <c r="I96" s="229"/>
      <c r="J96" s="229"/>
      <c r="K96" s="229"/>
      <c r="L96" s="229"/>
      <c r="M96" s="229"/>
      <c r="N96" s="228"/>
      <c r="O96" s="228"/>
      <c r="P96" s="228"/>
      <c r="Q96" s="228"/>
      <c r="R96" s="229"/>
      <c r="S96" s="229"/>
      <c r="T96" s="229"/>
      <c r="U96" s="229"/>
      <c r="V96" s="229"/>
      <c r="W96" s="229"/>
      <c r="X96" s="229"/>
      <c r="Y96" s="209"/>
      <c r="Z96" s="209"/>
      <c r="AA96" s="209"/>
      <c r="AB96" s="209"/>
      <c r="AC96" s="209"/>
      <c r="AD96" s="209"/>
      <c r="AE96" s="209"/>
      <c r="AF96" s="209"/>
      <c r="AG96" s="209" t="s">
        <v>155</v>
      </c>
      <c r="AH96" s="209">
        <v>0</v>
      </c>
      <c r="AI96" s="209"/>
      <c r="AJ96" s="209"/>
      <c r="AK96" s="209"/>
      <c r="AL96" s="209"/>
      <c r="AM96" s="209"/>
      <c r="AN96" s="209"/>
      <c r="AO96" s="209"/>
      <c r="AP96" s="209"/>
      <c r="AQ96" s="209"/>
      <c r="AR96" s="209"/>
      <c r="AS96" s="209"/>
      <c r="AT96" s="209"/>
      <c r="AU96" s="209"/>
      <c r="AV96" s="209"/>
      <c r="AW96" s="209"/>
      <c r="AX96" s="209"/>
      <c r="AY96" s="209"/>
      <c r="AZ96" s="209"/>
      <c r="BA96" s="209"/>
      <c r="BB96" s="209"/>
      <c r="BC96" s="209"/>
      <c r="BD96" s="209"/>
      <c r="BE96" s="209"/>
      <c r="BF96" s="209"/>
      <c r="BG96" s="209"/>
      <c r="BH96" s="209"/>
    </row>
    <row r="97" spans="1:60" outlineLevel="1" x14ac:dyDescent="0.2">
      <c r="A97" s="226"/>
      <c r="B97" s="227"/>
      <c r="C97" s="260" t="s">
        <v>273</v>
      </c>
      <c r="D97" s="233"/>
      <c r="E97" s="234">
        <v>13.6782</v>
      </c>
      <c r="F97" s="229"/>
      <c r="G97" s="229"/>
      <c r="H97" s="229"/>
      <c r="I97" s="229"/>
      <c r="J97" s="229"/>
      <c r="K97" s="229"/>
      <c r="L97" s="229"/>
      <c r="M97" s="229"/>
      <c r="N97" s="228"/>
      <c r="O97" s="228"/>
      <c r="P97" s="228"/>
      <c r="Q97" s="228"/>
      <c r="R97" s="229"/>
      <c r="S97" s="229"/>
      <c r="T97" s="229"/>
      <c r="U97" s="229"/>
      <c r="V97" s="229"/>
      <c r="W97" s="229"/>
      <c r="X97" s="229"/>
      <c r="Y97" s="209"/>
      <c r="Z97" s="209"/>
      <c r="AA97" s="209"/>
      <c r="AB97" s="209"/>
      <c r="AC97" s="209"/>
      <c r="AD97" s="209"/>
      <c r="AE97" s="209"/>
      <c r="AF97" s="209"/>
      <c r="AG97" s="209" t="s">
        <v>155</v>
      </c>
      <c r="AH97" s="209">
        <v>0</v>
      </c>
      <c r="AI97" s="209"/>
      <c r="AJ97" s="209"/>
      <c r="AK97" s="209"/>
      <c r="AL97" s="209"/>
      <c r="AM97" s="209"/>
      <c r="AN97" s="209"/>
      <c r="AO97" s="209"/>
      <c r="AP97" s="209"/>
      <c r="AQ97" s="209"/>
      <c r="AR97" s="209"/>
      <c r="AS97" s="209"/>
      <c r="AT97" s="209"/>
      <c r="AU97" s="209"/>
      <c r="AV97" s="209"/>
      <c r="AW97" s="209"/>
      <c r="AX97" s="209"/>
      <c r="AY97" s="209"/>
      <c r="AZ97" s="209"/>
      <c r="BA97" s="209"/>
      <c r="BB97" s="209"/>
      <c r="BC97" s="209"/>
      <c r="BD97" s="209"/>
      <c r="BE97" s="209"/>
      <c r="BF97" s="209"/>
      <c r="BG97" s="209"/>
      <c r="BH97" s="209"/>
    </row>
    <row r="98" spans="1:60" outlineLevel="1" x14ac:dyDescent="0.2">
      <c r="A98" s="226"/>
      <c r="B98" s="227"/>
      <c r="C98" s="260" t="s">
        <v>274</v>
      </c>
      <c r="D98" s="233"/>
      <c r="E98" s="234">
        <v>21.542400000000001</v>
      </c>
      <c r="F98" s="229"/>
      <c r="G98" s="229"/>
      <c r="H98" s="229"/>
      <c r="I98" s="229"/>
      <c r="J98" s="229"/>
      <c r="K98" s="229"/>
      <c r="L98" s="229"/>
      <c r="M98" s="229"/>
      <c r="N98" s="228"/>
      <c r="O98" s="228"/>
      <c r="P98" s="228"/>
      <c r="Q98" s="228"/>
      <c r="R98" s="229"/>
      <c r="S98" s="229"/>
      <c r="T98" s="229"/>
      <c r="U98" s="229"/>
      <c r="V98" s="229"/>
      <c r="W98" s="229"/>
      <c r="X98" s="229"/>
      <c r="Y98" s="209"/>
      <c r="Z98" s="209"/>
      <c r="AA98" s="209"/>
      <c r="AB98" s="209"/>
      <c r="AC98" s="209"/>
      <c r="AD98" s="209"/>
      <c r="AE98" s="209"/>
      <c r="AF98" s="209"/>
      <c r="AG98" s="209" t="s">
        <v>155</v>
      </c>
      <c r="AH98" s="209">
        <v>0</v>
      </c>
      <c r="AI98" s="209"/>
      <c r="AJ98" s="209"/>
      <c r="AK98" s="209"/>
      <c r="AL98" s="209"/>
      <c r="AM98" s="209"/>
      <c r="AN98" s="209"/>
      <c r="AO98" s="209"/>
      <c r="AP98" s="209"/>
      <c r="AQ98" s="209"/>
      <c r="AR98" s="209"/>
      <c r="AS98" s="209"/>
      <c r="AT98" s="209"/>
      <c r="AU98" s="209"/>
      <c r="AV98" s="209"/>
      <c r="AW98" s="209"/>
      <c r="AX98" s="209"/>
      <c r="AY98" s="209"/>
      <c r="AZ98" s="209"/>
      <c r="BA98" s="209"/>
      <c r="BB98" s="209"/>
      <c r="BC98" s="209"/>
      <c r="BD98" s="209"/>
      <c r="BE98" s="209"/>
      <c r="BF98" s="209"/>
      <c r="BG98" s="209"/>
      <c r="BH98" s="209"/>
    </row>
    <row r="99" spans="1:60" outlineLevel="1" x14ac:dyDescent="0.2">
      <c r="A99" s="226"/>
      <c r="B99" s="227"/>
      <c r="C99" s="260" t="s">
        <v>268</v>
      </c>
      <c r="D99" s="233"/>
      <c r="E99" s="234">
        <v>-3.1375000000000002</v>
      </c>
      <c r="F99" s="229"/>
      <c r="G99" s="229"/>
      <c r="H99" s="229"/>
      <c r="I99" s="229"/>
      <c r="J99" s="229"/>
      <c r="K99" s="229"/>
      <c r="L99" s="229"/>
      <c r="M99" s="229"/>
      <c r="N99" s="228"/>
      <c r="O99" s="228"/>
      <c r="P99" s="228"/>
      <c r="Q99" s="228"/>
      <c r="R99" s="229"/>
      <c r="S99" s="229"/>
      <c r="T99" s="229"/>
      <c r="U99" s="229"/>
      <c r="V99" s="229"/>
      <c r="W99" s="229"/>
      <c r="X99" s="229"/>
      <c r="Y99" s="209"/>
      <c r="Z99" s="209"/>
      <c r="AA99" s="209"/>
      <c r="AB99" s="209"/>
      <c r="AC99" s="209"/>
      <c r="AD99" s="209"/>
      <c r="AE99" s="209"/>
      <c r="AF99" s="209"/>
      <c r="AG99" s="209" t="s">
        <v>155</v>
      </c>
      <c r="AH99" s="209">
        <v>0</v>
      </c>
      <c r="AI99" s="209"/>
      <c r="AJ99" s="209"/>
      <c r="AK99" s="209"/>
      <c r="AL99" s="209"/>
      <c r="AM99" s="209"/>
      <c r="AN99" s="209"/>
      <c r="AO99" s="209"/>
      <c r="AP99" s="209"/>
      <c r="AQ99" s="209"/>
      <c r="AR99" s="209"/>
      <c r="AS99" s="209"/>
      <c r="AT99" s="209"/>
      <c r="AU99" s="209"/>
      <c r="AV99" s="209"/>
      <c r="AW99" s="209"/>
      <c r="AX99" s="209"/>
      <c r="AY99" s="209"/>
      <c r="AZ99" s="209"/>
      <c r="BA99" s="209"/>
      <c r="BB99" s="209"/>
      <c r="BC99" s="209"/>
      <c r="BD99" s="209"/>
      <c r="BE99" s="209"/>
      <c r="BF99" s="209"/>
      <c r="BG99" s="209"/>
      <c r="BH99" s="209"/>
    </row>
    <row r="100" spans="1:60" outlineLevel="1" x14ac:dyDescent="0.2">
      <c r="A100" s="226"/>
      <c r="B100" s="227"/>
      <c r="C100" s="260" t="s">
        <v>266</v>
      </c>
      <c r="D100" s="233"/>
      <c r="E100" s="234">
        <v>-1.6745000000000001</v>
      </c>
      <c r="F100" s="229"/>
      <c r="G100" s="229"/>
      <c r="H100" s="229"/>
      <c r="I100" s="229"/>
      <c r="J100" s="229"/>
      <c r="K100" s="229"/>
      <c r="L100" s="229"/>
      <c r="M100" s="229"/>
      <c r="N100" s="228"/>
      <c r="O100" s="228"/>
      <c r="P100" s="228"/>
      <c r="Q100" s="228"/>
      <c r="R100" s="229"/>
      <c r="S100" s="229"/>
      <c r="T100" s="229"/>
      <c r="U100" s="229"/>
      <c r="V100" s="229"/>
      <c r="W100" s="229"/>
      <c r="X100" s="229"/>
      <c r="Y100" s="209"/>
      <c r="Z100" s="209"/>
      <c r="AA100" s="209"/>
      <c r="AB100" s="209"/>
      <c r="AC100" s="209"/>
      <c r="AD100" s="209"/>
      <c r="AE100" s="209"/>
      <c r="AF100" s="209"/>
      <c r="AG100" s="209" t="s">
        <v>155</v>
      </c>
      <c r="AH100" s="209">
        <v>0</v>
      </c>
      <c r="AI100" s="209"/>
      <c r="AJ100" s="209"/>
      <c r="AK100" s="209"/>
      <c r="AL100" s="209"/>
      <c r="AM100" s="209"/>
      <c r="AN100" s="209"/>
      <c r="AO100" s="209"/>
      <c r="AP100" s="209"/>
      <c r="AQ100" s="209"/>
      <c r="AR100" s="209"/>
      <c r="AS100" s="209"/>
      <c r="AT100" s="209"/>
      <c r="AU100" s="209"/>
      <c r="AV100" s="209"/>
      <c r="AW100" s="209"/>
      <c r="AX100" s="209"/>
      <c r="AY100" s="209"/>
      <c r="AZ100" s="209"/>
      <c r="BA100" s="209"/>
      <c r="BB100" s="209"/>
      <c r="BC100" s="209"/>
      <c r="BD100" s="209"/>
      <c r="BE100" s="209"/>
      <c r="BF100" s="209"/>
      <c r="BG100" s="209"/>
      <c r="BH100" s="209"/>
    </row>
    <row r="101" spans="1:60" outlineLevel="1" x14ac:dyDescent="0.2">
      <c r="A101" s="226"/>
      <c r="B101" s="227"/>
      <c r="C101" s="260" t="s">
        <v>275</v>
      </c>
      <c r="D101" s="233"/>
      <c r="E101" s="234">
        <v>-6.5609999999999999</v>
      </c>
      <c r="F101" s="229"/>
      <c r="G101" s="229"/>
      <c r="H101" s="229"/>
      <c r="I101" s="229"/>
      <c r="J101" s="229"/>
      <c r="K101" s="229"/>
      <c r="L101" s="229"/>
      <c r="M101" s="229"/>
      <c r="N101" s="228"/>
      <c r="O101" s="228"/>
      <c r="P101" s="228"/>
      <c r="Q101" s="228"/>
      <c r="R101" s="229"/>
      <c r="S101" s="229"/>
      <c r="T101" s="229"/>
      <c r="U101" s="229"/>
      <c r="V101" s="229"/>
      <c r="W101" s="229"/>
      <c r="X101" s="229"/>
      <c r="Y101" s="209"/>
      <c r="Z101" s="209"/>
      <c r="AA101" s="209"/>
      <c r="AB101" s="209"/>
      <c r="AC101" s="209"/>
      <c r="AD101" s="209"/>
      <c r="AE101" s="209"/>
      <c r="AF101" s="209"/>
      <c r="AG101" s="209" t="s">
        <v>155</v>
      </c>
      <c r="AH101" s="209">
        <v>0</v>
      </c>
      <c r="AI101" s="209"/>
      <c r="AJ101" s="209"/>
      <c r="AK101" s="209"/>
      <c r="AL101" s="209"/>
      <c r="AM101" s="209"/>
      <c r="AN101" s="209"/>
      <c r="AO101" s="209"/>
      <c r="AP101" s="209"/>
      <c r="AQ101" s="209"/>
      <c r="AR101" s="209"/>
      <c r="AS101" s="209"/>
      <c r="AT101" s="209"/>
      <c r="AU101" s="209"/>
      <c r="AV101" s="209"/>
      <c r="AW101" s="209"/>
      <c r="AX101" s="209"/>
      <c r="AY101" s="209"/>
      <c r="AZ101" s="209"/>
      <c r="BA101" s="209"/>
      <c r="BB101" s="209"/>
      <c r="BC101" s="209"/>
      <c r="BD101" s="209"/>
      <c r="BE101" s="209"/>
      <c r="BF101" s="209"/>
      <c r="BG101" s="209"/>
      <c r="BH101" s="209"/>
    </row>
    <row r="102" spans="1:60" outlineLevel="1" x14ac:dyDescent="0.2">
      <c r="A102" s="226"/>
      <c r="B102" s="227"/>
      <c r="C102" s="260" t="s">
        <v>276</v>
      </c>
      <c r="D102" s="233"/>
      <c r="E102" s="234">
        <v>1.962</v>
      </c>
      <c r="F102" s="229"/>
      <c r="G102" s="229"/>
      <c r="H102" s="229"/>
      <c r="I102" s="229"/>
      <c r="J102" s="229"/>
      <c r="K102" s="229"/>
      <c r="L102" s="229"/>
      <c r="M102" s="229"/>
      <c r="N102" s="228"/>
      <c r="O102" s="228"/>
      <c r="P102" s="228"/>
      <c r="Q102" s="228"/>
      <c r="R102" s="229"/>
      <c r="S102" s="229"/>
      <c r="T102" s="229"/>
      <c r="U102" s="229"/>
      <c r="V102" s="229"/>
      <c r="W102" s="229"/>
      <c r="X102" s="229"/>
      <c r="Y102" s="209"/>
      <c r="Z102" s="209"/>
      <c r="AA102" s="209"/>
      <c r="AB102" s="209"/>
      <c r="AC102" s="209"/>
      <c r="AD102" s="209"/>
      <c r="AE102" s="209"/>
      <c r="AF102" s="209"/>
      <c r="AG102" s="209" t="s">
        <v>155</v>
      </c>
      <c r="AH102" s="209">
        <v>0</v>
      </c>
      <c r="AI102" s="209"/>
      <c r="AJ102" s="209"/>
      <c r="AK102" s="209"/>
      <c r="AL102" s="209"/>
      <c r="AM102" s="209"/>
      <c r="AN102" s="209"/>
      <c r="AO102" s="209"/>
      <c r="AP102" s="209"/>
      <c r="AQ102" s="209"/>
      <c r="AR102" s="209"/>
      <c r="AS102" s="209"/>
      <c r="AT102" s="209"/>
      <c r="AU102" s="209"/>
      <c r="AV102" s="209"/>
      <c r="AW102" s="209"/>
      <c r="AX102" s="209"/>
      <c r="AY102" s="209"/>
      <c r="AZ102" s="209"/>
      <c r="BA102" s="209"/>
      <c r="BB102" s="209"/>
      <c r="BC102" s="209"/>
      <c r="BD102" s="209"/>
      <c r="BE102" s="209"/>
      <c r="BF102" s="209"/>
      <c r="BG102" s="209"/>
      <c r="BH102" s="209"/>
    </row>
    <row r="103" spans="1:60" outlineLevel="1" x14ac:dyDescent="0.2">
      <c r="A103" s="226"/>
      <c r="B103" s="227"/>
      <c r="C103" s="260" t="s">
        <v>277</v>
      </c>
      <c r="D103" s="233"/>
      <c r="E103" s="234">
        <v>4.968</v>
      </c>
      <c r="F103" s="229"/>
      <c r="G103" s="229"/>
      <c r="H103" s="229"/>
      <c r="I103" s="229"/>
      <c r="J103" s="229"/>
      <c r="K103" s="229"/>
      <c r="L103" s="229"/>
      <c r="M103" s="229"/>
      <c r="N103" s="228"/>
      <c r="O103" s="228"/>
      <c r="P103" s="228"/>
      <c r="Q103" s="228"/>
      <c r="R103" s="229"/>
      <c r="S103" s="229"/>
      <c r="T103" s="229"/>
      <c r="U103" s="229"/>
      <c r="V103" s="229"/>
      <c r="W103" s="229"/>
      <c r="X103" s="229"/>
      <c r="Y103" s="209"/>
      <c r="Z103" s="209"/>
      <c r="AA103" s="209"/>
      <c r="AB103" s="209"/>
      <c r="AC103" s="209"/>
      <c r="AD103" s="209"/>
      <c r="AE103" s="209"/>
      <c r="AF103" s="209"/>
      <c r="AG103" s="209" t="s">
        <v>155</v>
      </c>
      <c r="AH103" s="209">
        <v>0</v>
      </c>
      <c r="AI103" s="209"/>
      <c r="AJ103" s="209"/>
      <c r="AK103" s="209"/>
      <c r="AL103" s="209"/>
      <c r="AM103" s="209"/>
      <c r="AN103" s="209"/>
      <c r="AO103" s="209"/>
      <c r="AP103" s="209"/>
      <c r="AQ103" s="209"/>
      <c r="AR103" s="209"/>
      <c r="AS103" s="209"/>
      <c r="AT103" s="209"/>
      <c r="AU103" s="209"/>
      <c r="AV103" s="209"/>
      <c r="AW103" s="209"/>
      <c r="AX103" s="209"/>
      <c r="AY103" s="209"/>
      <c r="AZ103" s="209"/>
      <c r="BA103" s="209"/>
      <c r="BB103" s="209"/>
      <c r="BC103" s="209"/>
      <c r="BD103" s="209"/>
      <c r="BE103" s="209"/>
      <c r="BF103" s="209"/>
      <c r="BG103" s="209"/>
      <c r="BH103" s="209"/>
    </row>
    <row r="104" spans="1:60" outlineLevel="1" x14ac:dyDescent="0.2">
      <c r="A104" s="226"/>
      <c r="B104" s="227"/>
      <c r="C104" s="260" t="s">
        <v>278</v>
      </c>
      <c r="D104" s="233"/>
      <c r="E104" s="234"/>
      <c r="F104" s="229"/>
      <c r="G104" s="229"/>
      <c r="H104" s="229"/>
      <c r="I104" s="229"/>
      <c r="J104" s="229"/>
      <c r="K104" s="229"/>
      <c r="L104" s="229"/>
      <c r="M104" s="229"/>
      <c r="N104" s="228"/>
      <c r="O104" s="228"/>
      <c r="P104" s="228"/>
      <c r="Q104" s="228"/>
      <c r="R104" s="229"/>
      <c r="S104" s="229"/>
      <c r="T104" s="229"/>
      <c r="U104" s="229"/>
      <c r="V104" s="229"/>
      <c r="W104" s="229"/>
      <c r="X104" s="229"/>
      <c r="Y104" s="209"/>
      <c r="Z104" s="209"/>
      <c r="AA104" s="209"/>
      <c r="AB104" s="209"/>
      <c r="AC104" s="209"/>
      <c r="AD104" s="209"/>
      <c r="AE104" s="209"/>
      <c r="AF104" s="209"/>
      <c r="AG104" s="209" t="s">
        <v>155</v>
      </c>
      <c r="AH104" s="209">
        <v>0</v>
      </c>
      <c r="AI104" s="209"/>
      <c r="AJ104" s="209"/>
      <c r="AK104" s="209"/>
      <c r="AL104" s="209"/>
      <c r="AM104" s="209"/>
      <c r="AN104" s="209"/>
      <c r="AO104" s="209"/>
      <c r="AP104" s="209"/>
      <c r="AQ104" s="209"/>
      <c r="AR104" s="209"/>
      <c r="AS104" s="209"/>
      <c r="AT104" s="209"/>
      <c r="AU104" s="209"/>
      <c r="AV104" s="209"/>
      <c r="AW104" s="209"/>
      <c r="AX104" s="209"/>
      <c r="AY104" s="209"/>
      <c r="AZ104" s="209"/>
      <c r="BA104" s="209"/>
      <c r="BB104" s="209"/>
      <c r="BC104" s="209"/>
      <c r="BD104" s="209"/>
      <c r="BE104" s="209"/>
      <c r="BF104" s="209"/>
      <c r="BG104" s="209"/>
      <c r="BH104" s="209"/>
    </row>
    <row r="105" spans="1:60" outlineLevel="1" x14ac:dyDescent="0.2">
      <c r="A105" s="226"/>
      <c r="B105" s="227"/>
      <c r="C105" s="260" t="s">
        <v>279</v>
      </c>
      <c r="D105" s="233"/>
      <c r="E105" s="234">
        <v>12.751200000000001</v>
      </c>
      <c r="F105" s="229"/>
      <c r="G105" s="229"/>
      <c r="H105" s="229"/>
      <c r="I105" s="229"/>
      <c r="J105" s="229"/>
      <c r="K105" s="229"/>
      <c r="L105" s="229"/>
      <c r="M105" s="229"/>
      <c r="N105" s="228"/>
      <c r="O105" s="228"/>
      <c r="P105" s="228"/>
      <c r="Q105" s="228"/>
      <c r="R105" s="229"/>
      <c r="S105" s="229"/>
      <c r="T105" s="229"/>
      <c r="U105" s="229"/>
      <c r="V105" s="229"/>
      <c r="W105" s="229"/>
      <c r="X105" s="229"/>
      <c r="Y105" s="209"/>
      <c r="Z105" s="209"/>
      <c r="AA105" s="209"/>
      <c r="AB105" s="209"/>
      <c r="AC105" s="209"/>
      <c r="AD105" s="209"/>
      <c r="AE105" s="209"/>
      <c r="AF105" s="209"/>
      <c r="AG105" s="209" t="s">
        <v>155</v>
      </c>
      <c r="AH105" s="209">
        <v>0</v>
      </c>
      <c r="AI105" s="209"/>
      <c r="AJ105" s="209"/>
      <c r="AK105" s="209"/>
      <c r="AL105" s="209"/>
      <c r="AM105" s="209"/>
      <c r="AN105" s="209"/>
      <c r="AO105" s="209"/>
      <c r="AP105" s="209"/>
      <c r="AQ105" s="209"/>
      <c r="AR105" s="209"/>
      <c r="AS105" s="209"/>
      <c r="AT105" s="209"/>
      <c r="AU105" s="209"/>
      <c r="AV105" s="209"/>
      <c r="AW105" s="209"/>
      <c r="AX105" s="209"/>
      <c r="AY105" s="209"/>
      <c r="AZ105" s="209"/>
      <c r="BA105" s="209"/>
      <c r="BB105" s="209"/>
      <c r="BC105" s="209"/>
      <c r="BD105" s="209"/>
      <c r="BE105" s="209"/>
      <c r="BF105" s="209"/>
      <c r="BG105" s="209"/>
      <c r="BH105" s="209"/>
    </row>
    <row r="106" spans="1:60" outlineLevel="1" x14ac:dyDescent="0.2">
      <c r="A106" s="226"/>
      <c r="B106" s="227"/>
      <c r="C106" s="260" t="s">
        <v>280</v>
      </c>
      <c r="D106" s="233"/>
      <c r="E106" s="234">
        <v>17.324999999999999</v>
      </c>
      <c r="F106" s="229"/>
      <c r="G106" s="229"/>
      <c r="H106" s="229"/>
      <c r="I106" s="229"/>
      <c r="J106" s="229"/>
      <c r="K106" s="229"/>
      <c r="L106" s="229"/>
      <c r="M106" s="229"/>
      <c r="N106" s="228"/>
      <c r="O106" s="228"/>
      <c r="P106" s="228"/>
      <c r="Q106" s="228"/>
      <c r="R106" s="229"/>
      <c r="S106" s="229"/>
      <c r="T106" s="229"/>
      <c r="U106" s="229"/>
      <c r="V106" s="229"/>
      <c r="W106" s="229"/>
      <c r="X106" s="229"/>
      <c r="Y106" s="209"/>
      <c r="Z106" s="209"/>
      <c r="AA106" s="209"/>
      <c r="AB106" s="209"/>
      <c r="AC106" s="209"/>
      <c r="AD106" s="209"/>
      <c r="AE106" s="209"/>
      <c r="AF106" s="209"/>
      <c r="AG106" s="209" t="s">
        <v>155</v>
      </c>
      <c r="AH106" s="209">
        <v>0</v>
      </c>
      <c r="AI106" s="209"/>
      <c r="AJ106" s="209"/>
      <c r="AK106" s="209"/>
      <c r="AL106" s="209"/>
      <c r="AM106" s="209"/>
      <c r="AN106" s="209"/>
      <c r="AO106" s="209"/>
      <c r="AP106" s="209"/>
      <c r="AQ106" s="209"/>
      <c r="AR106" s="209"/>
      <c r="AS106" s="209"/>
      <c r="AT106" s="209"/>
      <c r="AU106" s="209"/>
      <c r="AV106" s="209"/>
      <c r="AW106" s="209"/>
      <c r="AX106" s="209"/>
      <c r="AY106" s="209"/>
      <c r="AZ106" s="209"/>
      <c r="BA106" s="209"/>
      <c r="BB106" s="209"/>
      <c r="BC106" s="209"/>
      <c r="BD106" s="209"/>
      <c r="BE106" s="209"/>
      <c r="BF106" s="209"/>
      <c r="BG106" s="209"/>
      <c r="BH106" s="209"/>
    </row>
    <row r="107" spans="1:60" outlineLevel="1" x14ac:dyDescent="0.2">
      <c r="A107" s="226"/>
      <c r="B107" s="227"/>
      <c r="C107" s="260" t="s">
        <v>275</v>
      </c>
      <c r="D107" s="233"/>
      <c r="E107" s="234">
        <v>-6.5609999999999999</v>
      </c>
      <c r="F107" s="229"/>
      <c r="G107" s="229"/>
      <c r="H107" s="229"/>
      <c r="I107" s="229"/>
      <c r="J107" s="229"/>
      <c r="K107" s="229"/>
      <c r="L107" s="229"/>
      <c r="M107" s="229"/>
      <c r="N107" s="228"/>
      <c r="O107" s="228"/>
      <c r="P107" s="228"/>
      <c r="Q107" s="228"/>
      <c r="R107" s="229"/>
      <c r="S107" s="229"/>
      <c r="T107" s="229"/>
      <c r="U107" s="229"/>
      <c r="V107" s="229"/>
      <c r="W107" s="229"/>
      <c r="X107" s="229"/>
      <c r="Y107" s="209"/>
      <c r="Z107" s="209"/>
      <c r="AA107" s="209"/>
      <c r="AB107" s="209"/>
      <c r="AC107" s="209"/>
      <c r="AD107" s="209"/>
      <c r="AE107" s="209"/>
      <c r="AF107" s="209"/>
      <c r="AG107" s="209" t="s">
        <v>155</v>
      </c>
      <c r="AH107" s="209">
        <v>0</v>
      </c>
      <c r="AI107" s="209"/>
      <c r="AJ107" s="209"/>
      <c r="AK107" s="209"/>
      <c r="AL107" s="209"/>
      <c r="AM107" s="209"/>
      <c r="AN107" s="209"/>
      <c r="AO107" s="209"/>
      <c r="AP107" s="209"/>
      <c r="AQ107" s="209"/>
      <c r="AR107" s="209"/>
      <c r="AS107" s="209"/>
      <c r="AT107" s="209"/>
      <c r="AU107" s="209"/>
      <c r="AV107" s="209"/>
      <c r="AW107" s="209"/>
      <c r="AX107" s="209"/>
      <c r="AY107" s="209"/>
      <c r="AZ107" s="209"/>
      <c r="BA107" s="209"/>
      <c r="BB107" s="209"/>
      <c r="BC107" s="209"/>
      <c r="BD107" s="209"/>
      <c r="BE107" s="209"/>
      <c r="BF107" s="209"/>
      <c r="BG107" s="209"/>
      <c r="BH107" s="209"/>
    </row>
    <row r="108" spans="1:60" outlineLevel="1" x14ac:dyDescent="0.2">
      <c r="A108" s="226"/>
      <c r="B108" s="227"/>
      <c r="C108" s="260" t="s">
        <v>276</v>
      </c>
      <c r="D108" s="233"/>
      <c r="E108" s="234">
        <v>1.962</v>
      </c>
      <c r="F108" s="229"/>
      <c r="G108" s="229"/>
      <c r="H108" s="229"/>
      <c r="I108" s="229"/>
      <c r="J108" s="229"/>
      <c r="K108" s="229"/>
      <c r="L108" s="229"/>
      <c r="M108" s="229"/>
      <c r="N108" s="228"/>
      <c r="O108" s="228"/>
      <c r="P108" s="228"/>
      <c r="Q108" s="228"/>
      <c r="R108" s="229"/>
      <c r="S108" s="229"/>
      <c r="T108" s="229"/>
      <c r="U108" s="229"/>
      <c r="V108" s="229"/>
      <c r="W108" s="229"/>
      <c r="X108" s="229"/>
      <c r="Y108" s="209"/>
      <c r="Z108" s="209"/>
      <c r="AA108" s="209"/>
      <c r="AB108" s="209"/>
      <c r="AC108" s="209"/>
      <c r="AD108" s="209"/>
      <c r="AE108" s="209"/>
      <c r="AF108" s="209"/>
      <c r="AG108" s="209" t="s">
        <v>155</v>
      </c>
      <c r="AH108" s="209">
        <v>0</v>
      </c>
      <c r="AI108" s="209"/>
      <c r="AJ108" s="209"/>
      <c r="AK108" s="209"/>
      <c r="AL108" s="209"/>
      <c r="AM108" s="209"/>
      <c r="AN108" s="209"/>
      <c r="AO108" s="209"/>
      <c r="AP108" s="209"/>
      <c r="AQ108" s="209"/>
      <c r="AR108" s="209"/>
      <c r="AS108" s="209"/>
      <c r="AT108" s="209"/>
      <c r="AU108" s="209"/>
      <c r="AV108" s="209"/>
      <c r="AW108" s="209"/>
      <c r="AX108" s="209"/>
      <c r="AY108" s="209"/>
      <c r="AZ108" s="209"/>
      <c r="BA108" s="209"/>
      <c r="BB108" s="209"/>
      <c r="BC108" s="209"/>
      <c r="BD108" s="209"/>
      <c r="BE108" s="209"/>
      <c r="BF108" s="209"/>
      <c r="BG108" s="209"/>
      <c r="BH108" s="209"/>
    </row>
    <row r="109" spans="1:60" outlineLevel="1" x14ac:dyDescent="0.2">
      <c r="A109" s="226"/>
      <c r="B109" s="227"/>
      <c r="C109" s="260" t="s">
        <v>277</v>
      </c>
      <c r="D109" s="233"/>
      <c r="E109" s="234">
        <v>4.968</v>
      </c>
      <c r="F109" s="229"/>
      <c r="G109" s="229"/>
      <c r="H109" s="229"/>
      <c r="I109" s="229"/>
      <c r="J109" s="229"/>
      <c r="K109" s="229"/>
      <c r="L109" s="229"/>
      <c r="M109" s="229"/>
      <c r="N109" s="228"/>
      <c r="O109" s="228"/>
      <c r="P109" s="228"/>
      <c r="Q109" s="228"/>
      <c r="R109" s="229"/>
      <c r="S109" s="229"/>
      <c r="T109" s="229"/>
      <c r="U109" s="229"/>
      <c r="V109" s="229"/>
      <c r="W109" s="229"/>
      <c r="X109" s="229"/>
      <c r="Y109" s="209"/>
      <c r="Z109" s="209"/>
      <c r="AA109" s="209"/>
      <c r="AB109" s="209"/>
      <c r="AC109" s="209"/>
      <c r="AD109" s="209"/>
      <c r="AE109" s="209"/>
      <c r="AF109" s="209"/>
      <c r="AG109" s="209" t="s">
        <v>155</v>
      </c>
      <c r="AH109" s="209">
        <v>0</v>
      </c>
      <c r="AI109" s="209"/>
      <c r="AJ109" s="209"/>
      <c r="AK109" s="209"/>
      <c r="AL109" s="209"/>
      <c r="AM109" s="209"/>
      <c r="AN109" s="209"/>
      <c r="AO109" s="209"/>
      <c r="AP109" s="209"/>
      <c r="AQ109" s="209"/>
      <c r="AR109" s="209"/>
      <c r="AS109" s="209"/>
      <c r="AT109" s="209"/>
      <c r="AU109" s="209"/>
      <c r="AV109" s="209"/>
      <c r="AW109" s="209"/>
      <c r="AX109" s="209"/>
      <c r="AY109" s="209"/>
      <c r="AZ109" s="209"/>
      <c r="BA109" s="209"/>
      <c r="BB109" s="209"/>
      <c r="BC109" s="209"/>
      <c r="BD109" s="209"/>
      <c r="BE109" s="209"/>
      <c r="BF109" s="209"/>
      <c r="BG109" s="209"/>
      <c r="BH109" s="209"/>
    </row>
    <row r="110" spans="1:60" outlineLevel="1" x14ac:dyDescent="0.2">
      <c r="A110" s="226"/>
      <c r="B110" s="227"/>
      <c r="C110" s="260" t="s">
        <v>281</v>
      </c>
      <c r="D110" s="233"/>
      <c r="E110" s="234">
        <v>13.0168</v>
      </c>
      <c r="F110" s="229"/>
      <c r="G110" s="229"/>
      <c r="H110" s="229"/>
      <c r="I110" s="229"/>
      <c r="J110" s="229"/>
      <c r="K110" s="229"/>
      <c r="L110" s="229"/>
      <c r="M110" s="229"/>
      <c r="N110" s="228"/>
      <c r="O110" s="228"/>
      <c r="P110" s="228"/>
      <c r="Q110" s="228"/>
      <c r="R110" s="229"/>
      <c r="S110" s="229"/>
      <c r="T110" s="229"/>
      <c r="U110" s="229"/>
      <c r="V110" s="229"/>
      <c r="W110" s="229"/>
      <c r="X110" s="229"/>
      <c r="Y110" s="209"/>
      <c r="Z110" s="209"/>
      <c r="AA110" s="209"/>
      <c r="AB110" s="209"/>
      <c r="AC110" s="209"/>
      <c r="AD110" s="209"/>
      <c r="AE110" s="209"/>
      <c r="AF110" s="209"/>
      <c r="AG110" s="209" t="s">
        <v>155</v>
      </c>
      <c r="AH110" s="209">
        <v>0</v>
      </c>
      <c r="AI110" s="209"/>
      <c r="AJ110" s="209"/>
      <c r="AK110" s="209"/>
      <c r="AL110" s="209"/>
      <c r="AM110" s="209"/>
      <c r="AN110" s="209"/>
      <c r="AO110" s="209"/>
      <c r="AP110" s="209"/>
      <c r="AQ110" s="209"/>
      <c r="AR110" s="209"/>
      <c r="AS110" s="209"/>
      <c r="AT110" s="209"/>
      <c r="AU110" s="209"/>
      <c r="AV110" s="209"/>
      <c r="AW110" s="209"/>
      <c r="AX110" s="209"/>
      <c r="AY110" s="209"/>
      <c r="AZ110" s="209"/>
      <c r="BA110" s="209"/>
      <c r="BB110" s="209"/>
      <c r="BC110" s="209"/>
      <c r="BD110" s="209"/>
      <c r="BE110" s="209"/>
      <c r="BF110" s="209"/>
      <c r="BG110" s="209"/>
      <c r="BH110" s="209"/>
    </row>
    <row r="111" spans="1:60" outlineLevel="1" x14ac:dyDescent="0.2">
      <c r="A111" s="226"/>
      <c r="B111" s="227"/>
      <c r="C111" s="260" t="s">
        <v>282</v>
      </c>
      <c r="D111" s="233"/>
      <c r="E111" s="234">
        <v>4.6510499999999997</v>
      </c>
      <c r="F111" s="229"/>
      <c r="G111" s="229"/>
      <c r="H111" s="229"/>
      <c r="I111" s="229"/>
      <c r="J111" s="229"/>
      <c r="K111" s="229"/>
      <c r="L111" s="229"/>
      <c r="M111" s="229"/>
      <c r="N111" s="228"/>
      <c r="O111" s="228"/>
      <c r="P111" s="228"/>
      <c r="Q111" s="228"/>
      <c r="R111" s="229"/>
      <c r="S111" s="229"/>
      <c r="T111" s="229"/>
      <c r="U111" s="229"/>
      <c r="V111" s="229"/>
      <c r="W111" s="229"/>
      <c r="X111" s="229"/>
      <c r="Y111" s="209"/>
      <c r="Z111" s="209"/>
      <c r="AA111" s="209"/>
      <c r="AB111" s="209"/>
      <c r="AC111" s="209"/>
      <c r="AD111" s="209"/>
      <c r="AE111" s="209"/>
      <c r="AF111" s="209"/>
      <c r="AG111" s="209" t="s">
        <v>155</v>
      </c>
      <c r="AH111" s="209">
        <v>0</v>
      </c>
      <c r="AI111" s="209"/>
      <c r="AJ111" s="209"/>
      <c r="AK111" s="209"/>
      <c r="AL111" s="209"/>
      <c r="AM111" s="209"/>
      <c r="AN111" s="209"/>
      <c r="AO111" s="209"/>
      <c r="AP111" s="209"/>
      <c r="AQ111" s="209"/>
      <c r="AR111" s="209"/>
      <c r="AS111" s="209"/>
      <c r="AT111" s="209"/>
      <c r="AU111" s="209"/>
      <c r="AV111" s="209"/>
      <c r="AW111" s="209"/>
      <c r="AX111" s="209"/>
      <c r="AY111" s="209"/>
      <c r="AZ111" s="209"/>
      <c r="BA111" s="209"/>
      <c r="BB111" s="209"/>
      <c r="BC111" s="209"/>
      <c r="BD111" s="209"/>
      <c r="BE111" s="209"/>
      <c r="BF111" s="209"/>
      <c r="BG111" s="209"/>
      <c r="BH111" s="209"/>
    </row>
    <row r="112" spans="1:60" outlineLevel="1" x14ac:dyDescent="0.2">
      <c r="A112" s="226"/>
      <c r="B112" s="227"/>
      <c r="C112" s="260" t="s">
        <v>283</v>
      </c>
      <c r="D112" s="233"/>
      <c r="E112" s="234">
        <v>50</v>
      </c>
      <c r="F112" s="229"/>
      <c r="G112" s="229"/>
      <c r="H112" s="229"/>
      <c r="I112" s="229"/>
      <c r="J112" s="229"/>
      <c r="K112" s="229"/>
      <c r="L112" s="229"/>
      <c r="M112" s="229"/>
      <c r="N112" s="228"/>
      <c r="O112" s="228"/>
      <c r="P112" s="228"/>
      <c r="Q112" s="228"/>
      <c r="R112" s="229"/>
      <c r="S112" s="229"/>
      <c r="T112" s="229"/>
      <c r="U112" s="229"/>
      <c r="V112" s="229"/>
      <c r="W112" s="229"/>
      <c r="X112" s="229"/>
      <c r="Y112" s="209"/>
      <c r="Z112" s="209"/>
      <c r="AA112" s="209"/>
      <c r="AB112" s="209"/>
      <c r="AC112" s="209"/>
      <c r="AD112" s="209"/>
      <c r="AE112" s="209"/>
      <c r="AF112" s="209"/>
      <c r="AG112" s="209" t="s">
        <v>155</v>
      </c>
      <c r="AH112" s="209">
        <v>0</v>
      </c>
      <c r="AI112" s="209"/>
      <c r="AJ112" s="209"/>
      <c r="AK112" s="209"/>
      <c r="AL112" s="209"/>
      <c r="AM112" s="209"/>
      <c r="AN112" s="209"/>
      <c r="AO112" s="209"/>
      <c r="AP112" s="209"/>
      <c r="AQ112" s="209"/>
      <c r="AR112" s="209"/>
      <c r="AS112" s="209"/>
      <c r="AT112" s="209"/>
      <c r="AU112" s="209"/>
      <c r="AV112" s="209"/>
      <c r="AW112" s="209"/>
      <c r="AX112" s="209"/>
      <c r="AY112" s="209"/>
      <c r="AZ112" s="209"/>
      <c r="BA112" s="209"/>
      <c r="BB112" s="209"/>
      <c r="BC112" s="209"/>
      <c r="BD112" s="209"/>
      <c r="BE112" s="209"/>
      <c r="BF112" s="209"/>
      <c r="BG112" s="209"/>
      <c r="BH112" s="209"/>
    </row>
    <row r="113" spans="1:60" outlineLevel="1" x14ac:dyDescent="0.2">
      <c r="A113" s="226"/>
      <c r="B113" s="227"/>
      <c r="C113" s="260" t="s">
        <v>284</v>
      </c>
      <c r="D113" s="233"/>
      <c r="E113" s="234">
        <v>32.67</v>
      </c>
      <c r="F113" s="229"/>
      <c r="G113" s="229"/>
      <c r="H113" s="229"/>
      <c r="I113" s="229"/>
      <c r="J113" s="229"/>
      <c r="K113" s="229"/>
      <c r="L113" s="229"/>
      <c r="M113" s="229"/>
      <c r="N113" s="228"/>
      <c r="O113" s="228"/>
      <c r="P113" s="228"/>
      <c r="Q113" s="228"/>
      <c r="R113" s="229"/>
      <c r="S113" s="229"/>
      <c r="T113" s="229"/>
      <c r="U113" s="229"/>
      <c r="V113" s="229"/>
      <c r="W113" s="229"/>
      <c r="X113" s="229"/>
      <c r="Y113" s="209"/>
      <c r="Z113" s="209"/>
      <c r="AA113" s="209"/>
      <c r="AB113" s="209"/>
      <c r="AC113" s="209"/>
      <c r="AD113" s="209"/>
      <c r="AE113" s="209"/>
      <c r="AF113" s="209"/>
      <c r="AG113" s="209" t="s">
        <v>155</v>
      </c>
      <c r="AH113" s="209">
        <v>0</v>
      </c>
      <c r="AI113" s="209"/>
      <c r="AJ113" s="209"/>
      <c r="AK113" s="209"/>
      <c r="AL113" s="209"/>
      <c r="AM113" s="209"/>
      <c r="AN113" s="209"/>
      <c r="AO113" s="209"/>
      <c r="AP113" s="209"/>
      <c r="AQ113" s="209"/>
      <c r="AR113" s="209"/>
      <c r="AS113" s="209"/>
      <c r="AT113" s="209"/>
      <c r="AU113" s="209"/>
      <c r="AV113" s="209"/>
      <c r="AW113" s="209"/>
      <c r="AX113" s="209"/>
      <c r="AY113" s="209"/>
      <c r="AZ113" s="209"/>
      <c r="BA113" s="209"/>
      <c r="BB113" s="209"/>
      <c r="BC113" s="209"/>
      <c r="BD113" s="209"/>
      <c r="BE113" s="209"/>
      <c r="BF113" s="209"/>
      <c r="BG113" s="209"/>
      <c r="BH113" s="209"/>
    </row>
    <row r="114" spans="1:60" outlineLevel="1" x14ac:dyDescent="0.2">
      <c r="A114" s="226"/>
      <c r="B114" s="227"/>
      <c r="C114" s="260" t="s">
        <v>264</v>
      </c>
      <c r="D114" s="233"/>
      <c r="E114" s="234">
        <v>7.7880000000000003</v>
      </c>
      <c r="F114" s="229"/>
      <c r="G114" s="229"/>
      <c r="H114" s="229"/>
      <c r="I114" s="229"/>
      <c r="J114" s="229"/>
      <c r="K114" s="229"/>
      <c r="L114" s="229"/>
      <c r="M114" s="229"/>
      <c r="N114" s="228"/>
      <c r="O114" s="228"/>
      <c r="P114" s="228"/>
      <c r="Q114" s="228"/>
      <c r="R114" s="229"/>
      <c r="S114" s="229"/>
      <c r="T114" s="229"/>
      <c r="U114" s="229"/>
      <c r="V114" s="229"/>
      <c r="W114" s="229"/>
      <c r="X114" s="229"/>
      <c r="Y114" s="209"/>
      <c r="Z114" s="209"/>
      <c r="AA114" s="209"/>
      <c r="AB114" s="209"/>
      <c r="AC114" s="209"/>
      <c r="AD114" s="209"/>
      <c r="AE114" s="209"/>
      <c r="AF114" s="209"/>
      <c r="AG114" s="209" t="s">
        <v>155</v>
      </c>
      <c r="AH114" s="209">
        <v>0</v>
      </c>
      <c r="AI114" s="209"/>
      <c r="AJ114" s="209"/>
      <c r="AK114" s="209"/>
      <c r="AL114" s="209"/>
      <c r="AM114" s="209"/>
      <c r="AN114" s="209"/>
      <c r="AO114" s="209"/>
      <c r="AP114" s="209"/>
      <c r="AQ114" s="209"/>
      <c r="AR114" s="209"/>
      <c r="AS114" s="209"/>
      <c r="AT114" s="209"/>
      <c r="AU114" s="209"/>
      <c r="AV114" s="209"/>
      <c r="AW114" s="209"/>
      <c r="AX114" s="209"/>
      <c r="AY114" s="209"/>
      <c r="AZ114" s="209"/>
      <c r="BA114" s="209"/>
      <c r="BB114" s="209"/>
      <c r="BC114" s="209"/>
      <c r="BD114" s="209"/>
      <c r="BE114" s="209"/>
      <c r="BF114" s="209"/>
      <c r="BG114" s="209"/>
      <c r="BH114" s="209"/>
    </row>
    <row r="115" spans="1:60" outlineLevel="1" x14ac:dyDescent="0.2">
      <c r="A115" s="226"/>
      <c r="B115" s="227"/>
      <c r="C115" s="260" t="s">
        <v>265</v>
      </c>
      <c r="D115" s="233"/>
      <c r="E115" s="234">
        <v>1.298</v>
      </c>
      <c r="F115" s="229"/>
      <c r="G115" s="229"/>
      <c r="H115" s="229"/>
      <c r="I115" s="229"/>
      <c r="J115" s="229"/>
      <c r="K115" s="229"/>
      <c r="L115" s="229"/>
      <c r="M115" s="229"/>
      <c r="N115" s="228"/>
      <c r="O115" s="228"/>
      <c r="P115" s="228"/>
      <c r="Q115" s="228"/>
      <c r="R115" s="229"/>
      <c r="S115" s="229"/>
      <c r="T115" s="229"/>
      <c r="U115" s="229"/>
      <c r="V115" s="229"/>
      <c r="W115" s="229"/>
      <c r="X115" s="229"/>
      <c r="Y115" s="209"/>
      <c r="Z115" s="209"/>
      <c r="AA115" s="209"/>
      <c r="AB115" s="209"/>
      <c r="AC115" s="209"/>
      <c r="AD115" s="209"/>
      <c r="AE115" s="209"/>
      <c r="AF115" s="209"/>
      <c r="AG115" s="209" t="s">
        <v>155</v>
      </c>
      <c r="AH115" s="209">
        <v>0</v>
      </c>
      <c r="AI115" s="209"/>
      <c r="AJ115" s="209"/>
      <c r="AK115" s="209"/>
      <c r="AL115" s="209"/>
      <c r="AM115" s="209"/>
      <c r="AN115" s="209"/>
      <c r="AO115" s="209"/>
      <c r="AP115" s="209"/>
      <c r="AQ115" s="209"/>
      <c r="AR115" s="209"/>
      <c r="AS115" s="209"/>
      <c r="AT115" s="209"/>
      <c r="AU115" s="209"/>
      <c r="AV115" s="209"/>
      <c r="AW115" s="209"/>
      <c r="AX115" s="209"/>
      <c r="AY115" s="209"/>
      <c r="AZ115" s="209"/>
      <c r="BA115" s="209"/>
      <c r="BB115" s="209"/>
      <c r="BC115" s="209"/>
      <c r="BD115" s="209"/>
      <c r="BE115" s="209"/>
      <c r="BF115" s="209"/>
      <c r="BG115" s="209"/>
      <c r="BH115" s="209"/>
    </row>
    <row r="116" spans="1:60" outlineLevel="1" x14ac:dyDescent="0.2">
      <c r="A116" s="226"/>
      <c r="B116" s="227"/>
      <c r="C116" s="260" t="s">
        <v>268</v>
      </c>
      <c r="D116" s="233"/>
      <c r="E116" s="234">
        <v>-3.1375000000000002</v>
      </c>
      <c r="F116" s="229"/>
      <c r="G116" s="229"/>
      <c r="H116" s="229"/>
      <c r="I116" s="229"/>
      <c r="J116" s="229"/>
      <c r="K116" s="229"/>
      <c r="L116" s="229"/>
      <c r="M116" s="229"/>
      <c r="N116" s="228"/>
      <c r="O116" s="228"/>
      <c r="P116" s="228"/>
      <c r="Q116" s="228"/>
      <c r="R116" s="229"/>
      <c r="S116" s="229"/>
      <c r="T116" s="229"/>
      <c r="U116" s="229"/>
      <c r="V116" s="229"/>
      <c r="W116" s="229"/>
      <c r="X116" s="229"/>
      <c r="Y116" s="209"/>
      <c r="Z116" s="209"/>
      <c r="AA116" s="209"/>
      <c r="AB116" s="209"/>
      <c r="AC116" s="209"/>
      <c r="AD116" s="209"/>
      <c r="AE116" s="209"/>
      <c r="AF116" s="209"/>
      <c r="AG116" s="209" t="s">
        <v>155</v>
      </c>
      <c r="AH116" s="209">
        <v>0</v>
      </c>
      <c r="AI116" s="209"/>
      <c r="AJ116" s="209"/>
      <c r="AK116" s="209"/>
      <c r="AL116" s="209"/>
      <c r="AM116" s="209"/>
      <c r="AN116" s="209"/>
      <c r="AO116" s="209"/>
      <c r="AP116" s="209"/>
      <c r="AQ116" s="209"/>
      <c r="AR116" s="209"/>
      <c r="AS116" s="209"/>
      <c r="AT116" s="209"/>
      <c r="AU116" s="209"/>
      <c r="AV116" s="209"/>
      <c r="AW116" s="209"/>
      <c r="AX116" s="209"/>
      <c r="AY116" s="209"/>
      <c r="AZ116" s="209"/>
      <c r="BA116" s="209"/>
      <c r="BB116" s="209"/>
      <c r="BC116" s="209"/>
      <c r="BD116" s="209"/>
      <c r="BE116" s="209"/>
      <c r="BF116" s="209"/>
      <c r="BG116" s="209"/>
      <c r="BH116" s="209"/>
    </row>
    <row r="117" spans="1:60" outlineLevel="1" x14ac:dyDescent="0.2">
      <c r="A117" s="226"/>
      <c r="B117" s="227"/>
      <c r="C117" s="260" t="s">
        <v>266</v>
      </c>
      <c r="D117" s="233"/>
      <c r="E117" s="234">
        <v>-1.6745000000000001</v>
      </c>
      <c r="F117" s="229"/>
      <c r="G117" s="229"/>
      <c r="H117" s="229"/>
      <c r="I117" s="229"/>
      <c r="J117" s="229"/>
      <c r="K117" s="229"/>
      <c r="L117" s="229"/>
      <c r="M117" s="229"/>
      <c r="N117" s="228"/>
      <c r="O117" s="228"/>
      <c r="P117" s="228"/>
      <c r="Q117" s="228"/>
      <c r="R117" s="229"/>
      <c r="S117" s="229"/>
      <c r="T117" s="229"/>
      <c r="U117" s="229"/>
      <c r="V117" s="229"/>
      <c r="W117" s="229"/>
      <c r="X117" s="229"/>
      <c r="Y117" s="209"/>
      <c r="Z117" s="209"/>
      <c r="AA117" s="209"/>
      <c r="AB117" s="209"/>
      <c r="AC117" s="209"/>
      <c r="AD117" s="209"/>
      <c r="AE117" s="209"/>
      <c r="AF117" s="209"/>
      <c r="AG117" s="209" t="s">
        <v>155</v>
      </c>
      <c r="AH117" s="209">
        <v>0</v>
      </c>
      <c r="AI117" s="209"/>
      <c r="AJ117" s="209"/>
      <c r="AK117" s="209"/>
      <c r="AL117" s="209"/>
      <c r="AM117" s="209"/>
      <c r="AN117" s="209"/>
      <c r="AO117" s="209"/>
      <c r="AP117" s="209"/>
      <c r="AQ117" s="209"/>
      <c r="AR117" s="209"/>
      <c r="AS117" s="209"/>
      <c r="AT117" s="209"/>
      <c r="AU117" s="209"/>
      <c r="AV117" s="209"/>
      <c r="AW117" s="209"/>
      <c r="AX117" s="209"/>
      <c r="AY117" s="209"/>
      <c r="AZ117" s="209"/>
      <c r="BA117" s="209"/>
      <c r="BB117" s="209"/>
      <c r="BC117" s="209"/>
      <c r="BD117" s="209"/>
      <c r="BE117" s="209"/>
      <c r="BF117" s="209"/>
      <c r="BG117" s="209"/>
      <c r="BH117" s="209"/>
    </row>
    <row r="118" spans="1:60" outlineLevel="1" x14ac:dyDescent="0.2">
      <c r="A118" s="226"/>
      <c r="B118" s="227"/>
      <c r="C118" s="260" t="s">
        <v>266</v>
      </c>
      <c r="D118" s="233"/>
      <c r="E118" s="234">
        <v>-1.6745000000000001</v>
      </c>
      <c r="F118" s="229"/>
      <c r="G118" s="229"/>
      <c r="H118" s="229"/>
      <c r="I118" s="229"/>
      <c r="J118" s="229"/>
      <c r="K118" s="229"/>
      <c r="L118" s="229"/>
      <c r="M118" s="229"/>
      <c r="N118" s="228"/>
      <c r="O118" s="228"/>
      <c r="P118" s="228"/>
      <c r="Q118" s="228"/>
      <c r="R118" s="229"/>
      <c r="S118" s="229"/>
      <c r="T118" s="229"/>
      <c r="U118" s="229"/>
      <c r="V118" s="229"/>
      <c r="W118" s="229"/>
      <c r="X118" s="229"/>
      <c r="Y118" s="209"/>
      <c r="Z118" s="209"/>
      <c r="AA118" s="209"/>
      <c r="AB118" s="209"/>
      <c r="AC118" s="209"/>
      <c r="AD118" s="209"/>
      <c r="AE118" s="209"/>
      <c r="AF118" s="209"/>
      <c r="AG118" s="209" t="s">
        <v>155</v>
      </c>
      <c r="AH118" s="209">
        <v>0</v>
      </c>
      <c r="AI118" s="209"/>
      <c r="AJ118" s="209"/>
      <c r="AK118" s="209"/>
      <c r="AL118" s="209"/>
      <c r="AM118" s="209"/>
      <c r="AN118" s="209"/>
      <c r="AO118" s="209"/>
      <c r="AP118" s="209"/>
      <c r="AQ118" s="209"/>
      <c r="AR118" s="209"/>
      <c r="AS118" s="209"/>
      <c r="AT118" s="209"/>
      <c r="AU118" s="209"/>
      <c r="AV118" s="209"/>
      <c r="AW118" s="209"/>
      <c r="AX118" s="209"/>
      <c r="AY118" s="209"/>
      <c r="AZ118" s="209"/>
      <c r="BA118" s="209"/>
      <c r="BB118" s="209"/>
      <c r="BC118" s="209"/>
      <c r="BD118" s="209"/>
      <c r="BE118" s="209"/>
      <c r="BF118" s="209"/>
      <c r="BG118" s="209"/>
      <c r="BH118" s="209"/>
    </row>
    <row r="119" spans="1:60" outlineLevel="1" x14ac:dyDescent="0.2">
      <c r="A119" s="226"/>
      <c r="B119" s="227"/>
      <c r="C119" s="260" t="s">
        <v>285</v>
      </c>
      <c r="D119" s="233"/>
      <c r="E119" s="234">
        <v>-2.9315000000000002</v>
      </c>
      <c r="F119" s="229"/>
      <c r="G119" s="229"/>
      <c r="H119" s="229"/>
      <c r="I119" s="229"/>
      <c r="J119" s="229"/>
      <c r="K119" s="229"/>
      <c r="L119" s="229"/>
      <c r="M119" s="229"/>
      <c r="N119" s="228"/>
      <c r="O119" s="228"/>
      <c r="P119" s="228"/>
      <c r="Q119" s="228"/>
      <c r="R119" s="229"/>
      <c r="S119" s="229"/>
      <c r="T119" s="229"/>
      <c r="U119" s="229"/>
      <c r="V119" s="229"/>
      <c r="W119" s="229"/>
      <c r="X119" s="229"/>
      <c r="Y119" s="209"/>
      <c r="Z119" s="209"/>
      <c r="AA119" s="209"/>
      <c r="AB119" s="209"/>
      <c r="AC119" s="209"/>
      <c r="AD119" s="209"/>
      <c r="AE119" s="209"/>
      <c r="AF119" s="209"/>
      <c r="AG119" s="209" t="s">
        <v>155</v>
      </c>
      <c r="AH119" s="209">
        <v>0</v>
      </c>
      <c r="AI119" s="209"/>
      <c r="AJ119" s="209"/>
      <c r="AK119" s="209"/>
      <c r="AL119" s="209"/>
      <c r="AM119" s="209"/>
      <c r="AN119" s="209"/>
      <c r="AO119" s="209"/>
      <c r="AP119" s="209"/>
      <c r="AQ119" s="209"/>
      <c r="AR119" s="209"/>
      <c r="AS119" s="209"/>
      <c r="AT119" s="209"/>
      <c r="AU119" s="209"/>
      <c r="AV119" s="209"/>
      <c r="AW119" s="209"/>
      <c r="AX119" s="209"/>
      <c r="AY119" s="209"/>
      <c r="AZ119" s="209"/>
      <c r="BA119" s="209"/>
      <c r="BB119" s="209"/>
      <c r="BC119" s="209"/>
      <c r="BD119" s="209"/>
      <c r="BE119" s="209"/>
      <c r="BF119" s="209"/>
      <c r="BG119" s="209"/>
      <c r="BH119" s="209"/>
    </row>
    <row r="120" spans="1:60" outlineLevel="1" x14ac:dyDescent="0.2">
      <c r="A120" s="226"/>
      <c r="B120" s="227"/>
      <c r="C120" s="260" t="s">
        <v>286</v>
      </c>
      <c r="D120" s="233"/>
      <c r="E120" s="234">
        <v>1.64</v>
      </c>
      <c r="F120" s="229"/>
      <c r="G120" s="229"/>
      <c r="H120" s="229"/>
      <c r="I120" s="229"/>
      <c r="J120" s="229"/>
      <c r="K120" s="229"/>
      <c r="L120" s="229"/>
      <c r="M120" s="229"/>
      <c r="N120" s="228"/>
      <c r="O120" s="228"/>
      <c r="P120" s="228"/>
      <c r="Q120" s="228"/>
      <c r="R120" s="229"/>
      <c r="S120" s="229"/>
      <c r="T120" s="229"/>
      <c r="U120" s="229"/>
      <c r="V120" s="229"/>
      <c r="W120" s="229"/>
      <c r="X120" s="229"/>
      <c r="Y120" s="209"/>
      <c r="Z120" s="209"/>
      <c r="AA120" s="209"/>
      <c r="AB120" s="209"/>
      <c r="AC120" s="209"/>
      <c r="AD120" s="209"/>
      <c r="AE120" s="209"/>
      <c r="AF120" s="209"/>
      <c r="AG120" s="209" t="s">
        <v>155</v>
      </c>
      <c r="AH120" s="209">
        <v>0</v>
      </c>
      <c r="AI120" s="209"/>
      <c r="AJ120" s="209"/>
      <c r="AK120" s="209"/>
      <c r="AL120" s="209"/>
      <c r="AM120" s="209"/>
      <c r="AN120" s="209"/>
      <c r="AO120" s="209"/>
      <c r="AP120" s="209"/>
      <c r="AQ120" s="209"/>
      <c r="AR120" s="209"/>
      <c r="AS120" s="209"/>
      <c r="AT120" s="209"/>
      <c r="AU120" s="209"/>
      <c r="AV120" s="209"/>
      <c r="AW120" s="209"/>
      <c r="AX120" s="209"/>
      <c r="AY120" s="209"/>
      <c r="AZ120" s="209"/>
      <c r="BA120" s="209"/>
      <c r="BB120" s="209"/>
      <c r="BC120" s="209"/>
      <c r="BD120" s="209"/>
      <c r="BE120" s="209"/>
      <c r="BF120" s="209"/>
      <c r="BG120" s="209"/>
      <c r="BH120" s="209"/>
    </row>
    <row r="121" spans="1:60" outlineLevel="1" x14ac:dyDescent="0.2">
      <c r="A121" s="226"/>
      <c r="B121" s="227"/>
      <c r="C121" s="260" t="s">
        <v>287</v>
      </c>
      <c r="D121" s="233"/>
      <c r="E121" s="234">
        <v>0.42899999999999999</v>
      </c>
      <c r="F121" s="229"/>
      <c r="G121" s="229"/>
      <c r="H121" s="229"/>
      <c r="I121" s="229"/>
      <c r="J121" s="229"/>
      <c r="K121" s="229"/>
      <c r="L121" s="229"/>
      <c r="M121" s="229"/>
      <c r="N121" s="228"/>
      <c r="O121" s="228"/>
      <c r="P121" s="228"/>
      <c r="Q121" s="228"/>
      <c r="R121" s="229"/>
      <c r="S121" s="229"/>
      <c r="T121" s="229"/>
      <c r="U121" s="229"/>
      <c r="V121" s="229"/>
      <c r="W121" s="229"/>
      <c r="X121" s="229"/>
      <c r="Y121" s="209"/>
      <c r="Z121" s="209"/>
      <c r="AA121" s="209"/>
      <c r="AB121" s="209"/>
      <c r="AC121" s="209"/>
      <c r="AD121" s="209"/>
      <c r="AE121" s="209"/>
      <c r="AF121" s="209"/>
      <c r="AG121" s="209" t="s">
        <v>155</v>
      </c>
      <c r="AH121" s="209">
        <v>0</v>
      </c>
      <c r="AI121" s="209"/>
      <c r="AJ121" s="209"/>
      <c r="AK121" s="209"/>
      <c r="AL121" s="209"/>
      <c r="AM121" s="209"/>
      <c r="AN121" s="209"/>
      <c r="AO121" s="209"/>
      <c r="AP121" s="209"/>
      <c r="AQ121" s="209"/>
      <c r="AR121" s="209"/>
      <c r="AS121" s="209"/>
      <c r="AT121" s="209"/>
      <c r="AU121" s="209"/>
      <c r="AV121" s="209"/>
      <c r="AW121" s="209"/>
      <c r="AX121" s="209"/>
      <c r="AY121" s="209"/>
      <c r="AZ121" s="209"/>
      <c r="BA121" s="209"/>
      <c r="BB121" s="209"/>
      <c r="BC121" s="209"/>
      <c r="BD121" s="209"/>
      <c r="BE121" s="209"/>
      <c r="BF121" s="209"/>
      <c r="BG121" s="209"/>
      <c r="BH121" s="209"/>
    </row>
    <row r="122" spans="1:60" outlineLevel="1" x14ac:dyDescent="0.2">
      <c r="A122" s="226"/>
      <c r="B122" s="227"/>
      <c r="C122" s="260" t="s">
        <v>288</v>
      </c>
      <c r="D122" s="233"/>
      <c r="E122" s="234">
        <v>8.6332000000000004</v>
      </c>
      <c r="F122" s="229"/>
      <c r="G122" s="229"/>
      <c r="H122" s="229"/>
      <c r="I122" s="229"/>
      <c r="J122" s="229"/>
      <c r="K122" s="229"/>
      <c r="L122" s="229"/>
      <c r="M122" s="229"/>
      <c r="N122" s="228"/>
      <c r="O122" s="228"/>
      <c r="P122" s="228"/>
      <c r="Q122" s="228"/>
      <c r="R122" s="229"/>
      <c r="S122" s="229"/>
      <c r="T122" s="229"/>
      <c r="U122" s="229"/>
      <c r="V122" s="229"/>
      <c r="W122" s="229"/>
      <c r="X122" s="229"/>
      <c r="Y122" s="209"/>
      <c r="Z122" s="209"/>
      <c r="AA122" s="209"/>
      <c r="AB122" s="209"/>
      <c r="AC122" s="209"/>
      <c r="AD122" s="209"/>
      <c r="AE122" s="209"/>
      <c r="AF122" s="209"/>
      <c r="AG122" s="209" t="s">
        <v>155</v>
      </c>
      <c r="AH122" s="209">
        <v>0</v>
      </c>
      <c r="AI122" s="209"/>
      <c r="AJ122" s="209"/>
      <c r="AK122" s="209"/>
      <c r="AL122" s="209"/>
      <c r="AM122" s="209"/>
      <c r="AN122" s="209"/>
      <c r="AO122" s="209"/>
      <c r="AP122" s="209"/>
      <c r="AQ122" s="209"/>
      <c r="AR122" s="209"/>
      <c r="AS122" s="209"/>
      <c r="AT122" s="209"/>
      <c r="AU122" s="209"/>
      <c r="AV122" s="209"/>
      <c r="AW122" s="209"/>
      <c r="AX122" s="209"/>
      <c r="AY122" s="209"/>
      <c r="AZ122" s="209"/>
      <c r="BA122" s="209"/>
      <c r="BB122" s="209"/>
      <c r="BC122" s="209"/>
      <c r="BD122" s="209"/>
      <c r="BE122" s="209"/>
      <c r="BF122" s="209"/>
      <c r="BG122" s="209"/>
      <c r="BH122" s="209"/>
    </row>
    <row r="123" spans="1:60" outlineLevel="1" x14ac:dyDescent="0.2">
      <c r="A123" s="226"/>
      <c r="B123" s="227"/>
      <c r="C123" s="260" t="s">
        <v>289</v>
      </c>
      <c r="D123" s="233"/>
      <c r="E123" s="234">
        <v>28.9556</v>
      </c>
      <c r="F123" s="229"/>
      <c r="G123" s="229"/>
      <c r="H123" s="229"/>
      <c r="I123" s="229"/>
      <c r="J123" s="229"/>
      <c r="K123" s="229"/>
      <c r="L123" s="229"/>
      <c r="M123" s="229"/>
      <c r="N123" s="228"/>
      <c r="O123" s="228"/>
      <c r="P123" s="228"/>
      <c r="Q123" s="228"/>
      <c r="R123" s="229"/>
      <c r="S123" s="229"/>
      <c r="T123" s="229"/>
      <c r="U123" s="229"/>
      <c r="V123" s="229"/>
      <c r="W123" s="229"/>
      <c r="X123" s="229"/>
      <c r="Y123" s="209"/>
      <c r="Z123" s="209"/>
      <c r="AA123" s="209"/>
      <c r="AB123" s="209"/>
      <c r="AC123" s="209"/>
      <c r="AD123" s="209"/>
      <c r="AE123" s="209"/>
      <c r="AF123" s="209"/>
      <c r="AG123" s="209" t="s">
        <v>155</v>
      </c>
      <c r="AH123" s="209">
        <v>0</v>
      </c>
      <c r="AI123" s="209"/>
      <c r="AJ123" s="209"/>
      <c r="AK123" s="209"/>
      <c r="AL123" s="209"/>
      <c r="AM123" s="209"/>
      <c r="AN123" s="209"/>
      <c r="AO123" s="209"/>
      <c r="AP123" s="209"/>
      <c r="AQ123" s="209"/>
      <c r="AR123" s="209"/>
      <c r="AS123" s="209"/>
      <c r="AT123" s="209"/>
      <c r="AU123" s="209"/>
      <c r="AV123" s="209"/>
      <c r="AW123" s="209"/>
      <c r="AX123" s="209"/>
      <c r="AY123" s="209"/>
      <c r="AZ123" s="209"/>
      <c r="BA123" s="209"/>
      <c r="BB123" s="209"/>
      <c r="BC123" s="209"/>
      <c r="BD123" s="209"/>
      <c r="BE123" s="209"/>
      <c r="BF123" s="209"/>
      <c r="BG123" s="209"/>
      <c r="BH123" s="209"/>
    </row>
    <row r="124" spans="1:60" outlineLevel="1" x14ac:dyDescent="0.2">
      <c r="A124" s="226"/>
      <c r="B124" s="227"/>
      <c r="C124" s="260" t="s">
        <v>290</v>
      </c>
      <c r="D124" s="233"/>
      <c r="E124" s="234">
        <v>23.760400000000001</v>
      </c>
      <c r="F124" s="229"/>
      <c r="G124" s="229"/>
      <c r="H124" s="229"/>
      <c r="I124" s="229"/>
      <c r="J124" s="229"/>
      <c r="K124" s="229"/>
      <c r="L124" s="229"/>
      <c r="M124" s="229"/>
      <c r="N124" s="228"/>
      <c r="O124" s="228"/>
      <c r="P124" s="228"/>
      <c r="Q124" s="228"/>
      <c r="R124" s="229"/>
      <c r="S124" s="229"/>
      <c r="T124" s="229"/>
      <c r="U124" s="229"/>
      <c r="V124" s="229"/>
      <c r="W124" s="229"/>
      <c r="X124" s="229"/>
      <c r="Y124" s="209"/>
      <c r="Z124" s="209"/>
      <c r="AA124" s="209"/>
      <c r="AB124" s="209"/>
      <c r="AC124" s="209"/>
      <c r="AD124" s="209"/>
      <c r="AE124" s="209"/>
      <c r="AF124" s="209"/>
      <c r="AG124" s="209" t="s">
        <v>155</v>
      </c>
      <c r="AH124" s="209">
        <v>0</v>
      </c>
      <c r="AI124" s="209"/>
      <c r="AJ124" s="209"/>
      <c r="AK124" s="209"/>
      <c r="AL124" s="209"/>
      <c r="AM124" s="209"/>
      <c r="AN124" s="209"/>
      <c r="AO124" s="209"/>
      <c r="AP124" s="209"/>
      <c r="AQ124" s="209"/>
      <c r="AR124" s="209"/>
      <c r="AS124" s="209"/>
      <c r="AT124" s="209"/>
      <c r="AU124" s="209"/>
      <c r="AV124" s="209"/>
      <c r="AW124" s="209"/>
      <c r="AX124" s="209"/>
      <c r="AY124" s="209"/>
      <c r="AZ124" s="209"/>
      <c r="BA124" s="209"/>
      <c r="BB124" s="209"/>
      <c r="BC124" s="209"/>
      <c r="BD124" s="209"/>
      <c r="BE124" s="209"/>
      <c r="BF124" s="209"/>
      <c r="BG124" s="209"/>
      <c r="BH124" s="209"/>
    </row>
    <row r="125" spans="1:60" outlineLevel="1" x14ac:dyDescent="0.2">
      <c r="A125" s="226"/>
      <c r="B125" s="227"/>
      <c r="C125" s="260" t="s">
        <v>291</v>
      </c>
      <c r="D125" s="233"/>
      <c r="E125" s="234">
        <v>-5.0235000000000003</v>
      </c>
      <c r="F125" s="229"/>
      <c r="G125" s="229"/>
      <c r="H125" s="229"/>
      <c r="I125" s="229"/>
      <c r="J125" s="229"/>
      <c r="K125" s="229"/>
      <c r="L125" s="229"/>
      <c r="M125" s="229"/>
      <c r="N125" s="228"/>
      <c r="O125" s="228"/>
      <c r="P125" s="228"/>
      <c r="Q125" s="228"/>
      <c r="R125" s="229"/>
      <c r="S125" s="229"/>
      <c r="T125" s="229"/>
      <c r="U125" s="229"/>
      <c r="V125" s="229"/>
      <c r="W125" s="229"/>
      <c r="X125" s="229"/>
      <c r="Y125" s="209"/>
      <c r="Z125" s="209"/>
      <c r="AA125" s="209"/>
      <c r="AB125" s="209"/>
      <c r="AC125" s="209"/>
      <c r="AD125" s="209"/>
      <c r="AE125" s="209"/>
      <c r="AF125" s="209"/>
      <c r="AG125" s="209" t="s">
        <v>155</v>
      </c>
      <c r="AH125" s="209">
        <v>0</v>
      </c>
      <c r="AI125" s="209"/>
      <c r="AJ125" s="209"/>
      <c r="AK125" s="209"/>
      <c r="AL125" s="209"/>
      <c r="AM125" s="209"/>
      <c r="AN125" s="209"/>
      <c r="AO125" s="209"/>
      <c r="AP125" s="209"/>
      <c r="AQ125" s="209"/>
      <c r="AR125" s="209"/>
      <c r="AS125" s="209"/>
      <c r="AT125" s="209"/>
      <c r="AU125" s="209"/>
      <c r="AV125" s="209"/>
      <c r="AW125" s="209"/>
      <c r="AX125" s="209"/>
      <c r="AY125" s="209"/>
      <c r="AZ125" s="209"/>
      <c r="BA125" s="209"/>
      <c r="BB125" s="209"/>
      <c r="BC125" s="209"/>
      <c r="BD125" s="209"/>
      <c r="BE125" s="209"/>
      <c r="BF125" s="209"/>
      <c r="BG125" s="209"/>
      <c r="BH125" s="209"/>
    </row>
    <row r="126" spans="1:60" outlineLevel="1" x14ac:dyDescent="0.2">
      <c r="A126" s="226"/>
      <c r="B126" s="227"/>
      <c r="C126" s="260" t="s">
        <v>292</v>
      </c>
      <c r="D126" s="233"/>
      <c r="E126" s="234">
        <v>-0.29399999999999998</v>
      </c>
      <c r="F126" s="229"/>
      <c r="G126" s="229"/>
      <c r="H126" s="229"/>
      <c r="I126" s="229"/>
      <c r="J126" s="229"/>
      <c r="K126" s="229"/>
      <c r="L126" s="229"/>
      <c r="M126" s="229"/>
      <c r="N126" s="228"/>
      <c r="O126" s="228"/>
      <c r="P126" s="228"/>
      <c r="Q126" s="228"/>
      <c r="R126" s="229"/>
      <c r="S126" s="229"/>
      <c r="T126" s="229"/>
      <c r="U126" s="229"/>
      <c r="V126" s="229"/>
      <c r="W126" s="229"/>
      <c r="X126" s="229"/>
      <c r="Y126" s="209"/>
      <c r="Z126" s="209"/>
      <c r="AA126" s="209"/>
      <c r="AB126" s="209"/>
      <c r="AC126" s="209"/>
      <c r="AD126" s="209"/>
      <c r="AE126" s="209"/>
      <c r="AF126" s="209"/>
      <c r="AG126" s="209" t="s">
        <v>155</v>
      </c>
      <c r="AH126" s="209">
        <v>0</v>
      </c>
      <c r="AI126" s="209"/>
      <c r="AJ126" s="209"/>
      <c r="AK126" s="209"/>
      <c r="AL126" s="209"/>
      <c r="AM126" s="209"/>
      <c r="AN126" s="209"/>
      <c r="AO126" s="209"/>
      <c r="AP126" s="209"/>
      <c r="AQ126" s="209"/>
      <c r="AR126" s="209"/>
      <c r="AS126" s="209"/>
      <c r="AT126" s="209"/>
      <c r="AU126" s="209"/>
      <c r="AV126" s="209"/>
      <c r="AW126" s="209"/>
      <c r="AX126" s="209"/>
      <c r="AY126" s="209"/>
      <c r="AZ126" s="209"/>
      <c r="BA126" s="209"/>
      <c r="BB126" s="209"/>
      <c r="BC126" s="209"/>
      <c r="BD126" s="209"/>
      <c r="BE126" s="209"/>
      <c r="BF126" s="209"/>
      <c r="BG126" s="209"/>
      <c r="BH126" s="209"/>
    </row>
    <row r="127" spans="1:60" outlineLevel="1" x14ac:dyDescent="0.2">
      <c r="A127" s="226"/>
      <c r="B127" s="227"/>
      <c r="C127" s="260" t="s">
        <v>293</v>
      </c>
      <c r="D127" s="233"/>
      <c r="E127" s="234">
        <v>0.2142</v>
      </c>
      <c r="F127" s="229"/>
      <c r="G127" s="229"/>
      <c r="H127" s="229"/>
      <c r="I127" s="229"/>
      <c r="J127" s="229"/>
      <c r="K127" s="229"/>
      <c r="L127" s="229"/>
      <c r="M127" s="229"/>
      <c r="N127" s="228"/>
      <c r="O127" s="228"/>
      <c r="P127" s="228"/>
      <c r="Q127" s="228"/>
      <c r="R127" s="229"/>
      <c r="S127" s="229"/>
      <c r="T127" s="229"/>
      <c r="U127" s="229"/>
      <c r="V127" s="229"/>
      <c r="W127" s="229"/>
      <c r="X127" s="229"/>
      <c r="Y127" s="209"/>
      <c r="Z127" s="209"/>
      <c r="AA127" s="209"/>
      <c r="AB127" s="209"/>
      <c r="AC127" s="209"/>
      <c r="AD127" s="209"/>
      <c r="AE127" s="209"/>
      <c r="AF127" s="209"/>
      <c r="AG127" s="209" t="s">
        <v>155</v>
      </c>
      <c r="AH127" s="209">
        <v>0</v>
      </c>
      <c r="AI127" s="209"/>
      <c r="AJ127" s="209"/>
      <c r="AK127" s="209"/>
      <c r="AL127" s="209"/>
      <c r="AM127" s="209"/>
      <c r="AN127" s="209"/>
      <c r="AO127" s="209"/>
      <c r="AP127" s="209"/>
      <c r="AQ127" s="209"/>
      <c r="AR127" s="209"/>
      <c r="AS127" s="209"/>
      <c r="AT127" s="209"/>
      <c r="AU127" s="209"/>
      <c r="AV127" s="209"/>
      <c r="AW127" s="209"/>
      <c r="AX127" s="209"/>
      <c r="AY127" s="209"/>
      <c r="AZ127" s="209"/>
      <c r="BA127" s="209"/>
      <c r="BB127" s="209"/>
      <c r="BC127" s="209"/>
      <c r="BD127" s="209"/>
      <c r="BE127" s="209"/>
      <c r="BF127" s="209"/>
      <c r="BG127" s="209"/>
      <c r="BH127" s="209"/>
    </row>
    <row r="128" spans="1:60" outlineLevel="1" x14ac:dyDescent="0.2">
      <c r="A128" s="226"/>
      <c r="B128" s="227"/>
      <c r="C128" s="260" t="s">
        <v>294</v>
      </c>
      <c r="D128" s="233"/>
      <c r="E128" s="234">
        <v>-0.2016</v>
      </c>
      <c r="F128" s="229"/>
      <c r="G128" s="229"/>
      <c r="H128" s="229"/>
      <c r="I128" s="229"/>
      <c r="J128" s="229"/>
      <c r="K128" s="229"/>
      <c r="L128" s="229"/>
      <c r="M128" s="229"/>
      <c r="N128" s="228"/>
      <c r="O128" s="228"/>
      <c r="P128" s="228"/>
      <c r="Q128" s="228"/>
      <c r="R128" s="229"/>
      <c r="S128" s="229"/>
      <c r="T128" s="229"/>
      <c r="U128" s="229"/>
      <c r="V128" s="229"/>
      <c r="W128" s="229"/>
      <c r="X128" s="229"/>
      <c r="Y128" s="209"/>
      <c r="Z128" s="209"/>
      <c r="AA128" s="209"/>
      <c r="AB128" s="209"/>
      <c r="AC128" s="209"/>
      <c r="AD128" s="209"/>
      <c r="AE128" s="209"/>
      <c r="AF128" s="209"/>
      <c r="AG128" s="209" t="s">
        <v>155</v>
      </c>
      <c r="AH128" s="209">
        <v>0</v>
      </c>
      <c r="AI128" s="209"/>
      <c r="AJ128" s="209"/>
      <c r="AK128" s="209"/>
      <c r="AL128" s="209"/>
      <c r="AM128" s="209"/>
      <c r="AN128" s="209"/>
      <c r="AO128" s="209"/>
      <c r="AP128" s="209"/>
      <c r="AQ128" s="209"/>
      <c r="AR128" s="209"/>
      <c r="AS128" s="209"/>
      <c r="AT128" s="209"/>
      <c r="AU128" s="209"/>
      <c r="AV128" s="209"/>
      <c r="AW128" s="209"/>
      <c r="AX128" s="209"/>
      <c r="AY128" s="209"/>
      <c r="AZ128" s="209"/>
      <c r="BA128" s="209"/>
      <c r="BB128" s="209"/>
      <c r="BC128" s="209"/>
      <c r="BD128" s="209"/>
      <c r="BE128" s="209"/>
      <c r="BF128" s="209"/>
      <c r="BG128" s="209"/>
      <c r="BH128" s="209"/>
    </row>
    <row r="129" spans="1:60" outlineLevel="1" x14ac:dyDescent="0.2">
      <c r="A129" s="226"/>
      <c r="B129" s="227"/>
      <c r="C129" s="260" t="s">
        <v>295</v>
      </c>
      <c r="D129" s="233"/>
      <c r="E129" s="234">
        <v>0.39600000000000002</v>
      </c>
      <c r="F129" s="229"/>
      <c r="G129" s="229"/>
      <c r="H129" s="229"/>
      <c r="I129" s="229"/>
      <c r="J129" s="229"/>
      <c r="K129" s="229"/>
      <c r="L129" s="229"/>
      <c r="M129" s="229"/>
      <c r="N129" s="228"/>
      <c r="O129" s="228"/>
      <c r="P129" s="228"/>
      <c r="Q129" s="228"/>
      <c r="R129" s="229"/>
      <c r="S129" s="229"/>
      <c r="T129" s="229"/>
      <c r="U129" s="229"/>
      <c r="V129" s="229"/>
      <c r="W129" s="229"/>
      <c r="X129" s="229"/>
      <c r="Y129" s="209"/>
      <c r="Z129" s="209"/>
      <c r="AA129" s="209"/>
      <c r="AB129" s="209"/>
      <c r="AC129" s="209"/>
      <c r="AD129" s="209"/>
      <c r="AE129" s="209"/>
      <c r="AF129" s="209"/>
      <c r="AG129" s="209" t="s">
        <v>155</v>
      </c>
      <c r="AH129" s="209">
        <v>0</v>
      </c>
      <c r="AI129" s="209"/>
      <c r="AJ129" s="209"/>
      <c r="AK129" s="209"/>
      <c r="AL129" s="209"/>
      <c r="AM129" s="209"/>
      <c r="AN129" s="209"/>
      <c r="AO129" s="209"/>
      <c r="AP129" s="209"/>
      <c r="AQ129" s="209"/>
      <c r="AR129" s="209"/>
      <c r="AS129" s="209"/>
      <c r="AT129" s="209"/>
      <c r="AU129" s="209"/>
      <c r="AV129" s="209"/>
      <c r="AW129" s="209"/>
      <c r="AX129" s="209"/>
      <c r="AY129" s="209"/>
      <c r="AZ129" s="209"/>
      <c r="BA129" s="209"/>
      <c r="BB129" s="209"/>
      <c r="BC129" s="209"/>
      <c r="BD129" s="209"/>
      <c r="BE129" s="209"/>
      <c r="BF129" s="209"/>
      <c r="BG129" s="209"/>
      <c r="BH129" s="209"/>
    </row>
    <row r="130" spans="1:60" outlineLevel="1" x14ac:dyDescent="0.2">
      <c r="A130" s="226"/>
      <c r="B130" s="227"/>
      <c r="C130" s="260" t="s">
        <v>296</v>
      </c>
      <c r="D130" s="233"/>
      <c r="E130" s="234">
        <v>1.974</v>
      </c>
      <c r="F130" s="229"/>
      <c r="G130" s="229"/>
      <c r="H130" s="229"/>
      <c r="I130" s="229"/>
      <c r="J130" s="229"/>
      <c r="K130" s="229"/>
      <c r="L130" s="229"/>
      <c r="M130" s="229"/>
      <c r="N130" s="228"/>
      <c r="O130" s="228"/>
      <c r="P130" s="228"/>
      <c r="Q130" s="228"/>
      <c r="R130" s="229"/>
      <c r="S130" s="229"/>
      <c r="T130" s="229"/>
      <c r="U130" s="229"/>
      <c r="V130" s="229"/>
      <c r="W130" s="229"/>
      <c r="X130" s="229"/>
      <c r="Y130" s="209"/>
      <c r="Z130" s="209"/>
      <c r="AA130" s="209"/>
      <c r="AB130" s="209"/>
      <c r="AC130" s="209"/>
      <c r="AD130" s="209"/>
      <c r="AE130" s="209"/>
      <c r="AF130" s="209"/>
      <c r="AG130" s="209" t="s">
        <v>155</v>
      </c>
      <c r="AH130" s="209">
        <v>0</v>
      </c>
      <c r="AI130" s="209"/>
      <c r="AJ130" s="209"/>
      <c r="AK130" s="209"/>
      <c r="AL130" s="209"/>
      <c r="AM130" s="209"/>
      <c r="AN130" s="209"/>
      <c r="AO130" s="209"/>
      <c r="AP130" s="209"/>
      <c r="AQ130" s="209"/>
      <c r="AR130" s="209"/>
      <c r="AS130" s="209"/>
      <c r="AT130" s="209"/>
      <c r="AU130" s="209"/>
      <c r="AV130" s="209"/>
      <c r="AW130" s="209"/>
      <c r="AX130" s="209"/>
      <c r="AY130" s="209"/>
      <c r="AZ130" s="209"/>
      <c r="BA130" s="209"/>
      <c r="BB130" s="209"/>
      <c r="BC130" s="209"/>
      <c r="BD130" s="209"/>
      <c r="BE130" s="209"/>
      <c r="BF130" s="209"/>
      <c r="BG130" s="209"/>
      <c r="BH130" s="209"/>
    </row>
    <row r="131" spans="1:60" outlineLevel="1" x14ac:dyDescent="0.2">
      <c r="A131" s="226"/>
      <c r="B131" s="227"/>
      <c r="C131" s="260" t="s">
        <v>297</v>
      </c>
      <c r="D131" s="233"/>
      <c r="E131" s="234">
        <v>9.8610000000000007</v>
      </c>
      <c r="F131" s="229"/>
      <c r="G131" s="229"/>
      <c r="H131" s="229"/>
      <c r="I131" s="229"/>
      <c r="J131" s="229"/>
      <c r="K131" s="229"/>
      <c r="L131" s="229"/>
      <c r="M131" s="229"/>
      <c r="N131" s="228"/>
      <c r="O131" s="228"/>
      <c r="P131" s="228"/>
      <c r="Q131" s="228"/>
      <c r="R131" s="229"/>
      <c r="S131" s="229"/>
      <c r="T131" s="229"/>
      <c r="U131" s="229"/>
      <c r="V131" s="229"/>
      <c r="W131" s="229"/>
      <c r="X131" s="229"/>
      <c r="Y131" s="209"/>
      <c r="Z131" s="209"/>
      <c r="AA131" s="209"/>
      <c r="AB131" s="209"/>
      <c r="AC131" s="209"/>
      <c r="AD131" s="209"/>
      <c r="AE131" s="209"/>
      <c r="AF131" s="209"/>
      <c r="AG131" s="209" t="s">
        <v>155</v>
      </c>
      <c r="AH131" s="209">
        <v>0</v>
      </c>
      <c r="AI131" s="209"/>
      <c r="AJ131" s="209"/>
      <c r="AK131" s="209"/>
      <c r="AL131" s="209"/>
      <c r="AM131" s="209"/>
      <c r="AN131" s="209"/>
      <c r="AO131" s="209"/>
      <c r="AP131" s="209"/>
      <c r="AQ131" s="209"/>
      <c r="AR131" s="209"/>
      <c r="AS131" s="209"/>
      <c r="AT131" s="209"/>
      <c r="AU131" s="209"/>
      <c r="AV131" s="209"/>
      <c r="AW131" s="209"/>
      <c r="AX131" s="209"/>
      <c r="AY131" s="209"/>
      <c r="AZ131" s="209"/>
      <c r="BA131" s="209"/>
      <c r="BB131" s="209"/>
      <c r="BC131" s="209"/>
      <c r="BD131" s="209"/>
      <c r="BE131" s="209"/>
      <c r="BF131" s="209"/>
      <c r="BG131" s="209"/>
      <c r="BH131" s="209"/>
    </row>
    <row r="132" spans="1:60" outlineLevel="1" x14ac:dyDescent="0.2">
      <c r="A132" s="226"/>
      <c r="B132" s="227"/>
      <c r="C132" s="260" t="s">
        <v>298</v>
      </c>
      <c r="D132" s="233"/>
      <c r="E132" s="234">
        <v>10.26</v>
      </c>
      <c r="F132" s="229"/>
      <c r="G132" s="229"/>
      <c r="H132" s="229"/>
      <c r="I132" s="229"/>
      <c r="J132" s="229"/>
      <c r="K132" s="229"/>
      <c r="L132" s="229"/>
      <c r="M132" s="229"/>
      <c r="N132" s="228"/>
      <c r="O132" s="228"/>
      <c r="P132" s="228"/>
      <c r="Q132" s="228"/>
      <c r="R132" s="229"/>
      <c r="S132" s="229"/>
      <c r="T132" s="229"/>
      <c r="U132" s="229"/>
      <c r="V132" s="229"/>
      <c r="W132" s="229"/>
      <c r="X132" s="229"/>
      <c r="Y132" s="209"/>
      <c r="Z132" s="209"/>
      <c r="AA132" s="209"/>
      <c r="AB132" s="209"/>
      <c r="AC132" s="209"/>
      <c r="AD132" s="209"/>
      <c r="AE132" s="209"/>
      <c r="AF132" s="209"/>
      <c r="AG132" s="209" t="s">
        <v>155</v>
      </c>
      <c r="AH132" s="209">
        <v>0</v>
      </c>
      <c r="AI132" s="209"/>
      <c r="AJ132" s="209"/>
      <c r="AK132" s="209"/>
      <c r="AL132" s="209"/>
      <c r="AM132" s="209"/>
      <c r="AN132" s="209"/>
      <c r="AO132" s="209"/>
      <c r="AP132" s="209"/>
      <c r="AQ132" s="209"/>
      <c r="AR132" s="209"/>
      <c r="AS132" s="209"/>
      <c r="AT132" s="209"/>
      <c r="AU132" s="209"/>
      <c r="AV132" s="209"/>
      <c r="AW132" s="209"/>
      <c r="AX132" s="209"/>
      <c r="AY132" s="209"/>
      <c r="AZ132" s="209"/>
      <c r="BA132" s="209"/>
      <c r="BB132" s="209"/>
      <c r="BC132" s="209"/>
      <c r="BD132" s="209"/>
      <c r="BE132" s="209"/>
      <c r="BF132" s="209"/>
      <c r="BG132" s="209"/>
      <c r="BH132" s="209"/>
    </row>
    <row r="133" spans="1:60" outlineLevel="1" x14ac:dyDescent="0.2">
      <c r="A133" s="226"/>
      <c r="B133" s="227"/>
      <c r="C133" s="260" t="s">
        <v>299</v>
      </c>
      <c r="D133" s="233"/>
      <c r="E133" s="234">
        <v>55.024000000000001</v>
      </c>
      <c r="F133" s="229"/>
      <c r="G133" s="229"/>
      <c r="H133" s="229"/>
      <c r="I133" s="229"/>
      <c r="J133" s="229"/>
      <c r="K133" s="229"/>
      <c r="L133" s="229"/>
      <c r="M133" s="229"/>
      <c r="N133" s="228"/>
      <c r="O133" s="228"/>
      <c r="P133" s="228"/>
      <c r="Q133" s="228"/>
      <c r="R133" s="229"/>
      <c r="S133" s="229"/>
      <c r="T133" s="229"/>
      <c r="U133" s="229"/>
      <c r="V133" s="229"/>
      <c r="W133" s="229"/>
      <c r="X133" s="229"/>
      <c r="Y133" s="209"/>
      <c r="Z133" s="209"/>
      <c r="AA133" s="209"/>
      <c r="AB133" s="209"/>
      <c r="AC133" s="209"/>
      <c r="AD133" s="209"/>
      <c r="AE133" s="209"/>
      <c r="AF133" s="209"/>
      <c r="AG133" s="209" t="s">
        <v>155</v>
      </c>
      <c r="AH133" s="209">
        <v>0</v>
      </c>
      <c r="AI133" s="209"/>
      <c r="AJ133" s="209"/>
      <c r="AK133" s="209"/>
      <c r="AL133" s="209"/>
      <c r="AM133" s="209"/>
      <c r="AN133" s="209"/>
      <c r="AO133" s="209"/>
      <c r="AP133" s="209"/>
      <c r="AQ133" s="209"/>
      <c r="AR133" s="209"/>
      <c r="AS133" s="209"/>
      <c r="AT133" s="209"/>
      <c r="AU133" s="209"/>
      <c r="AV133" s="209"/>
      <c r="AW133" s="209"/>
      <c r="AX133" s="209"/>
      <c r="AY133" s="209"/>
      <c r="AZ133" s="209"/>
      <c r="BA133" s="209"/>
      <c r="BB133" s="209"/>
      <c r="BC133" s="209"/>
      <c r="BD133" s="209"/>
      <c r="BE133" s="209"/>
      <c r="BF133" s="209"/>
      <c r="BG133" s="209"/>
      <c r="BH133" s="209"/>
    </row>
    <row r="134" spans="1:60" outlineLevel="1" x14ac:dyDescent="0.2">
      <c r="A134" s="226"/>
      <c r="B134" s="227"/>
      <c r="C134" s="260" t="s">
        <v>300</v>
      </c>
      <c r="D134" s="233"/>
      <c r="E134" s="234">
        <v>-2.2725</v>
      </c>
      <c r="F134" s="229"/>
      <c r="G134" s="229"/>
      <c r="H134" s="229"/>
      <c r="I134" s="229"/>
      <c r="J134" s="229"/>
      <c r="K134" s="229"/>
      <c r="L134" s="229"/>
      <c r="M134" s="229"/>
      <c r="N134" s="228"/>
      <c r="O134" s="228"/>
      <c r="P134" s="228"/>
      <c r="Q134" s="228"/>
      <c r="R134" s="229"/>
      <c r="S134" s="229"/>
      <c r="T134" s="229"/>
      <c r="U134" s="229"/>
      <c r="V134" s="229"/>
      <c r="W134" s="229"/>
      <c r="X134" s="229"/>
      <c r="Y134" s="209"/>
      <c r="Z134" s="209"/>
      <c r="AA134" s="209"/>
      <c r="AB134" s="209"/>
      <c r="AC134" s="209"/>
      <c r="AD134" s="209"/>
      <c r="AE134" s="209"/>
      <c r="AF134" s="209"/>
      <c r="AG134" s="209" t="s">
        <v>155</v>
      </c>
      <c r="AH134" s="209">
        <v>0</v>
      </c>
      <c r="AI134" s="209"/>
      <c r="AJ134" s="209"/>
      <c r="AK134" s="209"/>
      <c r="AL134" s="209"/>
      <c r="AM134" s="209"/>
      <c r="AN134" s="209"/>
      <c r="AO134" s="209"/>
      <c r="AP134" s="209"/>
      <c r="AQ134" s="209"/>
      <c r="AR134" s="209"/>
      <c r="AS134" s="209"/>
      <c r="AT134" s="209"/>
      <c r="AU134" s="209"/>
      <c r="AV134" s="209"/>
      <c r="AW134" s="209"/>
      <c r="AX134" s="209"/>
      <c r="AY134" s="209"/>
      <c r="AZ134" s="209"/>
      <c r="BA134" s="209"/>
      <c r="BB134" s="209"/>
      <c r="BC134" s="209"/>
      <c r="BD134" s="209"/>
      <c r="BE134" s="209"/>
      <c r="BF134" s="209"/>
      <c r="BG134" s="209"/>
      <c r="BH134" s="209"/>
    </row>
    <row r="135" spans="1:60" outlineLevel="1" x14ac:dyDescent="0.2">
      <c r="A135" s="226"/>
      <c r="B135" s="227"/>
      <c r="C135" s="260" t="s">
        <v>301</v>
      </c>
      <c r="D135" s="233"/>
      <c r="E135" s="234">
        <v>0.77475000000000005</v>
      </c>
      <c r="F135" s="229"/>
      <c r="G135" s="229"/>
      <c r="H135" s="229"/>
      <c r="I135" s="229"/>
      <c r="J135" s="229"/>
      <c r="K135" s="229"/>
      <c r="L135" s="229"/>
      <c r="M135" s="229"/>
      <c r="N135" s="228"/>
      <c r="O135" s="228"/>
      <c r="P135" s="228"/>
      <c r="Q135" s="228"/>
      <c r="R135" s="229"/>
      <c r="S135" s="229"/>
      <c r="T135" s="229"/>
      <c r="U135" s="229"/>
      <c r="V135" s="229"/>
      <c r="W135" s="229"/>
      <c r="X135" s="229"/>
      <c r="Y135" s="209"/>
      <c r="Z135" s="209"/>
      <c r="AA135" s="209"/>
      <c r="AB135" s="209"/>
      <c r="AC135" s="209"/>
      <c r="AD135" s="209"/>
      <c r="AE135" s="209"/>
      <c r="AF135" s="209"/>
      <c r="AG135" s="209" t="s">
        <v>155</v>
      </c>
      <c r="AH135" s="209">
        <v>0</v>
      </c>
      <c r="AI135" s="209"/>
      <c r="AJ135" s="209"/>
      <c r="AK135" s="209"/>
      <c r="AL135" s="209"/>
      <c r="AM135" s="209"/>
      <c r="AN135" s="209"/>
      <c r="AO135" s="209"/>
      <c r="AP135" s="209"/>
      <c r="AQ135" s="209"/>
      <c r="AR135" s="209"/>
      <c r="AS135" s="209"/>
      <c r="AT135" s="209"/>
      <c r="AU135" s="209"/>
      <c r="AV135" s="209"/>
      <c r="AW135" s="209"/>
      <c r="AX135" s="209"/>
      <c r="AY135" s="209"/>
      <c r="AZ135" s="209"/>
      <c r="BA135" s="209"/>
      <c r="BB135" s="209"/>
      <c r="BC135" s="209"/>
      <c r="BD135" s="209"/>
      <c r="BE135" s="209"/>
      <c r="BF135" s="209"/>
      <c r="BG135" s="209"/>
      <c r="BH135" s="209"/>
    </row>
    <row r="136" spans="1:60" outlineLevel="1" x14ac:dyDescent="0.2">
      <c r="A136" s="226"/>
      <c r="B136" s="227"/>
      <c r="C136" s="260" t="s">
        <v>302</v>
      </c>
      <c r="D136" s="233"/>
      <c r="E136" s="234">
        <v>-2.323</v>
      </c>
      <c r="F136" s="229"/>
      <c r="G136" s="229"/>
      <c r="H136" s="229"/>
      <c r="I136" s="229"/>
      <c r="J136" s="229"/>
      <c r="K136" s="229"/>
      <c r="L136" s="229"/>
      <c r="M136" s="229"/>
      <c r="N136" s="228"/>
      <c r="O136" s="228"/>
      <c r="P136" s="228"/>
      <c r="Q136" s="228"/>
      <c r="R136" s="229"/>
      <c r="S136" s="229"/>
      <c r="T136" s="229"/>
      <c r="U136" s="229"/>
      <c r="V136" s="229"/>
      <c r="W136" s="229"/>
      <c r="X136" s="229"/>
      <c r="Y136" s="209"/>
      <c r="Z136" s="209"/>
      <c r="AA136" s="209"/>
      <c r="AB136" s="209"/>
      <c r="AC136" s="209"/>
      <c r="AD136" s="209"/>
      <c r="AE136" s="209"/>
      <c r="AF136" s="209"/>
      <c r="AG136" s="209" t="s">
        <v>155</v>
      </c>
      <c r="AH136" s="209">
        <v>0</v>
      </c>
      <c r="AI136" s="209"/>
      <c r="AJ136" s="209"/>
      <c r="AK136" s="209"/>
      <c r="AL136" s="209"/>
      <c r="AM136" s="209"/>
      <c r="AN136" s="209"/>
      <c r="AO136" s="209"/>
      <c r="AP136" s="209"/>
      <c r="AQ136" s="209"/>
      <c r="AR136" s="209"/>
      <c r="AS136" s="209"/>
      <c r="AT136" s="209"/>
      <c r="AU136" s="209"/>
      <c r="AV136" s="209"/>
      <c r="AW136" s="209"/>
      <c r="AX136" s="209"/>
      <c r="AY136" s="209"/>
      <c r="AZ136" s="209"/>
      <c r="BA136" s="209"/>
      <c r="BB136" s="209"/>
      <c r="BC136" s="209"/>
      <c r="BD136" s="209"/>
      <c r="BE136" s="209"/>
      <c r="BF136" s="209"/>
      <c r="BG136" s="209"/>
      <c r="BH136" s="209"/>
    </row>
    <row r="137" spans="1:60" outlineLevel="1" x14ac:dyDescent="0.2">
      <c r="A137" s="226"/>
      <c r="B137" s="227"/>
      <c r="C137" s="260" t="s">
        <v>303</v>
      </c>
      <c r="D137" s="233"/>
      <c r="E137" s="234">
        <v>0.77849999999999997</v>
      </c>
      <c r="F137" s="229"/>
      <c r="G137" s="229"/>
      <c r="H137" s="229"/>
      <c r="I137" s="229"/>
      <c r="J137" s="229"/>
      <c r="K137" s="229"/>
      <c r="L137" s="229"/>
      <c r="M137" s="229"/>
      <c r="N137" s="228"/>
      <c r="O137" s="228"/>
      <c r="P137" s="228"/>
      <c r="Q137" s="228"/>
      <c r="R137" s="229"/>
      <c r="S137" s="229"/>
      <c r="T137" s="229"/>
      <c r="U137" s="229"/>
      <c r="V137" s="229"/>
      <c r="W137" s="229"/>
      <c r="X137" s="229"/>
      <c r="Y137" s="209"/>
      <c r="Z137" s="209"/>
      <c r="AA137" s="209"/>
      <c r="AB137" s="209"/>
      <c r="AC137" s="209"/>
      <c r="AD137" s="209"/>
      <c r="AE137" s="209"/>
      <c r="AF137" s="209"/>
      <c r="AG137" s="209" t="s">
        <v>155</v>
      </c>
      <c r="AH137" s="209">
        <v>0</v>
      </c>
      <c r="AI137" s="209"/>
      <c r="AJ137" s="209"/>
      <c r="AK137" s="209"/>
      <c r="AL137" s="209"/>
      <c r="AM137" s="209"/>
      <c r="AN137" s="209"/>
      <c r="AO137" s="209"/>
      <c r="AP137" s="209"/>
      <c r="AQ137" s="209"/>
      <c r="AR137" s="209"/>
      <c r="AS137" s="209"/>
      <c r="AT137" s="209"/>
      <c r="AU137" s="209"/>
      <c r="AV137" s="209"/>
      <c r="AW137" s="209"/>
      <c r="AX137" s="209"/>
      <c r="AY137" s="209"/>
      <c r="AZ137" s="209"/>
      <c r="BA137" s="209"/>
      <c r="BB137" s="209"/>
      <c r="BC137" s="209"/>
      <c r="BD137" s="209"/>
      <c r="BE137" s="209"/>
      <c r="BF137" s="209"/>
      <c r="BG137" s="209"/>
      <c r="BH137" s="209"/>
    </row>
    <row r="138" spans="1:60" outlineLevel="1" x14ac:dyDescent="0.2">
      <c r="A138" s="226"/>
      <c r="B138" s="227"/>
      <c r="C138" s="260" t="s">
        <v>266</v>
      </c>
      <c r="D138" s="233"/>
      <c r="E138" s="234">
        <v>-1.6745000000000001</v>
      </c>
      <c r="F138" s="229"/>
      <c r="G138" s="229"/>
      <c r="H138" s="229"/>
      <c r="I138" s="229"/>
      <c r="J138" s="229"/>
      <c r="K138" s="229"/>
      <c r="L138" s="229"/>
      <c r="M138" s="229"/>
      <c r="N138" s="228"/>
      <c r="O138" s="228"/>
      <c r="P138" s="228"/>
      <c r="Q138" s="228"/>
      <c r="R138" s="229"/>
      <c r="S138" s="229"/>
      <c r="T138" s="229"/>
      <c r="U138" s="229"/>
      <c r="V138" s="229"/>
      <c r="W138" s="229"/>
      <c r="X138" s="229"/>
      <c r="Y138" s="209"/>
      <c r="Z138" s="209"/>
      <c r="AA138" s="209"/>
      <c r="AB138" s="209"/>
      <c r="AC138" s="209"/>
      <c r="AD138" s="209"/>
      <c r="AE138" s="209"/>
      <c r="AF138" s="209"/>
      <c r="AG138" s="209" t="s">
        <v>155</v>
      </c>
      <c r="AH138" s="209">
        <v>0</v>
      </c>
      <c r="AI138" s="209"/>
      <c r="AJ138" s="209"/>
      <c r="AK138" s="209"/>
      <c r="AL138" s="209"/>
      <c r="AM138" s="209"/>
      <c r="AN138" s="209"/>
      <c r="AO138" s="209"/>
      <c r="AP138" s="209"/>
      <c r="AQ138" s="209"/>
      <c r="AR138" s="209"/>
      <c r="AS138" s="209"/>
      <c r="AT138" s="209"/>
      <c r="AU138" s="209"/>
      <c r="AV138" s="209"/>
      <c r="AW138" s="209"/>
      <c r="AX138" s="209"/>
      <c r="AY138" s="209"/>
      <c r="AZ138" s="209"/>
      <c r="BA138" s="209"/>
      <c r="BB138" s="209"/>
      <c r="BC138" s="209"/>
      <c r="BD138" s="209"/>
      <c r="BE138" s="209"/>
      <c r="BF138" s="209"/>
      <c r="BG138" s="209"/>
      <c r="BH138" s="209"/>
    </row>
    <row r="139" spans="1:60" x14ac:dyDescent="0.2">
      <c r="A139" s="237" t="s">
        <v>145</v>
      </c>
      <c r="B139" s="238" t="s">
        <v>93</v>
      </c>
      <c r="C139" s="256" t="s">
        <v>94</v>
      </c>
      <c r="D139" s="239"/>
      <c r="E139" s="240"/>
      <c r="F139" s="241"/>
      <c r="G139" s="242">
        <f>SUMIF(AG140:AG140,"&lt;&gt;NOR",G140:G140)</f>
        <v>490.34</v>
      </c>
      <c r="H139" s="236"/>
      <c r="I139" s="236">
        <f>SUM(I140:I140)</f>
        <v>0</v>
      </c>
      <c r="J139" s="236"/>
      <c r="K139" s="236">
        <f>SUM(K140:K140)</f>
        <v>490.34</v>
      </c>
      <c r="L139" s="236"/>
      <c r="M139" s="236">
        <f>SUM(M140:M140)</f>
        <v>593.31139999999994</v>
      </c>
      <c r="N139" s="235"/>
      <c r="O139" s="235">
        <f>SUM(O140:O140)</f>
        <v>0</v>
      </c>
      <c r="P139" s="235"/>
      <c r="Q139" s="235">
        <f>SUM(Q140:Q140)</f>
        <v>0</v>
      </c>
      <c r="R139" s="236"/>
      <c r="S139" s="236"/>
      <c r="T139" s="236"/>
      <c r="U139" s="236"/>
      <c r="V139" s="236">
        <f>SUM(V140:V140)</f>
        <v>1.1599999999999999</v>
      </c>
      <c r="W139" s="236"/>
      <c r="X139" s="236"/>
      <c r="AG139" t="s">
        <v>146</v>
      </c>
    </row>
    <row r="140" spans="1:60" ht="22.5" outlineLevel="1" x14ac:dyDescent="0.2">
      <c r="A140" s="244">
        <v>3</v>
      </c>
      <c r="B140" s="245" t="s">
        <v>185</v>
      </c>
      <c r="C140" s="257" t="s">
        <v>186</v>
      </c>
      <c r="D140" s="246" t="s">
        <v>149</v>
      </c>
      <c r="E140" s="247">
        <v>0.55406</v>
      </c>
      <c r="F140" s="248">
        <v>885</v>
      </c>
      <c r="G140" s="249">
        <f>ROUND(E140*F140,2)</f>
        <v>490.34</v>
      </c>
      <c r="H140" s="230">
        <v>0</v>
      </c>
      <c r="I140" s="229">
        <f>ROUND(E140*H140,2)</f>
        <v>0</v>
      </c>
      <c r="J140" s="230">
        <v>885</v>
      </c>
      <c r="K140" s="229">
        <f>ROUND(E140*J140,2)</f>
        <v>490.34</v>
      </c>
      <c r="L140" s="229">
        <v>21</v>
      </c>
      <c r="M140" s="229">
        <f>G140*(1+L140/100)</f>
        <v>593.31139999999994</v>
      </c>
      <c r="N140" s="228">
        <v>0</v>
      </c>
      <c r="O140" s="228">
        <f>ROUND(E140*N140,2)</f>
        <v>0</v>
      </c>
      <c r="P140" s="228">
        <v>0</v>
      </c>
      <c r="Q140" s="228">
        <f>ROUND(E140*P140,2)</f>
        <v>0</v>
      </c>
      <c r="R140" s="229"/>
      <c r="S140" s="229" t="s">
        <v>150</v>
      </c>
      <c r="T140" s="229" t="s">
        <v>151</v>
      </c>
      <c r="U140" s="229">
        <v>2.1</v>
      </c>
      <c r="V140" s="229">
        <f>ROUND(E140*U140,2)</f>
        <v>1.1599999999999999</v>
      </c>
      <c r="W140" s="229"/>
      <c r="X140" s="229" t="s">
        <v>187</v>
      </c>
      <c r="Y140" s="209"/>
      <c r="Z140" s="209"/>
      <c r="AA140" s="209"/>
      <c r="AB140" s="209"/>
      <c r="AC140" s="209"/>
      <c r="AD140" s="209"/>
      <c r="AE140" s="209"/>
      <c r="AF140" s="209"/>
      <c r="AG140" s="209" t="s">
        <v>188</v>
      </c>
      <c r="AH140" s="209"/>
      <c r="AI140" s="209"/>
      <c r="AJ140" s="209"/>
      <c r="AK140" s="209"/>
      <c r="AL140" s="209"/>
      <c r="AM140" s="209"/>
      <c r="AN140" s="209"/>
      <c r="AO140" s="209"/>
      <c r="AP140" s="209"/>
      <c r="AQ140" s="209"/>
      <c r="AR140" s="209"/>
      <c r="AS140" s="209"/>
      <c r="AT140" s="209"/>
      <c r="AU140" s="209"/>
      <c r="AV140" s="209"/>
      <c r="AW140" s="209"/>
      <c r="AX140" s="209"/>
      <c r="AY140" s="209"/>
      <c r="AZ140" s="209"/>
      <c r="BA140" s="209"/>
      <c r="BB140" s="209"/>
      <c r="BC140" s="209"/>
      <c r="BD140" s="209"/>
      <c r="BE140" s="209"/>
      <c r="BF140" s="209"/>
      <c r="BG140" s="209"/>
      <c r="BH140" s="209"/>
    </row>
    <row r="141" spans="1:60" x14ac:dyDescent="0.2">
      <c r="A141" s="3"/>
      <c r="B141" s="4"/>
      <c r="C141" s="262"/>
      <c r="D141" s="6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AE141">
        <v>15</v>
      </c>
      <c r="AF141">
        <v>21</v>
      </c>
      <c r="AG141" t="s">
        <v>132</v>
      </c>
    </row>
    <row r="142" spans="1:60" x14ac:dyDescent="0.2">
      <c r="A142" s="212"/>
      <c r="B142" s="213" t="s">
        <v>31</v>
      </c>
      <c r="C142" s="263"/>
      <c r="D142" s="214"/>
      <c r="E142" s="215"/>
      <c r="F142" s="215"/>
      <c r="G142" s="243">
        <f>G8+G139</f>
        <v>82851.16</v>
      </c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AE142">
        <f>SUMIF(L7:L140,AE141,G7:G140)</f>
        <v>0</v>
      </c>
      <c r="AF142">
        <f>SUMIF(L7:L140,AF141,G7:G140)</f>
        <v>82851.16</v>
      </c>
      <c r="AG142" t="s">
        <v>191</v>
      </c>
    </row>
    <row r="143" spans="1:60" x14ac:dyDescent="0.2">
      <c r="A143" s="3"/>
      <c r="B143" s="4"/>
      <c r="C143" s="262"/>
      <c r="D143" s="6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60" x14ac:dyDescent="0.2">
      <c r="A144" s="3"/>
      <c r="B144" s="4"/>
      <c r="C144" s="262"/>
      <c r="D144" s="6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spans="1:33" x14ac:dyDescent="0.2">
      <c r="A145" s="216" t="s">
        <v>192</v>
      </c>
      <c r="B145" s="216"/>
      <c r="C145" s="264"/>
      <c r="D145" s="6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33" x14ac:dyDescent="0.2">
      <c r="A146" s="217"/>
      <c r="B146" s="218"/>
      <c r="C146" s="265"/>
      <c r="D146" s="218"/>
      <c r="E146" s="218"/>
      <c r="F146" s="218"/>
      <c r="G146" s="219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AG146" t="s">
        <v>193</v>
      </c>
    </row>
    <row r="147" spans="1:33" x14ac:dyDescent="0.2">
      <c r="A147" s="220"/>
      <c r="B147" s="221"/>
      <c r="C147" s="266"/>
      <c r="D147" s="221"/>
      <c r="E147" s="221"/>
      <c r="F147" s="221"/>
      <c r="G147" s="222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33" x14ac:dyDescent="0.2">
      <c r="A148" s="220"/>
      <c r="B148" s="221"/>
      <c r="C148" s="266"/>
      <c r="D148" s="221"/>
      <c r="E148" s="221"/>
      <c r="F148" s="221"/>
      <c r="G148" s="222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33" x14ac:dyDescent="0.2">
      <c r="A149" s="220"/>
      <c r="B149" s="221"/>
      <c r="C149" s="266"/>
      <c r="D149" s="221"/>
      <c r="E149" s="221"/>
      <c r="F149" s="221"/>
      <c r="G149" s="222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33" x14ac:dyDescent="0.2">
      <c r="A150" s="223"/>
      <c r="B150" s="224"/>
      <c r="C150" s="267"/>
      <c r="D150" s="224"/>
      <c r="E150" s="224"/>
      <c r="F150" s="224"/>
      <c r="G150" s="225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33" x14ac:dyDescent="0.2">
      <c r="A151" s="3"/>
      <c r="B151" s="4"/>
      <c r="C151" s="262"/>
      <c r="D151" s="6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33" x14ac:dyDescent="0.2">
      <c r="C152" s="268"/>
      <c r="D152" s="10"/>
      <c r="AG152" t="s">
        <v>194</v>
      </c>
    </row>
    <row r="153" spans="1:33" x14ac:dyDescent="0.2">
      <c r="D153" s="10"/>
    </row>
    <row r="154" spans="1:33" x14ac:dyDescent="0.2">
      <c r="D154" s="10"/>
    </row>
    <row r="155" spans="1:33" x14ac:dyDescent="0.2">
      <c r="D155" s="10"/>
    </row>
    <row r="156" spans="1:33" x14ac:dyDescent="0.2">
      <c r="D156" s="10"/>
    </row>
    <row r="157" spans="1:33" x14ac:dyDescent="0.2">
      <c r="D157" s="10"/>
    </row>
    <row r="158" spans="1:33" x14ac:dyDescent="0.2">
      <c r="D158" s="10"/>
    </row>
    <row r="159" spans="1:33" x14ac:dyDescent="0.2">
      <c r="D159" s="10"/>
    </row>
    <row r="160" spans="1:33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mergeCells count="6">
    <mergeCell ref="A1:G1"/>
    <mergeCell ref="C2:G2"/>
    <mergeCell ref="C3:G3"/>
    <mergeCell ref="C4:G4"/>
    <mergeCell ref="A145:C145"/>
    <mergeCell ref="A146:G150"/>
  </mergeCells>
  <pageMargins left="0.59055118110236204" right="0.196850393700787" top="0.78740157499999996" bottom="0.78740157499999996" header="0.3" footer="0.3"/>
  <pageSetup paperSize="9" orientation="portrait" r:id="rId1"/>
  <headerFooter>
    <oddFooter>&amp;RStránka &amp;P z &amp;N&amp;LZpracováno programem BUILDpower S,  © RTS, a.s.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1917D-0A17-4E06-A1E8-C62E5357E86C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4" customWidth="1"/>
    <col min="3" max="3" width="38.28515625" style="174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4" t="s">
        <v>7</v>
      </c>
      <c r="B1" s="194"/>
      <c r="C1" s="194"/>
      <c r="D1" s="194"/>
      <c r="E1" s="194"/>
      <c r="F1" s="194"/>
      <c r="G1" s="194"/>
      <c r="AG1" t="s">
        <v>120</v>
      </c>
    </row>
    <row r="2" spans="1:60" ht="24.95" customHeight="1" x14ac:dyDescent="0.2">
      <c r="A2" s="195" t="s">
        <v>8</v>
      </c>
      <c r="B2" s="49" t="s">
        <v>41</v>
      </c>
      <c r="C2" s="198" t="s">
        <v>42</v>
      </c>
      <c r="D2" s="196"/>
      <c r="E2" s="196"/>
      <c r="F2" s="196"/>
      <c r="G2" s="197"/>
      <c r="AG2" t="s">
        <v>121</v>
      </c>
    </row>
    <row r="3" spans="1:60" ht="24.95" customHeight="1" x14ac:dyDescent="0.2">
      <c r="A3" s="195" t="s">
        <v>9</v>
      </c>
      <c r="B3" s="49" t="s">
        <v>44</v>
      </c>
      <c r="C3" s="198" t="s">
        <v>45</v>
      </c>
      <c r="D3" s="196"/>
      <c r="E3" s="196"/>
      <c r="F3" s="196"/>
      <c r="G3" s="197"/>
      <c r="AC3" s="174" t="s">
        <v>121</v>
      </c>
      <c r="AG3" t="s">
        <v>122</v>
      </c>
    </row>
    <row r="4" spans="1:60" ht="24.95" customHeight="1" x14ac:dyDescent="0.2">
      <c r="A4" s="199" t="s">
        <v>10</v>
      </c>
      <c r="B4" s="200" t="s">
        <v>50</v>
      </c>
      <c r="C4" s="201" t="s">
        <v>51</v>
      </c>
      <c r="D4" s="202"/>
      <c r="E4" s="202"/>
      <c r="F4" s="202"/>
      <c r="G4" s="203"/>
      <c r="AG4" t="s">
        <v>123</v>
      </c>
    </row>
    <row r="5" spans="1:60" x14ac:dyDescent="0.2">
      <c r="D5" s="10"/>
    </row>
    <row r="6" spans="1:60" ht="38.25" x14ac:dyDescent="0.2">
      <c r="A6" s="205" t="s">
        <v>124</v>
      </c>
      <c r="B6" s="207" t="s">
        <v>125</v>
      </c>
      <c r="C6" s="207" t="s">
        <v>126</v>
      </c>
      <c r="D6" s="206" t="s">
        <v>127</v>
      </c>
      <c r="E6" s="205" t="s">
        <v>128</v>
      </c>
      <c r="F6" s="204" t="s">
        <v>129</v>
      </c>
      <c r="G6" s="205" t="s">
        <v>31</v>
      </c>
      <c r="H6" s="208" t="s">
        <v>32</v>
      </c>
      <c r="I6" s="208" t="s">
        <v>130</v>
      </c>
      <c r="J6" s="208" t="s">
        <v>33</v>
      </c>
      <c r="K6" s="208" t="s">
        <v>131</v>
      </c>
      <c r="L6" s="208" t="s">
        <v>132</v>
      </c>
      <c r="M6" s="208" t="s">
        <v>133</v>
      </c>
      <c r="N6" s="208" t="s">
        <v>134</v>
      </c>
      <c r="O6" s="208" t="s">
        <v>135</v>
      </c>
      <c r="P6" s="208" t="s">
        <v>136</v>
      </c>
      <c r="Q6" s="208" t="s">
        <v>137</v>
      </c>
      <c r="R6" s="208" t="s">
        <v>138</v>
      </c>
      <c r="S6" s="208" t="s">
        <v>139</v>
      </c>
      <c r="T6" s="208" t="s">
        <v>140</v>
      </c>
      <c r="U6" s="208" t="s">
        <v>141</v>
      </c>
      <c r="V6" s="208" t="s">
        <v>142</v>
      </c>
      <c r="W6" s="208" t="s">
        <v>143</v>
      </c>
      <c r="X6" s="208" t="s">
        <v>144</v>
      </c>
    </row>
    <row r="7" spans="1:60" hidden="1" x14ac:dyDescent="0.2">
      <c r="A7" s="3"/>
      <c r="B7" s="4"/>
      <c r="C7" s="4"/>
      <c r="D7" s="6"/>
      <c r="E7" s="210"/>
      <c r="F7" s="211"/>
      <c r="G7" s="211"/>
      <c r="H7" s="211"/>
      <c r="I7" s="211"/>
      <c r="J7" s="211"/>
      <c r="K7" s="211"/>
      <c r="L7" s="211"/>
      <c r="M7" s="211"/>
      <c r="N7" s="210"/>
      <c r="O7" s="210"/>
      <c r="P7" s="210"/>
      <c r="Q7" s="210"/>
      <c r="R7" s="211"/>
      <c r="S7" s="211"/>
      <c r="T7" s="211"/>
      <c r="U7" s="211"/>
      <c r="V7" s="211"/>
      <c r="W7" s="211"/>
      <c r="X7" s="211"/>
    </row>
    <row r="8" spans="1:60" x14ac:dyDescent="0.2">
      <c r="A8" s="237" t="s">
        <v>145</v>
      </c>
      <c r="B8" s="238" t="s">
        <v>81</v>
      </c>
      <c r="C8" s="256" t="s">
        <v>82</v>
      </c>
      <c r="D8" s="239"/>
      <c r="E8" s="240"/>
      <c r="F8" s="241"/>
      <c r="G8" s="242">
        <f>SUMIF(AG9:AG13,"&lt;&gt;NOR",G9:G13)</f>
        <v>28646.73</v>
      </c>
      <c r="H8" s="236"/>
      <c r="I8" s="236">
        <f>SUM(I9:I13)</f>
        <v>14783.98</v>
      </c>
      <c r="J8" s="236"/>
      <c r="K8" s="236">
        <f>SUM(K9:K13)</f>
        <v>13862.76</v>
      </c>
      <c r="L8" s="236"/>
      <c r="M8" s="236">
        <f>SUM(M9:M13)</f>
        <v>34662.543299999998</v>
      </c>
      <c r="N8" s="235"/>
      <c r="O8" s="235">
        <f>SUM(O9:O13)</f>
        <v>0.71</v>
      </c>
      <c r="P8" s="235"/>
      <c r="Q8" s="235">
        <f>SUM(Q9:Q13)</f>
        <v>0</v>
      </c>
      <c r="R8" s="236"/>
      <c r="S8" s="236"/>
      <c r="T8" s="236"/>
      <c r="U8" s="236"/>
      <c r="V8" s="236">
        <f>SUM(V9:V13)</f>
        <v>34.380000000000003</v>
      </c>
      <c r="W8" s="236"/>
      <c r="X8" s="236"/>
      <c r="AG8" t="s">
        <v>146</v>
      </c>
    </row>
    <row r="9" spans="1:60" outlineLevel="1" x14ac:dyDescent="0.2">
      <c r="A9" s="244">
        <v>1</v>
      </c>
      <c r="B9" s="245" t="s">
        <v>304</v>
      </c>
      <c r="C9" s="257" t="s">
        <v>305</v>
      </c>
      <c r="D9" s="246" t="s">
        <v>172</v>
      </c>
      <c r="E9" s="247">
        <v>28.068000000000001</v>
      </c>
      <c r="F9" s="248">
        <v>1099</v>
      </c>
      <c r="G9" s="249">
        <f>ROUND(E9*F9,2)</f>
        <v>30846.73</v>
      </c>
      <c r="H9" s="230">
        <v>526.72</v>
      </c>
      <c r="I9" s="229">
        <f>ROUND(E9*H9,2)</f>
        <v>14783.98</v>
      </c>
      <c r="J9" s="230">
        <v>572.28</v>
      </c>
      <c r="K9" s="229">
        <f>ROUND(E9*J9,2)</f>
        <v>16062.76</v>
      </c>
      <c r="L9" s="229">
        <v>21</v>
      </c>
      <c r="M9" s="229">
        <f>G9*(1+L9/100)</f>
        <v>37324.543299999998</v>
      </c>
      <c r="N9" s="228">
        <v>2.5420000000000002E-2</v>
      </c>
      <c r="O9" s="228">
        <f>ROUND(E9*N9,2)</f>
        <v>0.71</v>
      </c>
      <c r="P9" s="228">
        <v>0</v>
      </c>
      <c r="Q9" s="228">
        <f>ROUND(E9*P9,2)</f>
        <v>0</v>
      </c>
      <c r="R9" s="229"/>
      <c r="S9" s="229" t="s">
        <v>150</v>
      </c>
      <c r="T9" s="229" t="s">
        <v>151</v>
      </c>
      <c r="U9" s="229">
        <v>1.2250000000000001</v>
      </c>
      <c r="V9" s="229">
        <f>ROUND(E9*U9,2)</f>
        <v>34.380000000000003</v>
      </c>
      <c r="W9" s="229"/>
      <c r="X9" s="229" t="s">
        <v>152</v>
      </c>
      <c r="Y9" s="209"/>
      <c r="Z9" s="209"/>
      <c r="AA9" s="209"/>
      <c r="AB9" s="209"/>
      <c r="AC9" s="209"/>
      <c r="AD9" s="209"/>
      <c r="AE9" s="209"/>
      <c r="AF9" s="209"/>
      <c r="AG9" s="209" t="s">
        <v>153</v>
      </c>
      <c r="AH9" s="209"/>
      <c r="AI9" s="209"/>
      <c r="AJ9" s="209"/>
      <c r="AK9" s="209"/>
      <c r="AL9" s="209"/>
      <c r="AM9" s="209"/>
      <c r="AN9" s="209"/>
      <c r="AO9" s="209"/>
      <c r="AP9" s="209"/>
      <c r="AQ9" s="209"/>
      <c r="AR9" s="209"/>
      <c r="AS9" s="209"/>
      <c r="AT9" s="209"/>
      <c r="AU9" s="209"/>
      <c r="AV9" s="209"/>
      <c r="AW9" s="209"/>
      <c r="AX9" s="209"/>
      <c r="AY9" s="209"/>
      <c r="AZ9" s="209"/>
      <c r="BA9" s="209"/>
      <c r="BB9" s="209"/>
      <c r="BC9" s="209"/>
      <c r="BD9" s="209"/>
      <c r="BE9" s="209"/>
      <c r="BF9" s="209"/>
      <c r="BG9" s="209"/>
      <c r="BH9" s="209"/>
    </row>
    <row r="10" spans="1:60" outlineLevel="1" x14ac:dyDescent="0.2">
      <c r="A10" s="226"/>
      <c r="B10" s="227"/>
      <c r="C10" s="260" t="s">
        <v>306</v>
      </c>
      <c r="D10" s="233"/>
      <c r="E10" s="234">
        <v>22.484000000000002</v>
      </c>
      <c r="F10" s="229"/>
      <c r="G10" s="229"/>
      <c r="H10" s="229"/>
      <c r="I10" s="229"/>
      <c r="J10" s="229"/>
      <c r="K10" s="229"/>
      <c r="L10" s="229"/>
      <c r="M10" s="229"/>
      <c r="N10" s="228"/>
      <c r="O10" s="228"/>
      <c r="P10" s="228"/>
      <c r="Q10" s="228"/>
      <c r="R10" s="229"/>
      <c r="S10" s="229"/>
      <c r="T10" s="229"/>
      <c r="U10" s="229"/>
      <c r="V10" s="229"/>
      <c r="W10" s="229"/>
      <c r="X10" s="229"/>
      <c r="Y10" s="209"/>
      <c r="Z10" s="209"/>
      <c r="AA10" s="209"/>
      <c r="AB10" s="209"/>
      <c r="AC10" s="209"/>
      <c r="AD10" s="209"/>
      <c r="AE10" s="209"/>
      <c r="AF10" s="209"/>
      <c r="AG10" s="209" t="s">
        <v>155</v>
      </c>
      <c r="AH10" s="209">
        <v>0</v>
      </c>
      <c r="AI10" s="209"/>
      <c r="AJ10" s="209"/>
      <c r="AK10" s="209"/>
      <c r="AL10" s="209"/>
      <c r="AM10" s="209"/>
      <c r="AN10" s="209"/>
      <c r="AO10" s="209"/>
      <c r="AP10" s="209"/>
      <c r="AQ10" s="209"/>
      <c r="AR10" s="209"/>
      <c r="AS10" s="209"/>
      <c r="AT10" s="209"/>
      <c r="AU10" s="209"/>
      <c r="AV10" s="209"/>
      <c r="AW10" s="209"/>
      <c r="AX10" s="209"/>
      <c r="AY10" s="209"/>
      <c r="AZ10" s="209"/>
      <c r="BA10" s="209"/>
      <c r="BB10" s="209"/>
      <c r="BC10" s="209"/>
      <c r="BD10" s="209"/>
      <c r="BE10" s="209"/>
      <c r="BF10" s="209"/>
      <c r="BG10" s="209"/>
      <c r="BH10" s="209"/>
    </row>
    <row r="11" spans="1:60" outlineLevel="1" x14ac:dyDescent="0.2">
      <c r="A11" s="226"/>
      <c r="B11" s="227"/>
      <c r="C11" s="260" t="s">
        <v>307</v>
      </c>
      <c r="D11" s="233"/>
      <c r="E11" s="234">
        <v>8.7360000000000007</v>
      </c>
      <c r="F11" s="229"/>
      <c r="G11" s="229"/>
      <c r="H11" s="229"/>
      <c r="I11" s="229"/>
      <c r="J11" s="229"/>
      <c r="K11" s="229"/>
      <c r="L11" s="229"/>
      <c r="M11" s="229"/>
      <c r="N11" s="228"/>
      <c r="O11" s="228"/>
      <c r="P11" s="228"/>
      <c r="Q11" s="228"/>
      <c r="R11" s="229"/>
      <c r="S11" s="229"/>
      <c r="T11" s="229"/>
      <c r="U11" s="229"/>
      <c r="V11" s="229"/>
      <c r="W11" s="229"/>
      <c r="X11" s="229"/>
      <c r="Y11" s="209"/>
      <c r="Z11" s="209"/>
      <c r="AA11" s="209"/>
      <c r="AB11" s="209"/>
      <c r="AC11" s="209"/>
      <c r="AD11" s="209"/>
      <c r="AE11" s="209"/>
      <c r="AF11" s="209"/>
      <c r="AG11" s="209" t="s">
        <v>155</v>
      </c>
      <c r="AH11" s="209">
        <v>0</v>
      </c>
      <c r="AI11" s="209"/>
      <c r="AJ11" s="209"/>
      <c r="AK11" s="209"/>
      <c r="AL11" s="209"/>
      <c r="AM11" s="209"/>
      <c r="AN11" s="209"/>
      <c r="AO11" s="209"/>
      <c r="AP11" s="209"/>
      <c r="AQ11" s="209"/>
      <c r="AR11" s="209"/>
      <c r="AS11" s="209"/>
      <c r="AT11" s="209"/>
      <c r="AU11" s="209"/>
      <c r="AV11" s="209"/>
      <c r="AW11" s="209"/>
      <c r="AX11" s="209"/>
      <c r="AY11" s="209"/>
      <c r="AZ11" s="209"/>
      <c r="BA11" s="209"/>
      <c r="BB11" s="209"/>
      <c r="BC11" s="209"/>
      <c r="BD11" s="209"/>
      <c r="BE11" s="209"/>
      <c r="BF11" s="209"/>
      <c r="BG11" s="209"/>
      <c r="BH11" s="209"/>
    </row>
    <row r="12" spans="1:60" outlineLevel="1" x14ac:dyDescent="0.2">
      <c r="A12" s="226"/>
      <c r="B12" s="227"/>
      <c r="C12" s="260" t="s">
        <v>308</v>
      </c>
      <c r="D12" s="233"/>
      <c r="E12" s="234">
        <v>-3.1520000000000001</v>
      </c>
      <c r="F12" s="229"/>
      <c r="G12" s="229"/>
      <c r="H12" s="229"/>
      <c r="I12" s="229"/>
      <c r="J12" s="229"/>
      <c r="K12" s="229"/>
      <c r="L12" s="229"/>
      <c r="M12" s="229"/>
      <c r="N12" s="228"/>
      <c r="O12" s="228"/>
      <c r="P12" s="228"/>
      <c r="Q12" s="228"/>
      <c r="R12" s="229"/>
      <c r="S12" s="229"/>
      <c r="T12" s="229"/>
      <c r="U12" s="229"/>
      <c r="V12" s="229"/>
      <c r="W12" s="229"/>
      <c r="X12" s="229"/>
      <c r="Y12" s="209"/>
      <c r="Z12" s="209"/>
      <c r="AA12" s="209"/>
      <c r="AB12" s="209"/>
      <c r="AC12" s="209"/>
      <c r="AD12" s="209"/>
      <c r="AE12" s="209"/>
      <c r="AF12" s="209"/>
      <c r="AG12" s="209" t="s">
        <v>155</v>
      </c>
      <c r="AH12" s="209">
        <v>0</v>
      </c>
      <c r="AI12" s="209"/>
      <c r="AJ12" s="209"/>
      <c r="AK12" s="209"/>
      <c r="AL12" s="209"/>
      <c r="AM12" s="209"/>
      <c r="AN12" s="209"/>
      <c r="AO12" s="209"/>
      <c r="AP12" s="209"/>
      <c r="AQ12" s="209"/>
      <c r="AR12" s="209"/>
      <c r="AS12" s="209"/>
      <c r="AT12" s="209"/>
      <c r="AU12" s="209"/>
      <c r="AV12" s="209"/>
      <c r="AW12" s="209"/>
      <c r="AX12" s="209"/>
      <c r="AY12" s="209"/>
      <c r="AZ12" s="209"/>
      <c r="BA12" s="209"/>
      <c r="BB12" s="209"/>
      <c r="BC12" s="209"/>
      <c r="BD12" s="209"/>
      <c r="BE12" s="209"/>
      <c r="BF12" s="209"/>
      <c r="BG12" s="209"/>
      <c r="BH12" s="209"/>
    </row>
    <row r="13" spans="1:60" ht="22.5" outlineLevel="1" x14ac:dyDescent="0.2">
      <c r="A13" s="250">
        <v>2</v>
      </c>
      <c r="B13" s="251" t="s">
        <v>309</v>
      </c>
      <c r="C13" s="261" t="s">
        <v>310</v>
      </c>
      <c r="D13" s="252" t="s">
        <v>311</v>
      </c>
      <c r="E13" s="253">
        <v>-1</v>
      </c>
      <c r="F13" s="254">
        <v>2200</v>
      </c>
      <c r="G13" s="255">
        <f>ROUND(E13*F13,2)</f>
        <v>-2200</v>
      </c>
      <c r="H13" s="230">
        <v>0</v>
      </c>
      <c r="I13" s="229">
        <f>ROUND(E13*H13,2)</f>
        <v>0</v>
      </c>
      <c r="J13" s="230">
        <v>2200</v>
      </c>
      <c r="K13" s="229">
        <f>ROUND(E13*J13,2)</f>
        <v>-2200</v>
      </c>
      <c r="L13" s="229">
        <v>21</v>
      </c>
      <c r="M13" s="229">
        <f>G13*(1+L13/100)</f>
        <v>-2662</v>
      </c>
      <c r="N13" s="228">
        <v>0</v>
      </c>
      <c r="O13" s="228">
        <f>ROUND(E13*N13,2)</f>
        <v>0</v>
      </c>
      <c r="P13" s="228">
        <v>0</v>
      </c>
      <c r="Q13" s="228">
        <f>ROUND(E13*P13,2)</f>
        <v>0</v>
      </c>
      <c r="R13" s="229"/>
      <c r="S13" s="229" t="s">
        <v>182</v>
      </c>
      <c r="T13" s="229" t="s">
        <v>183</v>
      </c>
      <c r="U13" s="229">
        <v>0</v>
      </c>
      <c r="V13" s="229">
        <f>ROUND(E13*U13,2)</f>
        <v>0</v>
      </c>
      <c r="W13" s="229"/>
      <c r="X13" s="229" t="s">
        <v>152</v>
      </c>
      <c r="Y13" s="209"/>
      <c r="Z13" s="209"/>
      <c r="AA13" s="209"/>
      <c r="AB13" s="209"/>
      <c r="AC13" s="209"/>
      <c r="AD13" s="209"/>
      <c r="AE13" s="209"/>
      <c r="AF13" s="209"/>
      <c r="AG13" s="209" t="s">
        <v>153</v>
      </c>
      <c r="AH13" s="209"/>
      <c r="AI13" s="209"/>
      <c r="AJ13" s="209"/>
      <c r="AK13" s="209"/>
      <c r="AL13" s="209"/>
      <c r="AM13" s="209"/>
      <c r="AN13" s="209"/>
      <c r="AO13" s="209"/>
      <c r="AP13" s="209"/>
      <c r="AQ13" s="209"/>
      <c r="AR13" s="209"/>
      <c r="AS13" s="209"/>
      <c r="AT13" s="209"/>
      <c r="AU13" s="209"/>
      <c r="AV13" s="209"/>
      <c r="AW13" s="209"/>
      <c r="AX13" s="209"/>
      <c r="AY13" s="209"/>
      <c r="AZ13" s="209"/>
      <c r="BA13" s="209"/>
      <c r="BB13" s="209"/>
      <c r="BC13" s="209"/>
      <c r="BD13" s="209"/>
      <c r="BE13" s="209"/>
      <c r="BF13" s="209"/>
      <c r="BG13" s="209"/>
      <c r="BH13" s="209"/>
    </row>
    <row r="14" spans="1:60" x14ac:dyDescent="0.2">
      <c r="A14" s="237" t="s">
        <v>145</v>
      </c>
      <c r="B14" s="238" t="s">
        <v>91</v>
      </c>
      <c r="C14" s="256" t="s">
        <v>92</v>
      </c>
      <c r="D14" s="239"/>
      <c r="E14" s="240"/>
      <c r="F14" s="241"/>
      <c r="G14" s="242">
        <f>SUMIF(AG15:AG18,"&lt;&gt;NOR",G15:G18)</f>
        <v>3845.32</v>
      </c>
      <c r="H14" s="236"/>
      <c r="I14" s="236">
        <f>SUM(I15:I18)</f>
        <v>246.44</v>
      </c>
      <c r="J14" s="236"/>
      <c r="K14" s="236">
        <f>SUM(K15:K18)</f>
        <v>3598.88</v>
      </c>
      <c r="L14" s="236"/>
      <c r="M14" s="236">
        <f>SUM(M15:M18)</f>
        <v>4652.8371999999999</v>
      </c>
      <c r="N14" s="235"/>
      <c r="O14" s="235">
        <f>SUM(O15:O18)</f>
        <v>0.01</v>
      </c>
      <c r="P14" s="235"/>
      <c r="Q14" s="235">
        <f>SUM(Q15:Q18)</f>
        <v>0.62</v>
      </c>
      <c r="R14" s="236"/>
      <c r="S14" s="236"/>
      <c r="T14" s="236"/>
      <c r="U14" s="236"/>
      <c r="V14" s="236">
        <f>SUM(V15:V18)</f>
        <v>9.1199999999999992</v>
      </c>
      <c r="W14" s="236"/>
      <c r="X14" s="236"/>
      <c r="AG14" t="s">
        <v>146</v>
      </c>
    </row>
    <row r="15" spans="1:60" ht="22.5" outlineLevel="1" x14ac:dyDescent="0.2">
      <c r="A15" s="244">
        <v>3</v>
      </c>
      <c r="B15" s="245" t="s">
        <v>312</v>
      </c>
      <c r="C15" s="257" t="s">
        <v>313</v>
      </c>
      <c r="D15" s="246" t="s">
        <v>172</v>
      </c>
      <c r="E15" s="247">
        <v>28.068000000000001</v>
      </c>
      <c r="F15" s="248">
        <v>137</v>
      </c>
      <c r="G15" s="249">
        <f>ROUND(E15*F15,2)</f>
        <v>3845.32</v>
      </c>
      <c r="H15" s="230">
        <v>8.7799999999999994</v>
      </c>
      <c r="I15" s="229">
        <f>ROUND(E15*H15,2)</f>
        <v>246.44</v>
      </c>
      <c r="J15" s="230">
        <v>128.22</v>
      </c>
      <c r="K15" s="229">
        <f>ROUND(E15*J15,2)</f>
        <v>3598.88</v>
      </c>
      <c r="L15" s="229">
        <v>21</v>
      </c>
      <c r="M15" s="229">
        <f>G15*(1+L15/100)</f>
        <v>4652.8371999999999</v>
      </c>
      <c r="N15" s="228">
        <v>3.3E-4</v>
      </c>
      <c r="O15" s="228">
        <f>ROUND(E15*N15,2)</f>
        <v>0.01</v>
      </c>
      <c r="P15" s="228">
        <v>2.198E-2</v>
      </c>
      <c r="Q15" s="228">
        <f>ROUND(E15*P15,2)</f>
        <v>0.62</v>
      </c>
      <c r="R15" s="229"/>
      <c r="S15" s="229" t="s">
        <v>150</v>
      </c>
      <c r="T15" s="229" t="s">
        <v>151</v>
      </c>
      <c r="U15" s="229">
        <v>0.32500000000000001</v>
      </c>
      <c r="V15" s="229">
        <f>ROUND(E15*U15,2)</f>
        <v>9.1199999999999992</v>
      </c>
      <c r="W15" s="229"/>
      <c r="X15" s="229" t="s">
        <v>152</v>
      </c>
      <c r="Y15" s="209"/>
      <c r="Z15" s="209"/>
      <c r="AA15" s="209"/>
      <c r="AB15" s="209"/>
      <c r="AC15" s="209"/>
      <c r="AD15" s="209"/>
      <c r="AE15" s="209"/>
      <c r="AF15" s="209"/>
      <c r="AG15" s="209" t="s">
        <v>153</v>
      </c>
      <c r="AH15" s="209"/>
      <c r="AI15" s="209"/>
      <c r="AJ15" s="209"/>
      <c r="AK15" s="209"/>
      <c r="AL15" s="209"/>
      <c r="AM15" s="209"/>
      <c r="AN15" s="209"/>
      <c r="AO15" s="209"/>
      <c r="AP15" s="209"/>
      <c r="AQ15" s="209"/>
      <c r="AR15" s="209"/>
      <c r="AS15" s="209"/>
      <c r="AT15" s="209"/>
      <c r="AU15" s="209"/>
      <c r="AV15" s="209"/>
      <c r="AW15" s="209"/>
      <c r="AX15" s="209"/>
      <c r="AY15" s="209"/>
      <c r="AZ15" s="209"/>
      <c r="BA15" s="209"/>
      <c r="BB15" s="209"/>
      <c r="BC15" s="209"/>
      <c r="BD15" s="209"/>
      <c r="BE15" s="209"/>
      <c r="BF15" s="209"/>
      <c r="BG15" s="209"/>
      <c r="BH15" s="209"/>
    </row>
    <row r="16" spans="1:60" outlineLevel="1" x14ac:dyDescent="0.2">
      <c r="A16" s="226"/>
      <c r="B16" s="227"/>
      <c r="C16" s="260" t="s">
        <v>306</v>
      </c>
      <c r="D16" s="233"/>
      <c r="E16" s="234">
        <v>22.484000000000002</v>
      </c>
      <c r="F16" s="229"/>
      <c r="G16" s="229"/>
      <c r="H16" s="229"/>
      <c r="I16" s="229"/>
      <c r="J16" s="229"/>
      <c r="K16" s="229"/>
      <c r="L16" s="229"/>
      <c r="M16" s="229"/>
      <c r="N16" s="228"/>
      <c r="O16" s="228"/>
      <c r="P16" s="228"/>
      <c r="Q16" s="228"/>
      <c r="R16" s="229"/>
      <c r="S16" s="229"/>
      <c r="T16" s="229"/>
      <c r="U16" s="229"/>
      <c r="V16" s="229"/>
      <c r="W16" s="229"/>
      <c r="X16" s="229"/>
      <c r="Y16" s="209"/>
      <c r="Z16" s="209"/>
      <c r="AA16" s="209"/>
      <c r="AB16" s="209"/>
      <c r="AC16" s="209"/>
      <c r="AD16" s="209"/>
      <c r="AE16" s="209"/>
      <c r="AF16" s="209"/>
      <c r="AG16" s="209" t="s">
        <v>155</v>
      </c>
      <c r="AH16" s="209">
        <v>0</v>
      </c>
      <c r="AI16" s="209"/>
      <c r="AJ16" s="209"/>
      <c r="AK16" s="209"/>
      <c r="AL16" s="209"/>
      <c r="AM16" s="209"/>
      <c r="AN16" s="209"/>
      <c r="AO16" s="209"/>
      <c r="AP16" s="209"/>
      <c r="AQ16" s="209"/>
      <c r="AR16" s="209"/>
      <c r="AS16" s="209"/>
      <c r="AT16" s="209"/>
      <c r="AU16" s="209"/>
      <c r="AV16" s="209"/>
      <c r="AW16" s="209"/>
      <c r="AX16" s="209"/>
      <c r="AY16" s="209"/>
      <c r="AZ16" s="209"/>
      <c r="BA16" s="209"/>
      <c r="BB16" s="209"/>
      <c r="BC16" s="209"/>
      <c r="BD16" s="209"/>
      <c r="BE16" s="209"/>
      <c r="BF16" s="209"/>
      <c r="BG16" s="209"/>
      <c r="BH16" s="209"/>
    </row>
    <row r="17" spans="1:60" outlineLevel="1" x14ac:dyDescent="0.2">
      <c r="A17" s="226"/>
      <c r="B17" s="227"/>
      <c r="C17" s="260" t="s">
        <v>307</v>
      </c>
      <c r="D17" s="233"/>
      <c r="E17" s="234">
        <v>8.7360000000000007</v>
      </c>
      <c r="F17" s="229"/>
      <c r="G17" s="229"/>
      <c r="H17" s="229"/>
      <c r="I17" s="229"/>
      <c r="J17" s="229"/>
      <c r="K17" s="229"/>
      <c r="L17" s="229"/>
      <c r="M17" s="229"/>
      <c r="N17" s="228"/>
      <c r="O17" s="228"/>
      <c r="P17" s="228"/>
      <c r="Q17" s="228"/>
      <c r="R17" s="229"/>
      <c r="S17" s="229"/>
      <c r="T17" s="229"/>
      <c r="U17" s="229"/>
      <c r="V17" s="229"/>
      <c r="W17" s="229"/>
      <c r="X17" s="229"/>
      <c r="Y17" s="209"/>
      <c r="Z17" s="209"/>
      <c r="AA17" s="209"/>
      <c r="AB17" s="209"/>
      <c r="AC17" s="209"/>
      <c r="AD17" s="209"/>
      <c r="AE17" s="209"/>
      <c r="AF17" s="209"/>
      <c r="AG17" s="209" t="s">
        <v>155</v>
      </c>
      <c r="AH17" s="209">
        <v>0</v>
      </c>
      <c r="AI17" s="209"/>
      <c r="AJ17" s="209"/>
      <c r="AK17" s="209"/>
      <c r="AL17" s="209"/>
      <c r="AM17" s="209"/>
      <c r="AN17" s="209"/>
      <c r="AO17" s="209"/>
      <c r="AP17" s="209"/>
      <c r="AQ17" s="209"/>
      <c r="AR17" s="209"/>
      <c r="AS17" s="209"/>
      <c r="AT17" s="209"/>
      <c r="AU17" s="209"/>
      <c r="AV17" s="209"/>
      <c r="AW17" s="209"/>
      <c r="AX17" s="209"/>
      <c r="AY17" s="209"/>
      <c r="AZ17" s="209"/>
      <c r="BA17" s="209"/>
      <c r="BB17" s="209"/>
      <c r="BC17" s="209"/>
      <c r="BD17" s="209"/>
      <c r="BE17" s="209"/>
      <c r="BF17" s="209"/>
      <c r="BG17" s="209"/>
      <c r="BH17" s="209"/>
    </row>
    <row r="18" spans="1:60" outlineLevel="1" x14ac:dyDescent="0.2">
      <c r="A18" s="226"/>
      <c r="B18" s="227"/>
      <c r="C18" s="260" t="s">
        <v>308</v>
      </c>
      <c r="D18" s="233"/>
      <c r="E18" s="234">
        <v>-3.1520000000000001</v>
      </c>
      <c r="F18" s="229"/>
      <c r="G18" s="229"/>
      <c r="H18" s="229"/>
      <c r="I18" s="229"/>
      <c r="J18" s="229"/>
      <c r="K18" s="229"/>
      <c r="L18" s="229"/>
      <c r="M18" s="229"/>
      <c r="N18" s="228"/>
      <c r="O18" s="228"/>
      <c r="P18" s="228"/>
      <c r="Q18" s="228"/>
      <c r="R18" s="229"/>
      <c r="S18" s="229"/>
      <c r="T18" s="229"/>
      <c r="U18" s="229"/>
      <c r="V18" s="229"/>
      <c r="W18" s="229"/>
      <c r="X18" s="229"/>
      <c r="Y18" s="209"/>
      <c r="Z18" s="209"/>
      <c r="AA18" s="209"/>
      <c r="AB18" s="209"/>
      <c r="AC18" s="209"/>
      <c r="AD18" s="209"/>
      <c r="AE18" s="209"/>
      <c r="AF18" s="209"/>
      <c r="AG18" s="209" t="s">
        <v>155</v>
      </c>
      <c r="AH18" s="209">
        <v>0</v>
      </c>
      <c r="AI18" s="209"/>
      <c r="AJ18" s="209"/>
      <c r="AK18" s="209"/>
      <c r="AL18" s="209"/>
      <c r="AM18" s="209"/>
      <c r="AN18" s="209"/>
      <c r="AO18" s="209"/>
      <c r="AP18" s="209"/>
      <c r="AQ18" s="209"/>
      <c r="AR18" s="209"/>
      <c r="AS18" s="209"/>
      <c r="AT18" s="209"/>
      <c r="AU18" s="209"/>
      <c r="AV18" s="209"/>
      <c r="AW18" s="209"/>
      <c r="AX18" s="209"/>
      <c r="AY18" s="209"/>
      <c r="AZ18" s="209"/>
      <c r="BA18" s="209"/>
      <c r="BB18" s="209"/>
      <c r="BC18" s="209"/>
      <c r="BD18" s="209"/>
      <c r="BE18" s="209"/>
      <c r="BF18" s="209"/>
      <c r="BG18" s="209"/>
      <c r="BH18" s="209"/>
    </row>
    <row r="19" spans="1:60" x14ac:dyDescent="0.2">
      <c r="A19" s="237" t="s">
        <v>145</v>
      </c>
      <c r="B19" s="238" t="s">
        <v>93</v>
      </c>
      <c r="C19" s="256" t="s">
        <v>94</v>
      </c>
      <c r="D19" s="239"/>
      <c r="E19" s="240"/>
      <c r="F19" s="241"/>
      <c r="G19" s="242">
        <f>SUMIF(AG20:AG20,"&lt;&gt;NOR",G20:G20)</f>
        <v>639.63</v>
      </c>
      <c r="H19" s="236"/>
      <c r="I19" s="236">
        <f>SUM(I20:I20)</f>
        <v>0</v>
      </c>
      <c r="J19" s="236"/>
      <c r="K19" s="236">
        <f>SUM(K20:K20)</f>
        <v>639.63</v>
      </c>
      <c r="L19" s="236"/>
      <c r="M19" s="236">
        <f>SUM(M20:M20)</f>
        <v>773.95229999999992</v>
      </c>
      <c r="N19" s="235"/>
      <c r="O19" s="235">
        <f>SUM(O20:O20)</f>
        <v>0</v>
      </c>
      <c r="P19" s="235"/>
      <c r="Q19" s="235">
        <f>SUM(Q20:Q20)</f>
        <v>0</v>
      </c>
      <c r="R19" s="236"/>
      <c r="S19" s="236"/>
      <c r="T19" s="236"/>
      <c r="U19" s="236"/>
      <c r="V19" s="236">
        <f>SUM(V20:V20)</f>
        <v>1.52</v>
      </c>
      <c r="W19" s="236"/>
      <c r="X19" s="236"/>
      <c r="AG19" t="s">
        <v>146</v>
      </c>
    </row>
    <row r="20" spans="1:60" ht="22.5" outlineLevel="1" x14ac:dyDescent="0.2">
      <c r="A20" s="250">
        <v>4</v>
      </c>
      <c r="B20" s="251" t="s">
        <v>185</v>
      </c>
      <c r="C20" s="261" t="s">
        <v>186</v>
      </c>
      <c r="D20" s="252" t="s">
        <v>149</v>
      </c>
      <c r="E20" s="253">
        <v>0.72275</v>
      </c>
      <c r="F20" s="254">
        <v>885</v>
      </c>
      <c r="G20" s="255">
        <f>ROUND(E20*F20,2)</f>
        <v>639.63</v>
      </c>
      <c r="H20" s="230">
        <v>0</v>
      </c>
      <c r="I20" s="229">
        <f>ROUND(E20*H20,2)</f>
        <v>0</v>
      </c>
      <c r="J20" s="230">
        <v>885</v>
      </c>
      <c r="K20" s="229">
        <f>ROUND(E20*J20,2)</f>
        <v>639.63</v>
      </c>
      <c r="L20" s="229">
        <v>21</v>
      </c>
      <c r="M20" s="229">
        <f>G20*(1+L20/100)</f>
        <v>773.95229999999992</v>
      </c>
      <c r="N20" s="228">
        <v>0</v>
      </c>
      <c r="O20" s="228">
        <f>ROUND(E20*N20,2)</f>
        <v>0</v>
      </c>
      <c r="P20" s="228">
        <v>0</v>
      </c>
      <c r="Q20" s="228">
        <f>ROUND(E20*P20,2)</f>
        <v>0</v>
      </c>
      <c r="R20" s="229"/>
      <c r="S20" s="229" t="s">
        <v>150</v>
      </c>
      <c r="T20" s="229" t="s">
        <v>151</v>
      </c>
      <c r="U20" s="229">
        <v>2.1</v>
      </c>
      <c r="V20" s="229">
        <f>ROUND(E20*U20,2)</f>
        <v>1.52</v>
      </c>
      <c r="W20" s="229"/>
      <c r="X20" s="229" t="s">
        <v>187</v>
      </c>
      <c r="Y20" s="209"/>
      <c r="Z20" s="209"/>
      <c r="AA20" s="209"/>
      <c r="AB20" s="209"/>
      <c r="AC20" s="209"/>
      <c r="AD20" s="209"/>
      <c r="AE20" s="209"/>
      <c r="AF20" s="209"/>
      <c r="AG20" s="209" t="s">
        <v>188</v>
      </c>
      <c r="AH20" s="209"/>
      <c r="AI20" s="209"/>
      <c r="AJ20" s="209"/>
      <c r="AK20" s="209"/>
      <c r="AL20" s="209"/>
      <c r="AM20" s="209"/>
      <c r="AN20" s="209"/>
      <c r="AO20" s="209"/>
      <c r="AP20" s="209"/>
      <c r="AQ20" s="209"/>
      <c r="AR20" s="209"/>
      <c r="AS20" s="209"/>
      <c r="AT20" s="209"/>
      <c r="AU20" s="209"/>
      <c r="AV20" s="209"/>
      <c r="AW20" s="209"/>
      <c r="AX20" s="209"/>
      <c r="AY20" s="209"/>
      <c r="AZ20" s="209"/>
      <c r="BA20" s="209"/>
      <c r="BB20" s="209"/>
      <c r="BC20" s="209"/>
      <c r="BD20" s="209"/>
      <c r="BE20" s="209"/>
      <c r="BF20" s="209"/>
      <c r="BG20" s="209"/>
      <c r="BH20" s="209"/>
    </row>
    <row r="21" spans="1:60" x14ac:dyDescent="0.2">
      <c r="A21" s="237" t="s">
        <v>145</v>
      </c>
      <c r="B21" s="238" t="s">
        <v>115</v>
      </c>
      <c r="C21" s="256" t="s">
        <v>116</v>
      </c>
      <c r="D21" s="239"/>
      <c r="E21" s="240"/>
      <c r="F21" s="241"/>
      <c r="G21" s="242">
        <f>SUMIF(AG22:AG27,"&lt;&gt;NOR",G22:G27)</f>
        <v>874.92000000000007</v>
      </c>
      <c r="H21" s="236"/>
      <c r="I21" s="236">
        <f>SUM(I22:I27)</f>
        <v>0</v>
      </c>
      <c r="J21" s="236"/>
      <c r="K21" s="236">
        <f>SUM(K22:K27)</f>
        <v>874.92000000000007</v>
      </c>
      <c r="L21" s="236"/>
      <c r="M21" s="236">
        <f>SUM(M22:M27)</f>
        <v>1058.6532</v>
      </c>
      <c r="N21" s="235"/>
      <c r="O21" s="235">
        <f>SUM(O22:O27)</f>
        <v>0</v>
      </c>
      <c r="P21" s="235"/>
      <c r="Q21" s="235">
        <f>SUM(Q22:Q27)</f>
        <v>0</v>
      </c>
      <c r="R21" s="236"/>
      <c r="S21" s="236"/>
      <c r="T21" s="236"/>
      <c r="U21" s="236"/>
      <c r="V21" s="236">
        <f>SUM(V22:V27)</f>
        <v>1.0699999999999998</v>
      </c>
      <c r="W21" s="236"/>
      <c r="X21" s="236"/>
      <c r="AG21" t="s">
        <v>146</v>
      </c>
    </row>
    <row r="22" spans="1:60" outlineLevel="1" x14ac:dyDescent="0.2">
      <c r="A22" s="244">
        <v>5</v>
      </c>
      <c r="B22" s="245" t="s">
        <v>314</v>
      </c>
      <c r="C22" s="257" t="s">
        <v>315</v>
      </c>
      <c r="D22" s="246" t="s">
        <v>149</v>
      </c>
      <c r="E22" s="247">
        <v>0.61692999999999998</v>
      </c>
      <c r="F22" s="248">
        <v>234.5</v>
      </c>
      <c r="G22" s="249">
        <f>ROUND(E22*F22,2)</f>
        <v>144.66999999999999</v>
      </c>
      <c r="H22" s="230">
        <v>0</v>
      </c>
      <c r="I22" s="229">
        <f>ROUND(E22*H22,2)</f>
        <v>0</v>
      </c>
      <c r="J22" s="230">
        <v>234.5</v>
      </c>
      <c r="K22" s="229">
        <f>ROUND(E22*J22,2)</f>
        <v>144.66999999999999</v>
      </c>
      <c r="L22" s="229">
        <v>21</v>
      </c>
      <c r="M22" s="229">
        <f>G22*(1+L22/100)</f>
        <v>175.05069999999998</v>
      </c>
      <c r="N22" s="228">
        <v>0</v>
      </c>
      <c r="O22" s="228">
        <f>ROUND(E22*N22,2)</f>
        <v>0</v>
      </c>
      <c r="P22" s="228">
        <v>0</v>
      </c>
      <c r="Q22" s="228">
        <f>ROUND(E22*P22,2)</f>
        <v>0</v>
      </c>
      <c r="R22" s="229"/>
      <c r="S22" s="229" t="s">
        <v>150</v>
      </c>
      <c r="T22" s="229" t="s">
        <v>151</v>
      </c>
      <c r="U22" s="229">
        <v>0.49</v>
      </c>
      <c r="V22" s="229">
        <f>ROUND(E22*U22,2)</f>
        <v>0.3</v>
      </c>
      <c r="W22" s="229"/>
      <c r="X22" s="229" t="s">
        <v>316</v>
      </c>
      <c r="Y22" s="209"/>
      <c r="Z22" s="209"/>
      <c r="AA22" s="209"/>
      <c r="AB22" s="209"/>
      <c r="AC22" s="209"/>
      <c r="AD22" s="209"/>
      <c r="AE22" s="209"/>
      <c r="AF22" s="209"/>
      <c r="AG22" s="209" t="s">
        <v>317</v>
      </c>
      <c r="AH22" s="209"/>
      <c r="AI22" s="209"/>
      <c r="AJ22" s="209"/>
      <c r="AK22" s="209"/>
      <c r="AL22" s="209"/>
      <c r="AM22" s="209"/>
      <c r="AN22" s="209"/>
      <c r="AO22" s="209"/>
      <c r="AP22" s="209"/>
      <c r="AQ22" s="209"/>
      <c r="AR22" s="209"/>
      <c r="AS22" s="209"/>
      <c r="AT22" s="209"/>
      <c r="AU22" s="209"/>
      <c r="AV22" s="209"/>
      <c r="AW22" s="209"/>
      <c r="AX22" s="209"/>
      <c r="AY22" s="209"/>
      <c r="AZ22" s="209"/>
      <c r="BA22" s="209"/>
      <c r="BB22" s="209"/>
      <c r="BC22" s="209"/>
      <c r="BD22" s="209"/>
      <c r="BE22" s="209"/>
      <c r="BF22" s="209"/>
      <c r="BG22" s="209"/>
      <c r="BH22" s="209"/>
    </row>
    <row r="23" spans="1:60" outlineLevel="1" x14ac:dyDescent="0.2">
      <c r="A23" s="226"/>
      <c r="B23" s="227"/>
      <c r="C23" s="270" t="s">
        <v>318</v>
      </c>
      <c r="D23" s="269"/>
      <c r="E23" s="269"/>
      <c r="F23" s="269"/>
      <c r="G23" s="269"/>
      <c r="H23" s="229"/>
      <c r="I23" s="229"/>
      <c r="J23" s="229"/>
      <c r="K23" s="229"/>
      <c r="L23" s="229"/>
      <c r="M23" s="229"/>
      <c r="N23" s="228"/>
      <c r="O23" s="228"/>
      <c r="P23" s="228"/>
      <c r="Q23" s="228"/>
      <c r="R23" s="229"/>
      <c r="S23" s="229"/>
      <c r="T23" s="229"/>
      <c r="U23" s="229"/>
      <c r="V23" s="229"/>
      <c r="W23" s="229"/>
      <c r="X23" s="229"/>
      <c r="Y23" s="209"/>
      <c r="Z23" s="209"/>
      <c r="AA23" s="209"/>
      <c r="AB23" s="209"/>
      <c r="AC23" s="209"/>
      <c r="AD23" s="209"/>
      <c r="AE23" s="209"/>
      <c r="AF23" s="209"/>
      <c r="AG23" s="209" t="s">
        <v>319</v>
      </c>
      <c r="AH23" s="209"/>
      <c r="AI23" s="209"/>
      <c r="AJ23" s="209"/>
      <c r="AK23" s="209"/>
      <c r="AL23" s="209"/>
      <c r="AM23" s="209"/>
      <c r="AN23" s="209"/>
      <c r="AO23" s="209"/>
      <c r="AP23" s="209"/>
      <c r="AQ23" s="209"/>
      <c r="AR23" s="209"/>
      <c r="AS23" s="209"/>
      <c r="AT23" s="209"/>
      <c r="AU23" s="209"/>
      <c r="AV23" s="209"/>
      <c r="AW23" s="209"/>
      <c r="AX23" s="209"/>
      <c r="AY23" s="209"/>
      <c r="AZ23" s="209"/>
      <c r="BA23" s="209"/>
      <c r="BB23" s="209"/>
      <c r="BC23" s="209"/>
      <c r="BD23" s="209"/>
      <c r="BE23" s="209"/>
      <c r="BF23" s="209"/>
      <c r="BG23" s="209"/>
      <c r="BH23" s="209"/>
    </row>
    <row r="24" spans="1:60" outlineLevel="1" x14ac:dyDescent="0.2">
      <c r="A24" s="250">
        <v>6</v>
      </c>
      <c r="B24" s="251" t="s">
        <v>320</v>
      </c>
      <c r="C24" s="261" t="s">
        <v>321</v>
      </c>
      <c r="D24" s="252" t="s">
        <v>149</v>
      </c>
      <c r="E24" s="253">
        <v>7.4032200000000001</v>
      </c>
      <c r="F24" s="254">
        <v>16</v>
      </c>
      <c r="G24" s="255">
        <f>ROUND(E24*F24,2)</f>
        <v>118.45</v>
      </c>
      <c r="H24" s="230">
        <v>0</v>
      </c>
      <c r="I24" s="229">
        <f>ROUND(E24*H24,2)</f>
        <v>0</v>
      </c>
      <c r="J24" s="230">
        <v>16</v>
      </c>
      <c r="K24" s="229">
        <f>ROUND(E24*J24,2)</f>
        <v>118.45</v>
      </c>
      <c r="L24" s="229">
        <v>21</v>
      </c>
      <c r="M24" s="229">
        <f>G24*(1+L24/100)</f>
        <v>143.3245</v>
      </c>
      <c r="N24" s="228">
        <v>0</v>
      </c>
      <c r="O24" s="228">
        <f>ROUND(E24*N24,2)</f>
        <v>0</v>
      </c>
      <c r="P24" s="228">
        <v>0</v>
      </c>
      <c r="Q24" s="228">
        <f>ROUND(E24*P24,2)</f>
        <v>0</v>
      </c>
      <c r="R24" s="229"/>
      <c r="S24" s="229" t="s">
        <v>150</v>
      </c>
      <c r="T24" s="229" t="s">
        <v>151</v>
      </c>
      <c r="U24" s="229">
        <v>0</v>
      </c>
      <c r="V24" s="229">
        <f>ROUND(E24*U24,2)</f>
        <v>0</v>
      </c>
      <c r="W24" s="229"/>
      <c r="X24" s="229" t="s">
        <v>316</v>
      </c>
      <c r="Y24" s="209"/>
      <c r="Z24" s="209"/>
      <c r="AA24" s="209"/>
      <c r="AB24" s="209"/>
      <c r="AC24" s="209"/>
      <c r="AD24" s="209"/>
      <c r="AE24" s="209"/>
      <c r="AF24" s="209"/>
      <c r="AG24" s="209" t="s">
        <v>317</v>
      </c>
      <c r="AH24" s="209"/>
      <c r="AI24" s="209"/>
      <c r="AJ24" s="209"/>
      <c r="AK24" s="209"/>
      <c r="AL24" s="209"/>
      <c r="AM24" s="209"/>
      <c r="AN24" s="209"/>
      <c r="AO24" s="209"/>
      <c r="AP24" s="209"/>
      <c r="AQ24" s="209"/>
      <c r="AR24" s="209"/>
      <c r="AS24" s="209"/>
      <c r="AT24" s="209"/>
      <c r="AU24" s="209"/>
      <c r="AV24" s="209"/>
      <c r="AW24" s="209"/>
      <c r="AX24" s="209"/>
      <c r="AY24" s="209"/>
      <c r="AZ24" s="209"/>
      <c r="BA24" s="209"/>
      <c r="BB24" s="209"/>
      <c r="BC24" s="209"/>
      <c r="BD24" s="209"/>
      <c r="BE24" s="209"/>
      <c r="BF24" s="209"/>
      <c r="BG24" s="209"/>
      <c r="BH24" s="209"/>
    </row>
    <row r="25" spans="1:60" outlineLevel="1" x14ac:dyDescent="0.2">
      <c r="A25" s="250">
        <v>7</v>
      </c>
      <c r="B25" s="251" t="s">
        <v>322</v>
      </c>
      <c r="C25" s="261" t="s">
        <v>323</v>
      </c>
      <c r="D25" s="252" t="s">
        <v>149</v>
      </c>
      <c r="E25" s="253">
        <v>0.61692999999999998</v>
      </c>
      <c r="F25" s="254">
        <v>331</v>
      </c>
      <c r="G25" s="255">
        <f>ROUND(E25*F25,2)</f>
        <v>204.2</v>
      </c>
      <c r="H25" s="230">
        <v>0</v>
      </c>
      <c r="I25" s="229">
        <f>ROUND(E25*H25,2)</f>
        <v>0</v>
      </c>
      <c r="J25" s="230">
        <v>331</v>
      </c>
      <c r="K25" s="229">
        <f>ROUND(E25*J25,2)</f>
        <v>204.2</v>
      </c>
      <c r="L25" s="229">
        <v>21</v>
      </c>
      <c r="M25" s="229">
        <f>G25*(1+L25/100)</f>
        <v>247.08199999999997</v>
      </c>
      <c r="N25" s="228">
        <v>0</v>
      </c>
      <c r="O25" s="228">
        <f>ROUND(E25*N25,2)</f>
        <v>0</v>
      </c>
      <c r="P25" s="228">
        <v>0</v>
      </c>
      <c r="Q25" s="228">
        <f>ROUND(E25*P25,2)</f>
        <v>0</v>
      </c>
      <c r="R25" s="229"/>
      <c r="S25" s="229" t="s">
        <v>150</v>
      </c>
      <c r="T25" s="229" t="s">
        <v>151</v>
      </c>
      <c r="U25" s="229">
        <v>0.94199999999999995</v>
      </c>
      <c r="V25" s="229">
        <f>ROUND(E25*U25,2)</f>
        <v>0.57999999999999996</v>
      </c>
      <c r="W25" s="229"/>
      <c r="X25" s="229" t="s">
        <v>316</v>
      </c>
      <c r="Y25" s="209"/>
      <c r="Z25" s="209"/>
      <c r="AA25" s="209"/>
      <c r="AB25" s="209"/>
      <c r="AC25" s="209"/>
      <c r="AD25" s="209"/>
      <c r="AE25" s="209"/>
      <c r="AF25" s="209"/>
      <c r="AG25" s="209" t="s">
        <v>317</v>
      </c>
      <c r="AH25" s="209"/>
      <c r="AI25" s="209"/>
      <c r="AJ25" s="209"/>
      <c r="AK25" s="209"/>
      <c r="AL25" s="209"/>
      <c r="AM25" s="209"/>
      <c r="AN25" s="209"/>
      <c r="AO25" s="209"/>
      <c r="AP25" s="209"/>
      <c r="AQ25" s="209"/>
      <c r="AR25" s="209"/>
      <c r="AS25" s="209"/>
      <c r="AT25" s="209"/>
      <c r="AU25" s="209"/>
      <c r="AV25" s="209"/>
      <c r="AW25" s="209"/>
      <c r="AX25" s="209"/>
      <c r="AY25" s="209"/>
      <c r="AZ25" s="209"/>
      <c r="BA25" s="209"/>
      <c r="BB25" s="209"/>
      <c r="BC25" s="209"/>
      <c r="BD25" s="209"/>
      <c r="BE25" s="209"/>
      <c r="BF25" s="209"/>
      <c r="BG25" s="209"/>
      <c r="BH25" s="209"/>
    </row>
    <row r="26" spans="1:60" outlineLevel="1" x14ac:dyDescent="0.2">
      <c r="A26" s="250">
        <v>8</v>
      </c>
      <c r="B26" s="251" t="s">
        <v>324</v>
      </c>
      <c r="C26" s="261" t="s">
        <v>325</v>
      </c>
      <c r="D26" s="252" t="s">
        <v>149</v>
      </c>
      <c r="E26" s="253">
        <v>1.8508</v>
      </c>
      <c r="F26" s="254">
        <v>36.9</v>
      </c>
      <c r="G26" s="255">
        <f>ROUND(E26*F26,2)</f>
        <v>68.290000000000006</v>
      </c>
      <c r="H26" s="230">
        <v>0</v>
      </c>
      <c r="I26" s="229">
        <f>ROUND(E26*H26,2)</f>
        <v>0</v>
      </c>
      <c r="J26" s="230">
        <v>36.9</v>
      </c>
      <c r="K26" s="229">
        <f>ROUND(E26*J26,2)</f>
        <v>68.290000000000006</v>
      </c>
      <c r="L26" s="229">
        <v>21</v>
      </c>
      <c r="M26" s="229">
        <f>G26*(1+L26/100)</f>
        <v>82.630900000000011</v>
      </c>
      <c r="N26" s="228">
        <v>0</v>
      </c>
      <c r="O26" s="228">
        <f>ROUND(E26*N26,2)</f>
        <v>0</v>
      </c>
      <c r="P26" s="228">
        <v>0</v>
      </c>
      <c r="Q26" s="228">
        <f>ROUND(E26*P26,2)</f>
        <v>0</v>
      </c>
      <c r="R26" s="229"/>
      <c r="S26" s="229" t="s">
        <v>150</v>
      </c>
      <c r="T26" s="229" t="s">
        <v>151</v>
      </c>
      <c r="U26" s="229">
        <v>0.105</v>
      </c>
      <c r="V26" s="229">
        <f>ROUND(E26*U26,2)</f>
        <v>0.19</v>
      </c>
      <c r="W26" s="229"/>
      <c r="X26" s="229" t="s">
        <v>316</v>
      </c>
      <c r="Y26" s="209"/>
      <c r="Z26" s="209"/>
      <c r="AA26" s="209"/>
      <c r="AB26" s="209"/>
      <c r="AC26" s="209"/>
      <c r="AD26" s="209"/>
      <c r="AE26" s="209"/>
      <c r="AF26" s="209"/>
      <c r="AG26" s="209" t="s">
        <v>317</v>
      </c>
      <c r="AH26" s="209"/>
      <c r="AI26" s="209"/>
      <c r="AJ26" s="209"/>
      <c r="AK26" s="209"/>
      <c r="AL26" s="209"/>
      <c r="AM26" s="209"/>
      <c r="AN26" s="209"/>
      <c r="AO26" s="209"/>
      <c r="AP26" s="209"/>
      <c r="AQ26" s="209"/>
      <c r="AR26" s="209"/>
      <c r="AS26" s="209"/>
      <c r="AT26" s="209"/>
      <c r="AU26" s="209"/>
      <c r="AV26" s="209"/>
      <c r="AW26" s="209"/>
      <c r="AX26" s="209"/>
      <c r="AY26" s="209"/>
      <c r="AZ26" s="209"/>
      <c r="BA26" s="209"/>
      <c r="BB26" s="209"/>
      <c r="BC26" s="209"/>
      <c r="BD26" s="209"/>
      <c r="BE26" s="209"/>
      <c r="BF26" s="209"/>
      <c r="BG26" s="209"/>
      <c r="BH26" s="209"/>
    </row>
    <row r="27" spans="1:60" outlineLevel="1" x14ac:dyDescent="0.2">
      <c r="A27" s="244">
        <v>9</v>
      </c>
      <c r="B27" s="245" t="s">
        <v>326</v>
      </c>
      <c r="C27" s="257" t="s">
        <v>327</v>
      </c>
      <c r="D27" s="246" t="s">
        <v>149</v>
      </c>
      <c r="E27" s="247">
        <v>0.61692999999999998</v>
      </c>
      <c r="F27" s="248">
        <v>550</v>
      </c>
      <c r="G27" s="249">
        <f>ROUND(E27*F27,2)</f>
        <v>339.31</v>
      </c>
      <c r="H27" s="230">
        <v>0</v>
      </c>
      <c r="I27" s="229">
        <f>ROUND(E27*H27,2)</f>
        <v>0</v>
      </c>
      <c r="J27" s="230">
        <v>550</v>
      </c>
      <c r="K27" s="229">
        <f>ROUND(E27*J27,2)</f>
        <v>339.31</v>
      </c>
      <c r="L27" s="229">
        <v>21</v>
      </c>
      <c r="M27" s="229">
        <f>G27*(1+L27/100)</f>
        <v>410.56509999999997</v>
      </c>
      <c r="N27" s="228">
        <v>0</v>
      </c>
      <c r="O27" s="228">
        <f>ROUND(E27*N27,2)</f>
        <v>0</v>
      </c>
      <c r="P27" s="228">
        <v>0</v>
      </c>
      <c r="Q27" s="228">
        <f>ROUND(E27*P27,2)</f>
        <v>0</v>
      </c>
      <c r="R27" s="229"/>
      <c r="S27" s="229" t="s">
        <v>182</v>
      </c>
      <c r="T27" s="229" t="s">
        <v>183</v>
      </c>
      <c r="U27" s="229">
        <v>0</v>
      </c>
      <c r="V27" s="229">
        <f>ROUND(E27*U27,2)</f>
        <v>0</v>
      </c>
      <c r="W27" s="229"/>
      <c r="X27" s="229" t="s">
        <v>316</v>
      </c>
      <c r="Y27" s="209"/>
      <c r="Z27" s="209"/>
      <c r="AA27" s="209"/>
      <c r="AB27" s="209"/>
      <c r="AC27" s="209"/>
      <c r="AD27" s="209"/>
      <c r="AE27" s="209"/>
      <c r="AF27" s="209"/>
      <c r="AG27" s="209" t="s">
        <v>317</v>
      </c>
      <c r="AH27" s="209"/>
      <c r="AI27" s="209"/>
      <c r="AJ27" s="209"/>
      <c r="AK27" s="209"/>
      <c r="AL27" s="209"/>
      <c r="AM27" s="209"/>
      <c r="AN27" s="209"/>
      <c r="AO27" s="209"/>
      <c r="AP27" s="209"/>
      <c r="AQ27" s="209"/>
      <c r="AR27" s="209"/>
      <c r="AS27" s="209"/>
      <c r="AT27" s="209"/>
      <c r="AU27" s="209"/>
      <c r="AV27" s="209"/>
      <c r="AW27" s="209"/>
      <c r="AX27" s="209"/>
      <c r="AY27" s="209"/>
      <c r="AZ27" s="209"/>
      <c r="BA27" s="209"/>
      <c r="BB27" s="209"/>
      <c r="BC27" s="209"/>
      <c r="BD27" s="209"/>
      <c r="BE27" s="209"/>
      <c r="BF27" s="209"/>
      <c r="BG27" s="209"/>
      <c r="BH27" s="209"/>
    </row>
    <row r="28" spans="1:60" x14ac:dyDescent="0.2">
      <c r="A28" s="3"/>
      <c r="B28" s="4"/>
      <c r="C28" s="262"/>
      <c r="D28" s="6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AE28">
        <v>15</v>
      </c>
      <c r="AF28">
        <v>21</v>
      </c>
      <c r="AG28" t="s">
        <v>132</v>
      </c>
    </row>
    <row r="29" spans="1:60" x14ac:dyDescent="0.2">
      <c r="A29" s="212"/>
      <c r="B29" s="213" t="s">
        <v>31</v>
      </c>
      <c r="C29" s="263"/>
      <c r="D29" s="214"/>
      <c r="E29" s="215"/>
      <c r="F29" s="215"/>
      <c r="G29" s="243">
        <f>G8+G14+G19+G21</f>
        <v>34006.6</v>
      </c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AE29">
        <f>SUMIF(L7:L27,AE28,G7:G27)</f>
        <v>0</v>
      </c>
      <c r="AF29">
        <f>SUMIF(L7:L27,AF28,G7:G27)</f>
        <v>34006.599999999991</v>
      </c>
      <c r="AG29" t="s">
        <v>191</v>
      </c>
    </row>
    <row r="30" spans="1:60" x14ac:dyDescent="0.2">
      <c r="A30" s="3"/>
      <c r="B30" s="4"/>
      <c r="C30" s="262"/>
      <c r="D30" s="6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60" x14ac:dyDescent="0.2">
      <c r="A31" s="3"/>
      <c r="B31" s="4"/>
      <c r="C31" s="262"/>
      <c r="D31" s="6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60" x14ac:dyDescent="0.2">
      <c r="A32" s="216" t="s">
        <v>192</v>
      </c>
      <c r="B32" s="216"/>
      <c r="C32" s="264"/>
      <c r="D32" s="6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33" x14ac:dyDescent="0.2">
      <c r="A33" s="217"/>
      <c r="B33" s="218"/>
      <c r="C33" s="265"/>
      <c r="D33" s="218"/>
      <c r="E33" s="218"/>
      <c r="F33" s="218"/>
      <c r="G33" s="219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AG33" t="s">
        <v>193</v>
      </c>
    </row>
    <row r="34" spans="1:33" x14ac:dyDescent="0.2">
      <c r="A34" s="220"/>
      <c r="B34" s="221"/>
      <c r="C34" s="266"/>
      <c r="D34" s="221"/>
      <c r="E34" s="221"/>
      <c r="F34" s="221"/>
      <c r="G34" s="222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33" x14ac:dyDescent="0.2">
      <c r="A35" s="220"/>
      <c r="B35" s="221"/>
      <c r="C35" s="266"/>
      <c r="D35" s="221"/>
      <c r="E35" s="221"/>
      <c r="F35" s="221"/>
      <c r="G35" s="222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33" x14ac:dyDescent="0.2">
      <c r="A36" s="220"/>
      <c r="B36" s="221"/>
      <c r="C36" s="266"/>
      <c r="D36" s="221"/>
      <c r="E36" s="221"/>
      <c r="F36" s="221"/>
      <c r="G36" s="222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33" x14ac:dyDescent="0.2">
      <c r="A37" s="223"/>
      <c r="B37" s="224"/>
      <c r="C37" s="267"/>
      <c r="D37" s="224"/>
      <c r="E37" s="224"/>
      <c r="F37" s="224"/>
      <c r="G37" s="225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33" x14ac:dyDescent="0.2">
      <c r="A38" s="3"/>
      <c r="B38" s="4"/>
      <c r="C38" s="262"/>
      <c r="D38" s="6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33" x14ac:dyDescent="0.2">
      <c r="C39" s="268"/>
      <c r="D39" s="10"/>
      <c r="AG39" t="s">
        <v>194</v>
      </c>
    </row>
    <row r="40" spans="1:33" x14ac:dyDescent="0.2">
      <c r="D40" s="10"/>
    </row>
    <row r="41" spans="1:33" x14ac:dyDescent="0.2">
      <c r="D41" s="10"/>
    </row>
    <row r="42" spans="1:33" x14ac:dyDescent="0.2">
      <c r="D42" s="10"/>
    </row>
    <row r="43" spans="1:33" x14ac:dyDescent="0.2">
      <c r="D43" s="10"/>
    </row>
    <row r="44" spans="1:33" x14ac:dyDescent="0.2">
      <c r="D44" s="10"/>
    </row>
    <row r="45" spans="1:33" x14ac:dyDescent="0.2">
      <c r="D45" s="10"/>
    </row>
    <row r="46" spans="1:33" x14ac:dyDescent="0.2">
      <c r="D46" s="10"/>
    </row>
    <row r="47" spans="1:33" x14ac:dyDescent="0.2">
      <c r="D47" s="10"/>
    </row>
    <row r="48" spans="1:33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mergeCells count="7">
    <mergeCell ref="A1:G1"/>
    <mergeCell ref="C2:G2"/>
    <mergeCell ref="C3:G3"/>
    <mergeCell ref="C4:G4"/>
    <mergeCell ref="A32:C32"/>
    <mergeCell ref="A33:G37"/>
    <mergeCell ref="C23:G23"/>
  </mergeCells>
  <pageMargins left="0.59055118110236204" right="0.196850393700787" top="0.78740157499999996" bottom="0.78740157499999996" header="0.3" footer="0.3"/>
  <pageSetup paperSize="9" orientation="portrait" r:id="rId1"/>
  <headerFooter>
    <oddFooter>&amp;RStránka &amp;P z &amp;N&amp;LZpracováno programem BUILDpower S,  © RTS, a.s.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C3400-3CF7-4039-8823-58499E060C23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4" customWidth="1"/>
    <col min="3" max="3" width="38.28515625" style="174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24" width="0" hidden="1" customWidth="1"/>
    <col min="29" max="29" width="0" hidden="1" customWidth="1"/>
    <col min="31" max="41" width="0" hidden="1" customWidth="1"/>
    <col min="53" max="53" width="73.7109375" customWidth="1"/>
  </cols>
  <sheetData>
    <row r="1" spans="1:60" ht="15.75" customHeight="1" x14ac:dyDescent="0.25">
      <c r="A1" s="194" t="s">
        <v>7</v>
      </c>
      <c r="B1" s="194"/>
      <c r="C1" s="194"/>
      <c r="D1" s="194"/>
      <c r="E1" s="194"/>
      <c r="F1" s="194"/>
      <c r="G1" s="194"/>
      <c r="AG1" t="s">
        <v>120</v>
      </c>
    </row>
    <row r="2" spans="1:60" ht="24.95" customHeight="1" x14ac:dyDescent="0.2">
      <c r="A2" s="195" t="s">
        <v>8</v>
      </c>
      <c r="B2" s="49" t="s">
        <v>41</v>
      </c>
      <c r="C2" s="198" t="s">
        <v>42</v>
      </c>
      <c r="D2" s="196"/>
      <c r="E2" s="196"/>
      <c r="F2" s="196"/>
      <c r="G2" s="197"/>
      <c r="AG2" t="s">
        <v>121</v>
      </c>
    </row>
    <row r="3" spans="1:60" ht="24.95" customHeight="1" x14ac:dyDescent="0.2">
      <c r="A3" s="195" t="s">
        <v>9</v>
      </c>
      <c r="B3" s="49" t="s">
        <v>44</v>
      </c>
      <c r="C3" s="198" t="s">
        <v>45</v>
      </c>
      <c r="D3" s="196"/>
      <c r="E3" s="196"/>
      <c r="F3" s="196"/>
      <c r="G3" s="197"/>
      <c r="AC3" s="174" t="s">
        <v>121</v>
      </c>
      <c r="AG3" t="s">
        <v>122</v>
      </c>
    </row>
    <row r="4" spans="1:60" ht="24.95" customHeight="1" x14ac:dyDescent="0.2">
      <c r="A4" s="199" t="s">
        <v>10</v>
      </c>
      <c r="B4" s="200" t="s">
        <v>52</v>
      </c>
      <c r="C4" s="201" t="s">
        <v>53</v>
      </c>
      <c r="D4" s="202"/>
      <c r="E4" s="202"/>
      <c r="F4" s="202"/>
      <c r="G4" s="203"/>
      <c r="AG4" t="s">
        <v>123</v>
      </c>
    </row>
    <row r="5" spans="1:60" x14ac:dyDescent="0.2">
      <c r="D5" s="10"/>
    </row>
    <row r="6" spans="1:60" ht="38.25" x14ac:dyDescent="0.2">
      <c r="A6" s="205" t="s">
        <v>124</v>
      </c>
      <c r="B6" s="207" t="s">
        <v>125</v>
      </c>
      <c r="C6" s="207" t="s">
        <v>126</v>
      </c>
      <c r="D6" s="206" t="s">
        <v>127</v>
      </c>
      <c r="E6" s="205" t="s">
        <v>128</v>
      </c>
      <c r="F6" s="204" t="s">
        <v>129</v>
      </c>
      <c r="G6" s="205" t="s">
        <v>31</v>
      </c>
      <c r="H6" s="208" t="s">
        <v>32</v>
      </c>
      <c r="I6" s="208" t="s">
        <v>130</v>
      </c>
      <c r="J6" s="208" t="s">
        <v>33</v>
      </c>
      <c r="K6" s="208" t="s">
        <v>131</v>
      </c>
      <c r="L6" s="208" t="s">
        <v>132</v>
      </c>
      <c r="M6" s="208" t="s">
        <v>133</v>
      </c>
      <c r="N6" s="208" t="s">
        <v>134</v>
      </c>
      <c r="O6" s="208" t="s">
        <v>135</v>
      </c>
      <c r="P6" s="208" t="s">
        <v>136</v>
      </c>
      <c r="Q6" s="208" t="s">
        <v>137</v>
      </c>
      <c r="R6" s="208" t="s">
        <v>138</v>
      </c>
      <c r="S6" s="208" t="s">
        <v>139</v>
      </c>
      <c r="T6" s="208" t="s">
        <v>140</v>
      </c>
      <c r="U6" s="208" t="s">
        <v>141</v>
      </c>
      <c r="V6" s="208" t="s">
        <v>142</v>
      </c>
      <c r="W6" s="208" t="s">
        <v>143</v>
      </c>
      <c r="X6" s="208" t="s">
        <v>144</v>
      </c>
    </row>
    <row r="7" spans="1:60" hidden="1" x14ac:dyDescent="0.2">
      <c r="A7" s="3"/>
      <c r="B7" s="4"/>
      <c r="C7" s="4"/>
      <c r="D7" s="6"/>
      <c r="E7" s="210"/>
      <c r="F7" s="211"/>
      <c r="G7" s="211"/>
      <c r="H7" s="211"/>
      <c r="I7" s="211"/>
      <c r="J7" s="211"/>
      <c r="K7" s="211"/>
      <c r="L7" s="211"/>
      <c r="M7" s="211"/>
      <c r="N7" s="210"/>
      <c r="O7" s="210"/>
      <c r="P7" s="210"/>
      <c r="Q7" s="210"/>
      <c r="R7" s="211"/>
      <c r="S7" s="211"/>
      <c r="T7" s="211"/>
      <c r="U7" s="211"/>
      <c r="V7" s="211"/>
      <c r="W7" s="211"/>
      <c r="X7" s="211"/>
    </row>
    <row r="8" spans="1:60" x14ac:dyDescent="0.2">
      <c r="A8" s="237" t="s">
        <v>145</v>
      </c>
      <c r="B8" s="238" t="s">
        <v>79</v>
      </c>
      <c r="C8" s="256" t="s">
        <v>80</v>
      </c>
      <c r="D8" s="239"/>
      <c r="E8" s="240"/>
      <c r="F8" s="241"/>
      <c r="G8" s="242">
        <f>SUMIF(AG9:AG13,"&lt;&gt;NOR",G9:G13)</f>
        <v>70239</v>
      </c>
      <c r="H8" s="236"/>
      <c r="I8" s="236">
        <f>SUM(I9:I13)</f>
        <v>55787.87</v>
      </c>
      <c r="J8" s="236"/>
      <c r="K8" s="236">
        <f>SUM(K9:K13)</f>
        <v>14451.13</v>
      </c>
      <c r="L8" s="236"/>
      <c r="M8" s="236">
        <f>SUM(M9:M13)</f>
        <v>84989.19</v>
      </c>
      <c r="N8" s="235"/>
      <c r="O8" s="235">
        <f>SUM(O9:O13)</f>
        <v>0.02</v>
      </c>
      <c r="P8" s="235"/>
      <c r="Q8" s="235">
        <f>SUM(Q9:Q13)</f>
        <v>0</v>
      </c>
      <c r="R8" s="236"/>
      <c r="S8" s="236"/>
      <c r="T8" s="236"/>
      <c r="U8" s="236"/>
      <c r="V8" s="236">
        <f>SUM(V9:V13)</f>
        <v>22.26</v>
      </c>
      <c r="W8" s="236"/>
      <c r="X8" s="236"/>
      <c r="AG8" t="s">
        <v>146</v>
      </c>
    </row>
    <row r="9" spans="1:60" outlineLevel="1" x14ac:dyDescent="0.2">
      <c r="A9" s="244">
        <v>1</v>
      </c>
      <c r="B9" s="245" t="s">
        <v>328</v>
      </c>
      <c r="C9" s="257" t="s">
        <v>329</v>
      </c>
      <c r="D9" s="246" t="s">
        <v>330</v>
      </c>
      <c r="E9" s="247">
        <v>21.4</v>
      </c>
      <c r="F9" s="248">
        <v>3185</v>
      </c>
      <c r="G9" s="249">
        <f>ROUND(E9*F9,2)</f>
        <v>68159</v>
      </c>
      <c r="H9" s="230">
        <v>2606.91</v>
      </c>
      <c r="I9" s="229">
        <f>ROUND(E9*H9,2)</f>
        <v>55787.87</v>
      </c>
      <c r="J9" s="230">
        <v>578.09</v>
      </c>
      <c r="K9" s="229">
        <f>ROUND(E9*J9,2)</f>
        <v>12371.13</v>
      </c>
      <c r="L9" s="229">
        <v>21</v>
      </c>
      <c r="M9" s="229">
        <f>G9*(1+L9/100)</f>
        <v>82472.39</v>
      </c>
      <c r="N9" s="228">
        <v>1.06E-3</v>
      </c>
      <c r="O9" s="228">
        <f>ROUND(E9*N9,2)</f>
        <v>0.02</v>
      </c>
      <c r="P9" s="228">
        <v>0</v>
      </c>
      <c r="Q9" s="228">
        <f>ROUND(E9*P9,2)</f>
        <v>0</v>
      </c>
      <c r="R9" s="229"/>
      <c r="S9" s="229" t="s">
        <v>150</v>
      </c>
      <c r="T9" s="229" t="s">
        <v>151</v>
      </c>
      <c r="U9" s="229">
        <v>1.03999</v>
      </c>
      <c r="V9" s="229">
        <f>ROUND(E9*U9,2)</f>
        <v>22.26</v>
      </c>
      <c r="W9" s="229"/>
      <c r="X9" s="229" t="s">
        <v>152</v>
      </c>
      <c r="Y9" s="209"/>
      <c r="Z9" s="209"/>
      <c r="AA9" s="209"/>
      <c r="AB9" s="209"/>
      <c r="AC9" s="209"/>
      <c r="AD9" s="209"/>
      <c r="AE9" s="209"/>
      <c r="AF9" s="209"/>
      <c r="AG9" s="209" t="s">
        <v>153</v>
      </c>
      <c r="AH9" s="209"/>
      <c r="AI9" s="209"/>
      <c r="AJ9" s="209"/>
      <c r="AK9" s="209"/>
      <c r="AL9" s="209"/>
      <c r="AM9" s="209"/>
      <c r="AN9" s="209"/>
      <c r="AO9" s="209"/>
      <c r="AP9" s="209"/>
      <c r="AQ9" s="209"/>
      <c r="AR9" s="209"/>
      <c r="AS9" s="209"/>
      <c r="AT9" s="209"/>
      <c r="AU9" s="209"/>
      <c r="AV9" s="209"/>
      <c r="AW9" s="209"/>
      <c r="AX9" s="209"/>
      <c r="AY9" s="209"/>
      <c r="AZ9" s="209"/>
      <c r="BA9" s="209"/>
      <c r="BB9" s="209"/>
      <c r="BC9" s="209"/>
      <c r="BD9" s="209"/>
      <c r="BE9" s="209"/>
      <c r="BF9" s="209"/>
      <c r="BG9" s="209"/>
      <c r="BH9" s="209"/>
    </row>
    <row r="10" spans="1:60" ht="33.75" outlineLevel="1" x14ac:dyDescent="0.2">
      <c r="A10" s="226"/>
      <c r="B10" s="227"/>
      <c r="C10" s="270" t="s">
        <v>331</v>
      </c>
      <c r="D10" s="269"/>
      <c r="E10" s="269"/>
      <c r="F10" s="269"/>
      <c r="G10" s="269"/>
      <c r="H10" s="229"/>
      <c r="I10" s="229"/>
      <c r="J10" s="229"/>
      <c r="K10" s="229"/>
      <c r="L10" s="229"/>
      <c r="M10" s="229"/>
      <c r="N10" s="228"/>
      <c r="O10" s="228"/>
      <c r="P10" s="228"/>
      <c r="Q10" s="228"/>
      <c r="R10" s="229"/>
      <c r="S10" s="229"/>
      <c r="T10" s="229"/>
      <c r="U10" s="229"/>
      <c r="V10" s="229"/>
      <c r="W10" s="229"/>
      <c r="X10" s="229"/>
      <c r="Y10" s="209"/>
      <c r="Z10" s="209"/>
      <c r="AA10" s="209"/>
      <c r="AB10" s="209"/>
      <c r="AC10" s="209"/>
      <c r="AD10" s="209"/>
      <c r="AE10" s="209"/>
      <c r="AF10" s="209"/>
      <c r="AG10" s="209" t="s">
        <v>319</v>
      </c>
      <c r="AH10" s="209"/>
      <c r="AI10" s="209"/>
      <c r="AJ10" s="209"/>
      <c r="AK10" s="209"/>
      <c r="AL10" s="209"/>
      <c r="AM10" s="209"/>
      <c r="AN10" s="209"/>
      <c r="AO10" s="209"/>
      <c r="AP10" s="209"/>
      <c r="AQ10" s="209"/>
      <c r="AR10" s="209"/>
      <c r="AS10" s="209"/>
      <c r="AT10" s="209"/>
      <c r="AU10" s="209"/>
      <c r="AV10" s="209"/>
      <c r="AW10" s="209"/>
      <c r="AX10" s="209"/>
      <c r="AY10" s="209"/>
      <c r="AZ10" s="209"/>
      <c r="BA10" s="271" t="str">
        <f>C10</f>
        <v>Vyvrtání otvorů (10 ks/m zdi), vyčištění vrtu od hrubých nečistot, osazení pakrů,nízkotlaká injektáž do 10 bar ( spotřeba 1,33 l látky/m2 půdorysné plochy zdiva, ředí se vodou 1:10), dodávka injektážní silikonové mikroemulze. Aplikce injektážním zařízením.</v>
      </c>
      <c r="BB10" s="209"/>
      <c r="BC10" s="209"/>
      <c r="BD10" s="209"/>
      <c r="BE10" s="209"/>
      <c r="BF10" s="209"/>
      <c r="BG10" s="209"/>
      <c r="BH10" s="209"/>
    </row>
    <row r="11" spans="1:60" outlineLevel="1" x14ac:dyDescent="0.2">
      <c r="A11" s="226"/>
      <c r="B11" s="227"/>
      <c r="C11" s="260" t="s">
        <v>332</v>
      </c>
      <c r="D11" s="233"/>
      <c r="E11" s="234">
        <v>15.4</v>
      </c>
      <c r="F11" s="229"/>
      <c r="G11" s="229"/>
      <c r="H11" s="229"/>
      <c r="I11" s="229"/>
      <c r="J11" s="229"/>
      <c r="K11" s="229"/>
      <c r="L11" s="229"/>
      <c r="M11" s="229"/>
      <c r="N11" s="228"/>
      <c r="O11" s="228"/>
      <c r="P11" s="228"/>
      <c r="Q11" s="228"/>
      <c r="R11" s="229"/>
      <c r="S11" s="229"/>
      <c r="T11" s="229"/>
      <c r="U11" s="229"/>
      <c r="V11" s="229"/>
      <c r="W11" s="229"/>
      <c r="X11" s="229"/>
      <c r="Y11" s="209"/>
      <c r="Z11" s="209"/>
      <c r="AA11" s="209"/>
      <c r="AB11" s="209"/>
      <c r="AC11" s="209"/>
      <c r="AD11" s="209"/>
      <c r="AE11" s="209"/>
      <c r="AF11" s="209"/>
      <c r="AG11" s="209" t="s">
        <v>155</v>
      </c>
      <c r="AH11" s="209">
        <v>0</v>
      </c>
      <c r="AI11" s="209"/>
      <c r="AJ11" s="209"/>
      <c r="AK11" s="209"/>
      <c r="AL11" s="209"/>
      <c r="AM11" s="209"/>
      <c r="AN11" s="209"/>
      <c r="AO11" s="209"/>
      <c r="AP11" s="209"/>
      <c r="AQ11" s="209"/>
      <c r="AR11" s="209"/>
      <c r="AS11" s="209"/>
      <c r="AT11" s="209"/>
      <c r="AU11" s="209"/>
      <c r="AV11" s="209"/>
      <c r="AW11" s="209"/>
      <c r="AX11" s="209"/>
      <c r="AY11" s="209"/>
      <c r="AZ11" s="209"/>
      <c r="BA11" s="209"/>
      <c r="BB11" s="209"/>
      <c r="BC11" s="209"/>
      <c r="BD11" s="209"/>
      <c r="BE11" s="209"/>
      <c r="BF11" s="209"/>
      <c r="BG11" s="209"/>
      <c r="BH11" s="209"/>
    </row>
    <row r="12" spans="1:60" outlineLevel="1" x14ac:dyDescent="0.2">
      <c r="A12" s="226"/>
      <c r="B12" s="227"/>
      <c r="C12" s="260" t="s">
        <v>333</v>
      </c>
      <c r="D12" s="233"/>
      <c r="E12" s="234">
        <v>6</v>
      </c>
      <c r="F12" s="229"/>
      <c r="G12" s="229"/>
      <c r="H12" s="229"/>
      <c r="I12" s="229"/>
      <c r="J12" s="229"/>
      <c r="K12" s="229"/>
      <c r="L12" s="229"/>
      <c r="M12" s="229"/>
      <c r="N12" s="228"/>
      <c r="O12" s="228"/>
      <c r="P12" s="228"/>
      <c r="Q12" s="228"/>
      <c r="R12" s="229"/>
      <c r="S12" s="229"/>
      <c r="T12" s="229"/>
      <c r="U12" s="229"/>
      <c r="V12" s="229"/>
      <c r="W12" s="229"/>
      <c r="X12" s="229"/>
      <c r="Y12" s="209"/>
      <c r="Z12" s="209"/>
      <c r="AA12" s="209"/>
      <c r="AB12" s="209"/>
      <c r="AC12" s="209"/>
      <c r="AD12" s="209"/>
      <c r="AE12" s="209"/>
      <c r="AF12" s="209"/>
      <c r="AG12" s="209" t="s">
        <v>155</v>
      </c>
      <c r="AH12" s="209">
        <v>0</v>
      </c>
      <c r="AI12" s="209"/>
      <c r="AJ12" s="209"/>
      <c r="AK12" s="209"/>
      <c r="AL12" s="209"/>
      <c r="AM12" s="209"/>
      <c r="AN12" s="209"/>
      <c r="AO12" s="209"/>
      <c r="AP12" s="209"/>
      <c r="AQ12" s="209"/>
      <c r="AR12" s="209"/>
      <c r="AS12" s="209"/>
      <c r="AT12" s="209"/>
      <c r="AU12" s="209"/>
      <c r="AV12" s="209"/>
      <c r="AW12" s="209"/>
      <c r="AX12" s="209"/>
      <c r="AY12" s="209"/>
      <c r="AZ12" s="209"/>
      <c r="BA12" s="209"/>
      <c r="BB12" s="209"/>
      <c r="BC12" s="209"/>
      <c r="BD12" s="209"/>
      <c r="BE12" s="209"/>
      <c r="BF12" s="209"/>
      <c r="BG12" s="209"/>
      <c r="BH12" s="209"/>
    </row>
    <row r="13" spans="1:60" outlineLevel="1" x14ac:dyDescent="0.2">
      <c r="A13" s="250">
        <v>2</v>
      </c>
      <c r="B13" s="251" t="s">
        <v>334</v>
      </c>
      <c r="C13" s="261" t="s">
        <v>335</v>
      </c>
      <c r="D13" s="252" t="s">
        <v>311</v>
      </c>
      <c r="E13" s="253">
        <v>1</v>
      </c>
      <c r="F13" s="254">
        <v>2080</v>
      </c>
      <c r="G13" s="255">
        <f>ROUND(E13*F13,2)</f>
        <v>2080</v>
      </c>
      <c r="H13" s="230">
        <v>0</v>
      </c>
      <c r="I13" s="229">
        <f>ROUND(E13*H13,2)</f>
        <v>0</v>
      </c>
      <c r="J13" s="230">
        <v>2080</v>
      </c>
      <c r="K13" s="229">
        <f>ROUND(E13*J13,2)</f>
        <v>2080</v>
      </c>
      <c r="L13" s="229">
        <v>21</v>
      </c>
      <c r="M13" s="229">
        <f>G13*(1+L13/100)</f>
        <v>2516.7999999999997</v>
      </c>
      <c r="N13" s="228">
        <v>0</v>
      </c>
      <c r="O13" s="228">
        <f>ROUND(E13*N13,2)</f>
        <v>0</v>
      </c>
      <c r="P13" s="228">
        <v>0</v>
      </c>
      <c r="Q13" s="228">
        <f>ROUND(E13*P13,2)</f>
        <v>0</v>
      </c>
      <c r="R13" s="229"/>
      <c r="S13" s="229" t="s">
        <v>182</v>
      </c>
      <c r="T13" s="229" t="s">
        <v>183</v>
      </c>
      <c r="U13" s="229">
        <v>0</v>
      </c>
      <c r="V13" s="229">
        <f>ROUND(E13*U13,2)</f>
        <v>0</v>
      </c>
      <c r="W13" s="229"/>
      <c r="X13" s="229" t="s">
        <v>152</v>
      </c>
      <c r="Y13" s="209"/>
      <c r="Z13" s="209"/>
      <c r="AA13" s="209"/>
      <c r="AB13" s="209"/>
      <c r="AC13" s="209"/>
      <c r="AD13" s="209"/>
      <c r="AE13" s="209"/>
      <c r="AF13" s="209"/>
      <c r="AG13" s="209" t="s">
        <v>153</v>
      </c>
      <c r="AH13" s="209"/>
      <c r="AI13" s="209"/>
      <c r="AJ13" s="209"/>
      <c r="AK13" s="209"/>
      <c r="AL13" s="209"/>
      <c r="AM13" s="209"/>
      <c r="AN13" s="209"/>
      <c r="AO13" s="209"/>
      <c r="AP13" s="209"/>
      <c r="AQ13" s="209"/>
      <c r="AR13" s="209"/>
      <c r="AS13" s="209"/>
      <c r="AT13" s="209"/>
      <c r="AU13" s="209"/>
      <c r="AV13" s="209"/>
      <c r="AW13" s="209"/>
      <c r="AX13" s="209"/>
      <c r="AY13" s="209"/>
      <c r="AZ13" s="209"/>
      <c r="BA13" s="209"/>
      <c r="BB13" s="209"/>
      <c r="BC13" s="209"/>
      <c r="BD13" s="209"/>
      <c r="BE13" s="209"/>
      <c r="BF13" s="209"/>
      <c r="BG13" s="209"/>
      <c r="BH13" s="209"/>
    </row>
    <row r="14" spans="1:60" x14ac:dyDescent="0.2">
      <c r="A14" s="237" t="s">
        <v>145</v>
      </c>
      <c r="B14" s="238" t="s">
        <v>93</v>
      </c>
      <c r="C14" s="256" t="s">
        <v>94</v>
      </c>
      <c r="D14" s="239"/>
      <c r="E14" s="240"/>
      <c r="F14" s="241"/>
      <c r="G14" s="242">
        <f>SUMIF(AG15:AG15,"&lt;&gt;NOR",G15:G15)</f>
        <v>20.07</v>
      </c>
      <c r="H14" s="236"/>
      <c r="I14" s="236">
        <f>SUM(I15:I15)</f>
        <v>0</v>
      </c>
      <c r="J14" s="236"/>
      <c r="K14" s="236">
        <f>SUM(K15:K15)</f>
        <v>20.07</v>
      </c>
      <c r="L14" s="236"/>
      <c r="M14" s="236">
        <f>SUM(M15:M15)</f>
        <v>24.284700000000001</v>
      </c>
      <c r="N14" s="235"/>
      <c r="O14" s="235">
        <f>SUM(O15:O15)</f>
        <v>0</v>
      </c>
      <c r="P14" s="235"/>
      <c r="Q14" s="235">
        <f>SUM(Q15:Q15)</f>
        <v>0</v>
      </c>
      <c r="R14" s="236"/>
      <c r="S14" s="236"/>
      <c r="T14" s="236"/>
      <c r="U14" s="236"/>
      <c r="V14" s="236">
        <f>SUM(V15:V15)</f>
        <v>0.05</v>
      </c>
      <c r="W14" s="236"/>
      <c r="X14" s="236"/>
      <c r="AG14" t="s">
        <v>146</v>
      </c>
    </row>
    <row r="15" spans="1:60" ht="22.5" outlineLevel="1" x14ac:dyDescent="0.2">
      <c r="A15" s="244">
        <v>3</v>
      </c>
      <c r="B15" s="245" t="s">
        <v>185</v>
      </c>
      <c r="C15" s="257" t="s">
        <v>186</v>
      </c>
      <c r="D15" s="246" t="s">
        <v>149</v>
      </c>
      <c r="E15" s="247">
        <v>2.2679999999999999E-2</v>
      </c>
      <c r="F15" s="248">
        <v>885</v>
      </c>
      <c r="G15" s="249">
        <f>ROUND(E15*F15,2)</f>
        <v>20.07</v>
      </c>
      <c r="H15" s="230">
        <v>0</v>
      </c>
      <c r="I15" s="229">
        <f>ROUND(E15*H15,2)</f>
        <v>0</v>
      </c>
      <c r="J15" s="230">
        <v>885</v>
      </c>
      <c r="K15" s="229">
        <f>ROUND(E15*J15,2)</f>
        <v>20.07</v>
      </c>
      <c r="L15" s="229">
        <v>21</v>
      </c>
      <c r="M15" s="229">
        <f>G15*(1+L15/100)</f>
        <v>24.284700000000001</v>
      </c>
      <c r="N15" s="228">
        <v>0</v>
      </c>
      <c r="O15" s="228">
        <f>ROUND(E15*N15,2)</f>
        <v>0</v>
      </c>
      <c r="P15" s="228">
        <v>0</v>
      </c>
      <c r="Q15" s="228">
        <f>ROUND(E15*P15,2)</f>
        <v>0</v>
      </c>
      <c r="R15" s="229"/>
      <c r="S15" s="229" t="s">
        <v>150</v>
      </c>
      <c r="T15" s="229" t="s">
        <v>151</v>
      </c>
      <c r="U15" s="229">
        <v>2.1</v>
      </c>
      <c r="V15" s="229">
        <f>ROUND(E15*U15,2)</f>
        <v>0.05</v>
      </c>
      <c r="W15" s="229"/>
      <c r="X15" s="229" t="s">
        <v>187</v>
      </c>
      <c r="Y15" s="209"/>
      <c r="Z15" s="209"/>
      <c r="AA15" s="209"/>
      <c r="AB15" s="209"/>
      <c r="AC15" s="209"/>
      <c r="AD15" s="209"/>
      <c r="AE15" s="209"/>
      <c r="AF15" s="209"/>
      <c r="AG15" s="209" t="s">
        <v>188</v>
      </c>
      <c r="AH15" s="209"/>
      <c r="AI15" s="209"/>
      <c r="AJ15" s="209"/>
      <c r="AK15" s="209"/>
      <c r="AL15" s="209"/>
      <c r="AM15" s="209"/>
      <c r="AN15" s="209"/>
      <c r="AO15" s="209"/>
      <c r="AP15" s="209"/>
      <c r="AQ15" s="209"/>
      <c r="AR15" s="209"/>
      <c r="AS15" s="209"/>
      <c r="AT15" s="209"/>
      <c r="AU15" s="209"/>
      <c r="AV15" s="209"/>
      <c r="AW15" s="209"/>
      <c r="AX15" s="209"/>
      <c r="AY15" s="209"/>
      <c r="AZ15" s="209"/>
      <c r="BA15" s="209"/>
      <c r="BB15" s="209"/>
      <c r="BC15" s="209"/>
      <c r="BD15" s="209"/>
      <c r="BE15" s="209"/>
      <c r="BF15" s="209"/>
      <c r="BG15" s="209"/>
      <c r="BH15" s="209"/>
    </row>
    <row r="16" spans="1:60" x14ac:dyDescent="0.2">
      <c r="A16" s="3"/>
      <c r="B16" s="4"/>
      <c r="C16" s="262"/>
      <c r="D16" s="6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AE16">
        <v>15</v>
      </c>
      <c r="AF16">
        <v>21</v>
      </c>
      <c r="AG16" t="s">
        <v>132</v>
      </c>
    </row>
    <row r="17" spans="1:33" x14ac:dyDescent="0.2">
      <c r="A17" s="212"/>
      <c r="B17" s="213" t="s">
        <v>31</v>
      </c>
      <c r="C17" s="263"/>
      <c r="D17" s="214"/>
      <c r="E17" s="215"/>
      <c r="F17" s="215"/>
      <c r="G17" s="243">
        <f>G8+G14</f>
        <v>70259.070000000007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AE17">
        <f>SUMIF(L7:L15,AE16,G7:G15)</f>
        <v>0</v>
      </c>
      <c r="AF17">
        <f>SUMIF(L7:L15,AF16,G7:G15)</f>
        <v>70259.070000000007</v>
      </c>
      <c r="AG17" t="s">
        <v>191</v>
      </c>
    </row>
    <row r="18" spans="1:33" x14ac:dyDescent="0.2">
      <c r="A18" s="3"/>
      <c r="B18" s="4"/>
      <c r="C18" s="262"/>
      <c r="D18" s="6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33" x14ac:dyDescent="0.2">
      <c r="A19" s="3"/>
      <c r="B19" s="4"/>
      <c r="C19" s="262"/>
      <c r="D19" s="6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33" x14ac:dyDescent="0.2">
      <c r="A20" s="216" t="s">
        <v>192</v>
      </c>
      <c r="B20" s="216"/>
      <c r="C20" s="264"/>
      <c r="D20" s="6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33" x14ac:dyDescent="0.2">
      <c r="A21" s="217"/>
      <c r="B21" s="218"/>
      <c r="C21" s="265"/>
      <c r="D21" s="218"/>
      <c r="E21" s="218"/>
      <c r="F21" s="218"/>
      <c r="G21" s="219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AG21" t="s">
        <v>193</v>
      </c>
    </row>
    <row r="22" spans="1:33" x14ac:dyDescent="0.2">
      <c r="A22" s="220"/>
      <c r="B22" s="221"/>
      <c r="C22" s="266"/>
      <c r="D22" s="221"/>
      <c r="E22" s="221"/>
      <c r="F22" s="221"/>
      <c r="G22" s="222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33" x14ac:dyDescent="0.2">
      <c r="A23" s="220"/>
      <c r="B23" s="221"/>
      <c r="C23" s="266"/>
      <c r="D23" s="221"/>
      <c r="E23" s="221"/>
      <c r="F23" s="221"/>
      <c r="G23" s="222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33" x14ac:dyDescent="0.2">
      <c r="A24" s="220"/>
      <c r="B24" s="221"/>
      <c r="C24" s="266"/>
      <c r="D24" s="221"/>
      <c r="E24" s="221"/>
      <c r="F24" s="221"/>
      <c r="G24" s="222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33" x14ac:dyDescent="0.2">
      <c r="A25" s="223"/>
      <c r="B25" s="224"/>
      <c r="C25" s="267"/>
      <c r="D25" s="224"/>
      <c r="E25" s="224"/>
      <c r="F25" s="224"/>
      <c r="G25" s="225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33" x14ac:dyDescent="0.2">
      <c r="A26" s="3"/>
      <c r="B26" s="4"/>
      <c r="C26" s="262"/>
      <c r="D26" s="6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33" x14ac:dyDescent="0.2">
      <c r="C27" s="268"/>
      <c r="D27" s="10"/>
      <c r="AG27" t="s">
        <v>194</v>
      </c>
    </row>
    <row r="28" spans="1:33" x14ac:dyDescent="0.2">
      <c r="D28" s="10"/>
    </row>
    <row r="29" spans="1:33" x14ac:dyDescent="0.2">
      <c r="D29" s="10"/>
    </row>
    <row r="30" spans="1:33" x14ac:dyDescent="0.2">
      <c r="D30" s="10"/>
    </row>
    <row r="31" spans="1:33" x14ac:dyDescent="0.2">
      <c r="D31" s="10"/>
    </row>
    <row r="32" spans="1:33" x14ac:dyDescent="0.2">
      <c r="D32" s="10"/>
    </row>
    <row r="33" spans="4:4" x14ac:dyDescent="0.2">
      <c r="D33" s="10"/>
    </row>
    <row r="34" spans="4:4" x14ac:dyDescent="0.2">
      <c r="D34" s="10"/>
    </row>
    <row r="35" spans="4:4" x14ac:dyDescent="0.2">
      <c r="D35" s="10"/>
    </row>
    <row r="36" spans="4:4" x14ac:dyDescent="0.2">
      <c r="D36" s="10"/>
    </row>
    <row r="37" spans="4:4" x14ac:dyDescent="0.2">
      <c r="D37" s="10"/>
    </row>
    <row r="38" spans="4:4" x14ac:dyDescent="0.2">
      <c r="D38" s="10"/>
    </row>
    <row r="39" spans="4:4" x14ac:dyDescent="0.2">
      <c r="D39" s="10"/>
    </row>
    <row r="40" spans="4:4" x14ac:dyDescent="0.2">
      <c r="D40" s="10"/>
    </row>
    <row r="41" spans="4:4" x14ac:dyDescent="0.2">
      <c r="D41" s="10"/>
    </row>
    <row r="42" spans="4:4" x14ac:dyDescent="0.2">
      <c r="D42" s="10"/>
    </row>
    <row r="43" spans="4:4" x14ac:dyDescent="0.2">
      <c r="D43" s="10"/>
    </row>
    <row r="44" spans="4:4" x14ac:dyDescent="0.2">
      <c r="D44" s="10"/>
    </row>
    <row r="45" spans="4:4" x14ac:dyDescent="0.2">
      <c r="D45" s="10"/>
    </row>
    <row r="46" spans="4:4" x14ac:dyDescent="0.2">
      <c r="D46" s="10"/>
    </row>
    <row r="47" spans="4:4" x14ac:dyDescent="0.2">
      <c r="D47" s="10"/>
    </row>
    <row r="48" spans="4:4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mergeCells count="7">
    <mergeCell ref="A1:G1"/>
    <mergeCell ref="C2:G2"/>
    <mergeCell ref="C3:G3"/>
    <mergeCell ref="C4:G4"/>
    <mergeCell ref="A20:C20"/>
    <mergeCell ref="A21:G25"/>
    <mergeCell ref="C10:G10"/>
  </mergeCells>
  <pageMargins left="0.59055118110236204" right="0.196850393700787" top="0.78740157499999996" bottom="0.78740157499999996" header="0.3" footer="0.3"/>
  <pageSetup paperSize="9" orientation="portrait" r:id="rId1"/>
  <headerFooter>
    <oddFooter>&amp;RStránka &amp;P z &amp;N&amp;LZpracováno programem BUILDpower S,  © RTS, a.s.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4598B-E24C-4687-AE1E-27B0393D3AEA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4" customWidth="1"/>
    <col min="3" max="3" width="38.28515625" style="174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4" t="s">
        <v>7</v>
      </c>
      <c r="B1" s="194"/>
      <c r="C1" s="194"/>
      <c r="D1" s="194"/>
      <c r="E1" s="194"/>
      <c r="F1" s="194"/>
      <c r="G1" s="194"/>
      <c r="AG1" t="s">
        <v>120</v>
      </c>
    </row>
    <row r="2" spans="1:60" ht="24.95" customHeight="1" x14ac:dyDescent="0.2">
      <c r="A2" s="195" t="s">
        <v>8</v>
      </c>
      <c r="B2" s="49" t="s">
        <v>41</v>
      </c>
      <c r="C2" s="198" t="s">
        <v>42</v>
      </c>
      <c r="D2" s="196"/>
      <c r="E2" s="196"/>
      <c r="F2" s="196"/>
      <c r="G2" s="197"/>
      <c r="AG2" t="s">
        <v>121</v>
      </c>
    </row>
    <row r="3" spans="1:60" ht="24.95" customHeight="1" x14ac:dyDescent="0.2">
      <c r="A3" s="195" t="s">
        <v>9</v>
      </c>
      <c r="B3" s="49" t="s">
        <v>44</v>
      </c>
      <c r="C3" s="198" t="s">
        <v>45</v>
      </c>
      <c r="D3" s="196"/>
      <c r="E3" s="196"/>
      <c r="F3" s="196"/>
      <c r="G3" s="197"/>
      <c r="AC3" s="174" t="s">
        <v>121</v>
      </c>
      <c r="AG3" t="s">
        <v>122</v>
      </c>
    </row>
    <row r="4" spans="1:60" ht="24.95" customHeight="1" x14ac:dyDescent="0.2">
      <c r="A4" s="199" t="s">
        <v>10</v>
      </c>
      <c r="B4" s="200" t="s">
        <v>54</v>
      </c>
      <c r="C4" s="201" t="s">
        <v>55</v>
      </c>
      <c r="D4" s="202"/>
      <c r="E4" s="202"/>
      <c r="F4" s="202"/>
      <c r="G4" s="203"/>
      <c r="AG4" t="s">
        <v>123</v>
      </c>
    </row>
    <row r="5" spans="1:60" x14ac:dyDescent="0.2">
      <c r="D5" s="10"/>
    </row>
    <row r="6" spans="1:60" ht="38.25" x14ac:dyDescent="0.2">
      <c r="A6" s="205" t="s">
        <v>124</v>
      </c>
      <c r="B6" s="207" t="s">
        <v>125</v>
      </c>
      <c r="C6" s="207" t="s">
        <v>126</v>
      </c>
      <c r="D6" s="206" t="s">
        <v>127</v>
      </c>
      <c r="E6" s="205" t="s">
        <v>128</v>
      </c>
      <c r="F6" s="204" t="s">
        <v>129</v>
      </c>
      <c r="G6" s="205" t="s">
        <v>31</v>
      </c>
      <c r="H6" s="208" t="s">
        <v>32</v>
      </c>
      <c r="I6" s="208" t="s">
        <v>130</v>
      </c>
      <c r="J6" s="208" t="s">
        <v>33</v>
      </c>
      <c r="K6" s="208" t="s">
        <v>131</v>
      </c>
      <c r="L6" s="208" t="s">
        <v>132</v>
      </c>
      <c r="M6" s="208" t="s">
        <v>133</v>
      </c>
      <c r="N6" s="208" t="s">
        <v>134</v>
      </c>
      <c r="O6" s="208" t="s">
        <v>135</v>
      </c>
      <c r="P6" s="208" t="s">
        <v>136</v>
      </c>
      <c r="Q6" s="208" t="s">
        <v>137</v>
      </c>
      <c r="R6" s="208" t="s">
        <v>138</v>
      </c>
      <c r="S6" s="208" t="s">
        <v>139</v>
      </c>
      <c r="T6" s="208" t="s">
        <v>140</v>
      </c>
      <c r="U6" s="208" t="s">
        <v>141</v>
      </c>
      <c r="V6" s="208" t="s">
        <v>142</v>
      </c>
      <c r="W6" s="208" t="s">
        <v>143</v>
      </c>
      <c r="X6" s="208" t="s">
        <v>144</v>
      </c>
    </row>
    <row r="7" spans="1:60" hidden="1" x14ac:dyDescent="0.2">
      <c r="A7" s="3"/>
      <c r="B7" s="4"/>
      <c r="C7" s="4"/>
      <c r="D7" s="6"/>
      <c r="E7" s="210"/>
      <c r="F7" s="211"/>
      <c r="G7" s="211"/>
      <c r="H7" s="211"/>
      <c r="I7" s="211"/>
      <c r="J7" s="211"/>
      <c r="K7" s="211"/>
      <c r="L7" s="211"/>
      <c r="M7" s="211"/>
      <c r="N7" s="210"/>
      <c r="O7" s="210"/>
      <c r="P7" s="210"/>
      <c r="Q7" s="210"/>
      <c r="R7" s="211"/>
      <c r="S7" s="211"/>
      <c r="T7" s="211"/>
      <c r="U7" s="211"/>
      <c r="V7" s="211"/>
      <c r="W7" s="211"/>
      <c r="X7" s="211"/>
    </row>
    <row r="8" spans="1:60" x14ac:dyDescent="0.2">
      <c r="A8" s="237" t="s">
        <v>145</v>
      </c>
      <c r="B8" s="238" t="s">
        <v>85</v>
      </c>
      <c r="C8" s="256" t="s">
        <v>86</v>
      </c>
      <c r="D8" s="239"/>
      <c r="E8" s="240"/>
      <c r="F8" s="241"/>
      <c r="G8" s="242">
        <f>SUMIF(AG9:AG55,"&lt;&gt;NOR",G9:G55)</f>
        <v>19830.480000000003</v>
      </c>
      <c r="H8" s="236"/>
      <c r="I8" s="236">
        <f>SUM(I9:I55)</f>
        <v>10819.960000000001</v>
      </c>
      <c r="J8" s="236"/>
      <c r="K8" s="236">
        <f>SUM(K9:K55)</f>
        <v>9010.5299999999988</v>
      </c>
      <c r="L8" s="236"/>
      <c r="M8" s="236">
        <f>SUM(M9:M55)</f>
        <v>23994.880799999999</v>
      </c>
      <c r="N8" s="235"/>
      <c r="O8" s="235">
        <f>SUM(O9:O55)</f>
        <v>0.4700000000000002</v>
      </c>
      <c r="P8" s="235"/>
      <c r="Q8" s="235">
        <f>SUM(Q9:Q55)</f>
        <v>0</v>
      </c>
      <c r="R8" s="236"/>
      <c r="S8" s="236"/>
      <c r="T8" s="236"/>
      <c r="U8" s="236"/>
      <c r="V8" s="236">
        <f>SUM(V9:V55)</f>
        <v>17.149999999999999</v>
      </c>
      <c r="W8" s="236"/>
      <c r="X8" s="236"/>
      <c r="AG8" t="s">
        <v>146</v>
      </c>
    </row>
    <row r="9" spans="1:60" ht="22.5" outlineLevel="1" x14ac:dyDescent="0.2">
      <c r="A9" s="244">
        <v>1</v>
      </c>
      <c r="B9" s="245" t="s">
        <v>336</v>
      </c>
      <c r="C9" s="257" t="s">
        <v>337</v>
      </c>
      <c r="D9" s="246" t="s">
        <v>172</v>
      </c>
      <c r="E9" s="247">
        <v>-4.6075999999999997</v>
      </c>
      <c r="F9" s="248">
        <v>258</v>
      </c>
      <c r="G9" s="249">
        <f>ROUND(E9*F9,2)</f>
        <v>-1188.76</v>
      </c>
      <c r="H9" s="230">
        <v>31.81</v>
      </c>
      <c r="I9" s="229">
        <f>ROUND(E9*H9,2)</f>
        <v>-146.57</v>
      </c>
      <c r="J9" s="230">
        <v>226.19</v>
      </c>
      <c r="K9" s="229">
        <f>ROUND(E9*J9,2)</f>
        <v>-1042.19</v>
      </c>
      <c r="L9" s="229">
        <v>21</v>
      </c>
      <c r="M9" s="229">
        <f>G9*(1+L9/100)</f>
        <v>-1438.3996</v>
      </c>
      <c r="N9" s="228">
        <v>5.4000000000000003E-3</v>
      </c>
      <c r="O9" s="228">
        <f>ROUND(E9*N9,2)</f>
        <v>-0.02</v>
      </c>
      <c r="P9" s="228">
        <v>0</v>
      </c>
      <c r="Q9" s="228">
        <f>ROUND(E9*P9,2)</f>
        <v>0</v>
      </c>
      <c r="R9" s="229"/>
      <c r="S9" s="229" t="s">
        <v>150</v>
      </c>
      <c r="T9" s="229" t="s">
        <v>151</v>
      </c>
      <c r="U9" s="229">
        <v>0.47199999999999998</v>
      </c>
      <c r="V9" s="229">
        <f>ROUND(E9*U9,2)</f>
        <v>-2.17</v>
      </c>
      <c r="W9" s="229"/>
      <c r="X9" s="229" t="s">
        <v>152</v>
      </c>
      <c r="Y9" s="209"/>
      <c r="Z9" s="209"/>
      <c r="AA9" s="209"/>
      <c r="AB9" s="209"/>
      <c r="AC9" s="209"/>
      <c r="AD9" s="209"/>
      <c r="AE9" s="209"/>
      <c r="AF9" s="209"/>
      <c r="AG9" s="209" t="s">
        <v>153</v>
      </c>
      <c r="AH9" s="209"/>
      <c r="AI9" s="209"/>
      <c r="AJ9" s="209"/>
      <c r="AK9" s="209"/>
      <c r="AL9" s="209"/>
      <c r="AM9" s="209"/>
      <c r="AN9" s="209"/>
      <c r="AO9" s="209"/>
      <c r="AP9" s="209"/>
      <c r="AQ9" s="209"/>
      <c r="AR9" s="209"/>
      <c r="AS9" s="209"/>
      <c r="AT9" s="209"/>
      <c r="AU9" s="209"/>
      <c r="AV9" s="209"/>
      <c r="AW9" s="209"/>
      <c r="AX9" s="209"/>
      <c r="AY9" s="209"/>
      <c r="AZ9" s="209"/>
      <c r="BA9" s="209"/>
      <c r="BB9" s="209"/>
      <c r="BC9" s="209"/>
      <c r="BD9" s="209"/>
      <c r="BE9" s="209"/>
      <c r="BF9" s="209"/>
      <c r="BG9" s="209"/>
      <c r="BH9" s="209"/>
    </row>
    <row r="10" spans="1:60" outlineLevel="1" x14ac:dyDescent="0.2">
      <c r="A10" s="226"/>
      <c r="B10" s="227"/>
      <c r="C10" s="260" t="s">
        <v>173</v>
      </c>
      <c r="D10" s="233"/>
      <c r="E10" s="234"/>
      <c r="F10" s="229"/>
      <c r="G10" s="229"/>
      <c r="H10" s="229"/>
      <c r="I10" s="229"/>
      <c r="J10" s="229"/>
      <c r="K10" s="229"/>
      <c r="L10" s="229"/>
      <c r="M10" s="229"/>
      <c r="N10" s="228"/>
      <c r="O10" s="228"/>
      <c r="P10" s="228"/>
      <c r="Q10" s="228"/>
      <c r="R10" s="229"/>
      <c r="S10" s="229"/>
      <c r="T10" s="229"/>
      <c r="U10" s="229"/>
      <c r="V10" s="229"/>
      <c r="W10" s="229"/>
      <c r="X10" s="229"/>
      <c r="Y10" s="209"/>
      <c r="Z10" s="209"/>
      <c r="AA10" s="209"/>
      <c r="AB10" s="209"/>
      <c r="AC10" s="209"/>
      <c r="AD10" s="209"/>
      <c r="AE10" s="209"/>
      <c r="AF10" s="209"/>
      <c r="AG10" s="209" t="s">
        <v>155</v>
      </c>
      <c r="AH10" s="209">
        <v>0</v>
      </c>
      <c r="AI10" s="209"/>
      <c r="AJ10" s="209"/>
      <c r="AK10" s="209"/>
      <c r="AL10" s="209"/>
      <c r="AM10" s="209"/>
      <c r="AN10" s="209"/>
      <c r="AO10" s="209"/>
      <c r="AP10" s="209"/>
      <c r="AQ10" s="209"/>
      <c r="AR10" s="209"/>
      <c r="AS10" s="209"/>
      <c r="AT10" s="209"/>
      <c r="AU10" s="209"/>
      <c r="AV10" s="209"/>
      <c r="AW10" s="209"/>
      <c r="AX10" s="209"/>
      <c r="AY10" s="209"/>
      <c r="AZ10" s="209"/>
      <c r="BA10" s="209"/>
      <c r="BB10" s="209"/>
      <c r="BC10" s="209"/>
      <c r="BD10" s="209"/>
      <c r="BE10" s="209"/>
      <c r="BF10" s="209"/>
      <c r="BG10" s="209"/>
      <c r="BH10" s="209"/>
    </row>
    <row r="11" spans="1:60" outlineLevel="1" x14ac:dyDescent="0.2">
      <c r="A11" s="226"/>
      <c r="B11" s="227"/>
      <c r="C11" s="260" t="s">
        <v>338</v>
      </c>
      <c r="D11" s="233"/>
      <c r="E11" s="234">
        <v>-1.2192000000000001</v>
      </c>
      <c r="F11" s="229"/>
      <c r="G11" s="229"/>
      <c r="H11" s="229"/>
      <c r="I11" s="229"/>
      <c r="J11" s="229"/>
      <c r="K11" s="229"/>
      <c r="L11" s="229"/>
      <c r="M11" s="229"/>
      <c r="N11" s="228"/>
      <c r="O11" s="228"/>
      <c r="P11" s="228"/>
      <c r="Q11" s="228"/>
      <c r="R11" s="229"/>
      <c r="S11" s="229"/>
      <c r="T11" s="229"/>
      <c r="U11" s="229"/>
      <c r="V11" s="229"/>
      <c r="W11" s="229"/>
      <c r="X11" s="229"/>
      <c r="Y11" s="209"/>
      <c r="Z11" s="209"/>
      <c r="AA11" s="209"/>
      <c r="AB11" s="209"/>
      <c r="AC11" s="209"/>
      <c r="AD11" s="209"/>
      <c r="AE11" s="209"/>
      <c r="AF11" s="209"/>
      <c r="AG11" s="209" t="s">
        <v>155</v>
      </c>
      <c r="AH11" s="209">
        <v>0</v>
      </c>
      <c r="AI11" s="209"/>
      <c r="AJ11" s="209"/>
      <c r="AK11" s="209"/>
      <c r="AL11" s="209"/>
      <c r="AM11" s="209"/>
      <c r="AN11" s="209"/>
      <c r="AO11" s="209"/>
      <c r="AP11" s="209"/>
      <c r="AQ11" s="209"/>
      <c r="AR11" s="209"/>
      <c r="AS11" s="209"/>
      <c r="AT11" s="209"/>
      <c r="AU11" s="209"/>
      <c r="AV11" s="209"/>
      <c r="AW11" s="209"/>
      <c r="AX11" s="209"/>
      <c r="AY11" s="209"/>
      <c r="AZ11" s="209"/>
      <c r="BA11" s="209"/>
      <c r="BB11" s="209"/>
      <c r="BC11" s="209"/>
      <c r="BD11" s="209"/>
      <c r="BE11" s="209"/>
      <c r="BF11" s="209"/>
      <c r="BG11" s="209"/>
      <c r="BH11" s="209"/>
    </row>
    <row r="12" spans="1:60" outlineLevel="1" x14ac:dyDescent="0.2">
      <c r="A12" s="226"/>
      <c r="B12" s="227"/>
      <c r="C12" s="260" t="s">
        <v>339</v>
      </c>
      <c r="D12" s="233"/>
      <c r="E12" s="234">
        <v>-0.47520000000000001</v>
      </c>
      <c r="F12" s="229"/>
      <c r="G12" s="229"/>
      <c r="H12" s="229"/>
      <c r="I12" s="229"/>
      <c r="J12" s="229"/>
      <c r="K12" s="229"/>
      <c r="L12" s="229"/>
      <c r="M12" s="229"/>
      <c r="N12" s="228"/>
      <c r="O12" s="228"/>
      <c r="P12" s="228"/>
      <c r="Q12" s="228"/>
      <c r="R12" s="229"/>
      <c r="S12" s="229"/>
      <c r="T12" s="229"/>
      <c r="U12" s="229"/>
      <c r="V12" s="229"/>
      <c r="W12" s="229"/>
      <c r="X12" s="229"/>
      <c r="Y12" s="209"/>
      <c r="Z12" s="209"/>
      <c r="AA12" s="209"/>
      <c r="AB12" s="209"/>
      <c r="AC12" s="209"/>
      <c r="AD12" s="209"/>
      <c r="AE12" s="209"/>
      <c r="AF12" s="209"/>
      <c r="AG12" s="209" t="s">
        <v>155</v>
      </c>
      <c r="AH12" s="209">
        <v>0</v>
      </c>
      <c r="AI12" s="209"/>
      <c r="AJ12" s="209"/>
      <c r="AK12" s="209"/>
      <c r="AL12" s="209"/>
      <c r="AM12" s="209"/>
      <c r="AN12" s="209"/>
      <c r="AO12" s="209"/>
      <c r="AP12" s="209"/>
      <c r="AQ12" s="209"/>
      <c r="AR12" s="209"/>
      <c r="AS12" s="209"/>
      <c r="AT12" s="209"/>
      <c r="AU12" s="209"/>
      <c r="AV12" s="209"/>
      <c r="AW12" s="209"/>
      <c r="AX12" s="209"/>
      <c r="AY12" s="209"/>
      <c r="AZ12" s="209"/>
      <c r="BA12" s="209"/>
      <c r="BB12" s="209"/>
      <c r="BC12" s="209"/>
      <c r="BD12" s="209"/>
      <c r="BE12" s="209"/>
      <c r="BF12" s="209"/>
      <c r="BG12" s="209"/>
      <c r="BH12" s="209"/>
    </row>
    <row r="13" spans="1:60" outlineLevel="1" x14ac:dyDescent="0.2">
      <c r="A13" s="226"/>
      <c r="B13" s="227"/>
      <c r="C13" s="260" t="s">
        <v>340</v>
      </c>
      <c r="D13" s="233"/>
      <c r="E13" s="234">
        <v>0.31680000000000003</v>
      </c>
      <c r="F13" s="229"/>
      <c r="G13" s="229"/>
      <c r="H13" s="229"/>
      <c r="I13" s="229"/>
      <c r="J13" s="229"/>
      <c r="K13" s="229"/>
      <c r="L13" s="229"/>
      <c r="M13" s="229"/>
      <c r="N13" s="228"/>
      <c r="O13" s="228"/>
      <c r="P13" s="228"/>
      <c r="Q13" s="228"/>
      <c r="R13" s="229"/>
      <c r="S13" s="229"/>
      <c r="T13" s="229"/>
      <c r="U13" s="229"/>
      <c r="V13" s="229"/>
      <c r="W13" s="229"/>
      <c r="X13" s="229"/>
      <c r="Y13" s="209"/>
      <c r="Z13" s="209"/>
      <c r="AA13" s="209"/>
      <c r="AB13" s="209"/>
      <c r="AC13" s="209"/>
      <c r="AD13" s="209"/>
      <c r="AE13" s="209"/>
      <c r="AF13" s="209"/>
      <c r="AG13" s="209" t="s">
        <v>155</v>
      </c>
      <c r="AH13" s="209">
        <v>0</v>
      </c>
      <c r="AI13" s="209"/>
      <c r="AJ13" s="209"/>
      <c r="AK13" s="209"/>
      <c r="AL13" s="209"/>
      <c r="AM13" s="209"/>
      <c r="AN13" s="209"/>
      <c r="AO13" s="209"/>
      <c r="AP13" s="209"/>
      <c r="AQ13" s="209"/>
      <c r="AR13" s="209"/>
      <c r="AS13" s="209"/>
      <c r="AT13" s="209"/>
      <c r="AU13" s="209"/>
      <c r="AV13" s="209"/>
      <c r="AW13" s="209"/>
      <c r="AX13" s="209"/>
      <c r="AY13" s="209"/>
      <c r="AZ13" s="209"/>
      <c r="BA13" s="209"/>
      <c r="BB13" s="209"/>
      <c r="BC13" s="209"/>
      <c r="BD13" s="209"/>
      <c r="BE13" s="209"/>
      <c r="BF13" s="209"/>
      <c r="BG13" s="209"/>
      <c r="BH13" s="209"/>
    </row>
    <row r="14" spans="1:60" outlineLevel="1" x14ac:dyDescent="0.2">
      <c r="A14" s="226"/>
      <c r="B14" s="227"/>
      <c r="C14" s="260" t="s">
        <v>341</v>
      </c>
      <c r="D14" s="233"/>
      <c r="E14" s="234">
        <v>-1.8552500000000001</v>
      </c>
      <c r="F14" s="229"/>
      <c r="G14" s="229"/>
      <c r="H14" s="229"/>
      <c r="I14" s="229"/>
      <c r="J14" s="229"/>
      <c r="K14" s="229"/>
      <c r="L14" s="229"/>
      <c r="M14" s="229"/>
      <c r="N14" s="228"/>
      <c r="O14" s="228"/>
      <c r="P14" s="228"/>
      <c r="Q14" s="228"/>
      <c r="R14" s="229"/>
      <c r="S14" s="229"/>
      <c r="T14" s="229"/>
      <c r="U14" s="229"/>
      <c r="V14" s="229"/>
      <c r="W14" s="229"/>
      <c r="X14" s="229"/>
      <c r="Y14" s="209"/>
      <c r="Z14" s="209"/>
      <c r="AA14" s="209"/>
      <c r="AB14" s="209"/>
      <c r="AC14" s="209"/>
      <c r="AD14" s="209"/>
      <c r="AE14" s="209"/>
      <c r="AF14" s="209"/>
      <c r="AG14" s="209" t="s">
        <v>155</v>
      </c>
      <c r="AH14" s="209">
        <v>0</v>
      </c>
      <c r="AI14" s="209"/>
      <c r="AJ14" s="209"/>
      <c r="AK14" s="209"/>
      <c r="AL14" s="209"/>
      <c r="AM14" s="209"/>
      <c r="AN14" s="209"/>
      <c r="AO14" s="209"/>
      <c r="AP14" s="209"/>
      <c r="AQ14" s="209"/>
      <c r="AR14" s="209"/>
      <c r="AS14" s="209"/>
      <c r="AT14" s="209"/>
      <c r="AU14" s="209"/>
      <c r="AV14" s="209"/>
      <c r="AW14" s="209"/>
      <c r="AX14" s="209"/>
      <c r="AY14" s="209"/>
      <c r="AZ14" s="209"/>
      <c r="BA14" s="209"/>
      <c r="BB14" s="209"/>
      <c r="BC14" s="209"/>
      <c r="BD14" s="209"/>
      <c r="BE14" s="209"/>
      <c r="BF14" s="209"/>
      <c r="BG14" s="209"/>
      <c r="BH14" s="209"/>
    </row>
    <row r="15" spans="1:60" outlineLevel="1" x14ac:dyDescent="0.2">
      <c r="A15" s="226"/>
      <c r="B15" s="227"/>
      <c r="C15" s="260" t="s">
        <v>342</v>
      </c>
      <c r="D15" s="233"/>
      <c r="E15" s="234">
        <v>-0.25829999999999997</v>
      </c>
      <c r="F15" s="229"/>
      <c r="G15" s="229"/>
      <c r="H15" s="229"/>
      <c r="I15" s="229"/>
      <c r="J15" s="229"/>
      <c r="K15" s="229"/>
      <c r="L15" s="229"/>
      <c r="M15" s="229"/>
      <c r="N15" s="228"/>
      <c r="O15" s="228"/>
      <c r="P15" s="228"/>
      <c r="Q15" s="228"/>
      <c r="R15" s="229"/>
      <c r="S15" s="229"/>
      <c r="T15" s="229"/>
      <c r="U15" s="229"/>
      <c r="V15" s="229"/>
      <c r="W15" s="229"/>
      <c r="X15" s="229"/>
      <c r="Y15" s="209"/>
      <c r="Z15" s="209"/>
      <c r="AA15" s="209"/>
      <c r="AB15" s="209"/>
      <c r="AC15" s="209"/>
      <c r="AD15" s="209"/>
      <c r="AE15" s="209"/>
      <c r="AF15" s="209"/>
      <c r="AG15" s="209" t="s">
        <v>155</v>
      </c>
      <c r="AH15" s="209">
        <v>0</v>
      </c>
      <c r="AI15" s="209"/>
      <c r="AJ15" s="209"/>
      <c r="AK15" s="209"/>
      <c r="AL15" s="209"/>
      <c r="AM15" s="209"/>
      <c r="AN15" s="209"/>
      <c r="AO15" s="209"/>
      <c r="AP15" s="209"/>
      <c r="AQ15" s="209"/>
      <c r="AR15" s="209"/>
      <c r="AS15" s="209"/>
      <c r="AT15" s="209"/>
      <c r="AU15" s="209"/>
      <c r="AV15" s="209"/>
      <c r="AW15" s="209"/>
      <c r="AX15" s="209"/>
      <c r="AY15" s="209"/>
      <c r="AZ15" s="209"/>
      <c r="BA15" s="209"/>
      <c r="BB15" s="209"/>
      <c r="BC15" s="209"/>
      <c r="BD15" s="209"/>
      <c r="BE15" s="209"/>
      <c r="BF15" s="209"/>
      <c r="BG15" s="209"/>
      <c r="BH15" s="209"/>
    </row>
    <row r="16" spans="1:60" outlineLevel="1" x14ac:dyDescent="0.2">
      <c r="A16" s="226"/>
      <c r="B16" s="227"/>
      <c r="C16" s="260" t="s">
        <v>343</v>
      </c>
      <c r="D16" s="233"/>
      <c r="E16" s="234">
        <v>-0.10045</v>
      </c>
      <c r="F16" s="229"/>
      <c r="G16" s="229"/>
      <c r="H16" s="229"/>
      <c r="I16" s="229"/>
      <c r="J16" s="229"/>
      <c r="K16" s="229"/>
      <c r="L16" s="229"/>
      <c r="M16" s="229"/>
      <c r="N16" s="228"/>
      <c r="O16" s="228"/>
      <c r="P16" s="228"/>
      <c r="Q16" s="228"/>
      <c r="R16" s="229"/>
      <c r="S16" s="229"/>
      <c r="T16" s="229"/>
      <c r="U16" s="229"/>
      <c r="V16" s="229"/>
      <c r="W16" s="229"/>
      <c r="X16" s="229"/>
      <c r="Y16" s="209"/>
      <c r="Z16" s="209"/>
      <c r="AA16" s="209"/>
      <c r="AB16" s="209"/>
      <c r="AC16" s="209"/>
      <c r="AD16" s="209"/>
      <c r="AE16" s="209"/>
      <c r="AF16" s="209"/>
      <c r="AG16" s="209" t="s">
        <v>155</v>
      </c>
      <c r="AH16" s="209">
        <v>0</v>
      </c>
      <c r="AI16" s="209"/>
      <c r="AJ16" s="209"/>
      <c r="AK16" s="209"/>
      <c r="AL16" s="209"/>
      <c r="AM16" s="209"/>
      <c r="AN16" s="209"/>
      <c r="AO16" s="209"/>
      <c r="AP16" s="209"/>
      <c r="AQ16" s="209"/>
      <c r="AR16" s="209"/>
      <c r="AS16" s="209"/>
      <c r="AT16" s="209"/>
      <c r="AU16" s="209"/>
      <c r="AV16" s="209"/>
      <c r="AW16" s="209"/>
      <c r="AX16" s="209"/>
      <c r="AY16" s="209"/>
      <c r="AZ16" s="209"/>
      <c r="BA16" s="209"/>
      <c r="BB16" s="209"/>
      <c r="BC16" s="209"/>
      <c r="BD16" s="209"/>
      <c r="BE16" s="209"/>
      <c r="BF16" s="209"/>
      <c r="BG16" s="209"/>
      <c r="BH16" s="209"/>
    </row>
    <row r="17" spans="1:60" outlineLevel="1" x14ac:dyDescent="0.2">
      <c r="A17" s="226"/>
      <c r="B17" s="227"/>
      <c r="C17" s="260" t="s">
        <v>344</v>
      </c>
      <c r="D17" s="233"/>
      <c r="E17" s="234">
        <v>-1.016</v>
      </c>
      <c r="F17" s="229"/>
      <c r="G17" s="229"/>
      <c r="H17" s="229"/>
      <c r="I17" s="229"/>
      <c r="J17" s="229"/>
      <c r="K17" s="229"/>
      <c r="L17" s="229"/>
      <c r="M17" s="229"/>
      <c r="N17" s="228"/>
      <c r="O17" s="228"/>
      <c r="P17" s="228"/>
      <c r="Q17" s="228"/>
      <c r="R17" s="229"/>
      <c r="S17" s="229"/>
      <c r="T17" s="229"/>
      <c r="U17" s="229"/>
      <c r="V17" s="229"/>
      <c r="W17" s="229"/>
      <c r="X17" s="229"/>
      <c r="Y17" s="209"/>
      <c r="Z17" s="209"/>
      <c r="AA17" s="209"/>
      <c r="AB17" s="209"/>
      <c r="AC17" s="209"/>
      <c r="AD17" s="209"/>
      <c r="AE17" s="209"/>
      <c r="AF17" s="209"/>
      <c r="AG17" s="209" t="s">
        <v>155</v>
      </c>
      <c r="AH17" s="209">
        <v>0</v>
      </c>
      <c r="AI17" s="209"/>
      <c r="AJ17" s="209"/>
      <c r="AK17" s="209"/>
      <c r="AL17" s="209"/>
      <c r="AM17" s="209"/>
      <c r="AN17" s="209"/>
      <c r="AO17" s="209"/>
      <c r="AP17" s="209"/>
      <c r="AQ17" s="209"/>
      <c r="AR17" s="209"/>
      <c r="AS17" s="209"/>
      <c r="AT17" s="209"/>
      <c r="AU17" s="209"/>
      <c r="AV17" s="209"/>
      <c r="AW17" s="209"/>
      <c r="AX17" s="209"/>
      <c r="AY17" s="209"/>
      <c r="AZ17" s="209"/>
      <c r="BA17" s="209"/>
      <c r="BB17" s="209"/>
      <c r="BC17" s="209"/>
      <c r="BD17" s="209"/>
      <c r="BE17" s="209"/>
      <c r="BF17" s="209"/>
      <c r="BG17" s="209"/>
      <c r="BH17" s="209"/>
    </row>
    <row r="18" spans="1:60" outlineLevel="1" x14ac:dyDescent="0.2">
      <c r="A18" s="244">
        <v>2</v>
      </c>
      <c r="B18" s="245" t="s">
        <v>345</v>
      </c>
      <c r="C18" s="257" t="s">
        <v>346</v>
      </c>
      <c r="D18" s="246" t="s">
        <v>172</v>
      </c>
      <c r="E18" s="247">
        <v>2.4772500000000002</v>
      </c>
      <c r="F18" s="248">
        <v>452.5</v>
      </c>
      <c r="G18" s="249">
        <f>ROUND(E18*F18,2)</f>
        <v>1120.96</v>
      </c>
      <c r="H18" s="230">
        <v>46.97</v>
      </c>
      <c r="I18" s="229">
        <f>ROUND(E18*H18,2)</f>
        <v>116.36</v>
      </c>
      <c r="J18" s="230">
        <v>405.53</v>
      </c>
      <c r="K18" s="229">
        <f>ROUND(E18*J18,2)</f>
        <v>1004.6</v>
      </c>
      <c r="L18" s="229">
        <v>21</v>
      </c>
      <c r="M18" s="229">
        <f>G18*(1+L18/100)</f>
        <v>1356.3616</v>
      </c>
      <c r="N18" s="228">
        <v>4.7660000000000001E-2</v>
      </c>
      <c r="O18" s="228">
        <f>ROUND(E18*N18,2)</f>
        <v>0.12</v>
      </c>
      <c r="P18" s="228">
        <v>0</v>
      </c>
      <c r="Q18" s="228">
        <f>ROUND(E18*P18,2)</f>
        <v>0</v>
      </c>
      <c r="R18" s="229"/>
      <c r="S18" s="229" t="s">
        <v>150</v>
      </c>
      <c r="T18" s="229" t="s">
        <v>151</v>
      </c>
      <c r="U18" s="229">
        <v>0.84</v>
      </c>
      <c r="V18" s="229">
        <f>ROUND(E18*U18,2)</f>
        <v>2.08</v>
      </c>
      <c r="W18" s="229"/>
      <c r="X18" s="229" t="s">
        <v>152</v>
      </c>
      <c r="Y18" s="209"/>
      <c r="Z18" s="209"/>
      <c r="AA18" s="209"/>
      <c r="AB18" s="209"/>
      <c r="AC18" s="209"/>
      <c r="AD18" s="209"/>
      <c r="AE18" s="209"/>
      <c r="AF18" s="209"/>
      <c r="AG18" s="209" t="s">
        <v>153</v>
      </c>
      <c r="AH18" s="209"/>
      <c r="AI18" s="209"/>
      <c r="AJ18" s="209"/>
      <c r="AK18" s="209"/>
      <c r="AL18" s="209"/>
      <c r="AM18" s="209"/>
      <c r="AN18" s="209"/>
      <c r="AO18" s="209"/>
      <c r="AP18" s="209"/>
      <c r="AQ18" s="209"/>
      <c r="AR18" s="209"/>
      <c r="AS18" s="209"/>
      <c r="AT18" s="209"/>
      <c r="AU18" s="209"/>
      <c r="AV18" s="209"/>
      <c r="AW18" s="209"/>
      <c r="AX18" s="209"/>
      <c r="AY18" s="209"/>
      <c r="AZ18" s="209"/>
      <c r="BA18" s="209"/>
      <c r="BB18" s="209"/>
      <c r="BC18" s="209"/>
      <c r="BD18" s="209"/>
      <c r="BE18" s="209"/>
      <c r="BF18" s="209"/>
      <c r="BG18" s="209"/>
      <c r="BH18" s="209"/>
    </row>
    <row r="19" spans="1:60" outlineLevel="1" x14ac:dyDescent="0.2">
      <c r="A19" s="226"/>
      <c r="B19" s="227"/>
      <c r="C19" s="260" t="s">
        <v>173</v>
      </c>
      <c r="D19" s="233"/>
      <c r="E19" s="234"/>
      <c r="F19" s="229"/>
      <c r="G19" s="229"/>
      <c r="H19" s="229"/>
      <c r="I19" s="229"/>
      <c r="J19" s="229"/>
      <c r="K19" s="229"/>
      <c r="L19" s="229"/>
      <c r="M19" s="229"/>
      <c r="N19" s="228"/>
      <c r="O19" s="228"/>
      <c r="P19" s="228"/>
      <c r="Q19" s="228"/>
      <c r="R19" s="229"/>
      <c r="S19" s="229"/>
      <c r="T19" s="229"/>
      <c r="U19" s="229"/>
      <c r="V19" s="229"/>
      <c r="W19" s="229"/>
      <c r="X19" s="229"/>
      <c r="Y19" s="209"/>
      <c r="Z19" s="209"/>
      <c r="AA19" s="209"/>
      <c r="AB19" s="209"/>
      <c r="AC19" s="209"/>
      <c r="AD19" s="209"/>
      <c r="AE19" s="209"/>
      <c r="AF19" s="209"/>
      <c r="AG19" s="209" t="s">
        <v>155</v>
      </c>
      <c r="AH19" s="209">
        <v>0</v>
      </c>
      <c r="AI19" s="209"/>
      <c r="AJ19" s="209"/>
      <c r="AK19" s="209"/>
      <c r="AL19" s="209"/>
      <c r="AM19" s="209"/>
      <c r="AN19" s="209"/>
      <c r="AO19" s="209"/>
      <c r="AP19" s="209"/>
      <c r="AQ19" s="209"/>
      <c r="AR19" s="209"/>
      <c r="AS19" s="209"/>
      <c r="AT19" s="209"/>
      <c r="AU19" s="209"/>
      <c r="AV19" s="209"/>
      <c r="AW19" s="209"/>
      <c r="AX19" s="209"/>
      <c r="AY19" s="209"/>
      <c r="AZ19" s="209"/>
      <c r="BA19" s="209"/>
      <c r="BB19" s="209"/>
      <c r="BC19" s="209"/>
      <c r="BD19" s="209"/>
      <c r="BE19" s="209"/>
      <c r="BF19" s="209"/>
      <c r="BG19" s="209"/>
      <c r="BH19" s="209"/>
    </row>
    <row r="20" spans="1:60" outlineLevel="1" x14ac:dyDescent="0.2">
      <c r="A20" s="226"/>
      <c r="B20" s="227"/>
      <c r="C20" s="260" t="s">
        <v>347</v>
      </c>
      <c r="D20" s="233"/>
      <c r="E20" s="234"/>
      <c r="F20" s="229"/>
      <c r="G20" s="229"/>
      <c r="H20" s="229"/>
      <c r="I20" s="229"/>
      <c r="J20" s="229"/>
      <c r="K20" s="229"/>
      <c r="L20" s="229"/>
      <c r="M20" s="229"/>
      <c r="N20" s="228"/>
      <c r="O20" s="228"/>
      <c r="P20" s="228"/>
      <c r="Q20" s="228"/>
      <c r="R20" s="229"/>
      <c r="S20" s="229"/>
      <c r="T20" s="229"/>
      <c r="U20" s="229"/>
      <c r="V20" s="229"/>
      <c r="W20" s="229"/>
      <c r="X20" s="229"/>
      <c r="Y20" s="209"/>
      <c r="Z20" s="209"/>
      <c r="AA20" s="209"/>
      <c r="AB20" s="209"/>
      <c r="AC20" s="209"/>
      <c r="AD20" s="209"/>
      <c r="AE20" s="209"/>
      <c r="AF20" s="209"/>
      <c r="AG20" s="209" t="s">
        <v>155</v>
      </c>
      <c r="AH20" s="209">
        <v>0</v>
      </c>
      <c r="AI20" s="209"/>
      <c r="AJ20" s="209"/>
      <c r="AK20" s="209"/>
      <c r="AL20" s="209"/>
      <c r="AM20" s="209"/>
      <c r="AN20" s="209"/>
      <c r="AO20" s="209"/>
      <c r="AP20" s="209"/>
      <c r="AQ20" s="209"/>
      <c r="AR20" s="209"/>
      <c r="AS20" s="209"/>
      <c r="AT20" s="209"/>
      <c r="AU20" s="209"/>
      <c r="AV20" s="209"/>
      <c r="AW20" s="209"/>
      <c r="AX20" s="209"/>
      <c r="AY20" s="209"/>
      <c r="AZ20" s="209"/>
      <c r="BA20" s="209"/>
      <c r="BB20" s="209"/>
      <c r="BC20" s="209"/>
      <c r="BD20" s="209"/>
      <c r="BE20" s="209"/>
      <c r="BF20" s="209"/>
      <c r="BG20" s="209"/>
      <c r="BH20" s="209"/>
    </row>
    <row r="21" spans="1:60" outlineLevel="1" x14ac:dyDescent="0.2">
      <c r="A21" s="226"/>
      <c r="B21" s="227"/>
      <c r="C21" s="260" t="s">
        <v>348</v>
      </c>
      <c r="D21" s="233"/>
      <c r="E21" s="234">
        <v>3.8462499999999999</v>
      </c>
      <c r="F21" s="229"/>
      <c r="G21" s="229"/>
      <c r="H21" s="229"/>
      <c r="I21" s="229"/>
      <c r="J21" s="229"/>
      <c r="K21" s="229"/>
      <c r="L21" s="229"/>
      <c r="M21" s="229"/>
      <c r="N21" s="228"/>
      <c r="O21" s="228"/>
      <c r="P21" s="228"/>
      <c r="Q21" s="228"/>
      <c r="R21" s="229"/>
      <c r="S21" s="229"/>
      <c r="T21" s="229"/>
      <c r="U21" s="229"/>
      <c r="V21" s="229"/>
      <c r="W21" s="229"/>
      <c r="X21" s="229"/>
      <c r="Y21" s="209"/>
      <c r="Z21" s="209"/>
      <c r="AA21" s="209"/>
      <c r="AB21" s="209"/>
      <c r="AC21" s="209"/>
      <c r="AD21" s="209"/>
      <c r="AE21" s="209"/>
      <c r="AF21" s="209"/>
      <c r="AG21" s="209" t="s">
        <v>155</v>
      </c>
      <c r="AH21" s="209">
        <v>0</v>
      </c>
      <c r="AI21" s="209"/>
      <c r="AJ21" s="209"/>
      <c r="AK21" s="209"/>
      <c r="AL21" s="209"/>
      <c r="AM21" s="209"/>
      <c r="AN21" s="209"/>
      <c r="AO21" s="209"/>
      <c r="AP21" s="209"/>
      <c r="AQ21" s="209"/>
      <c r="AR21" s="209"/>
      <c r="AS21" s="209"/>
      <c r="AT21" s="209"/>
      <c r="AU21" s="209"/>
      <c r="AV21" s="209"/>
      <c r="AW21" s="209"/>
      <c r="AX21" s="209"/>
      <c r="AY21" s="209"/>
      <c r="AZ21" s="209"/>
      <c r="BA21" s="209"/>
      <c r="BB21" s="209"/>
      <c r="BC21" s="209"/>
      <c r="BD21" s="209"/>
      <c r="BE21" s="209"/>
      <c r="BF21" s="209"/>
      <c r="BG21" s="209"/>
      <c r="BH21" s="209"/>
    </row>
    <row r="22" spans="1:60" outlineLevel="1" x14ac:dyDescent="0.2">
      <c r="A22" s="226"/>
      <c r="B22" s="227"/>
      <c r="C22" s="260" t="s">
        <v>349</v>
      </c>
      <c r="D22" s="233"/>
      <c r="E22" s="234">
        <v>0.1275</v>
      </c>
      <c r="F22" s="229"/>
      <c r="G22" s="229"/>
      <c r="H22" s="229"/>
      <c r="I22" s="229"/>
      <c r="J22" s="229"/>
      <c r="K22" s="229"/>
      <c r="L22" s="229"/>
      <c r="M22" s="229"/>
      <c r="N22" s="228"/>
      <c r="O22" s="228"/>
      <c r="P22" s="228"/>
      <c r="Q22" s="228"/>
      <c r="R22" s="229"/>
      <c r="S22" s="229"/>
      <c r="T22" s="229"/>
      <c r="U22" s="229"/>
      <c r="V22" s="229"/>
      <c r="W22" s="229"/>
      <c r="X22" s="229"/>
      <c r="Y22" s="209"/>
      <c r="Z22" s="209"/>
      <c r="AA22" s="209"/>
      <c r="AB22" s="209"/>
      <c r="AC22" s="209"/>
      <c r="AD22" s="209"/>
      <c r="AE22" s="209"/>
      <c r="AF22" s="209"/>
      <c r="AG22" s="209" t="s">
        <v>155</v>
      </c>
      <c r="AH22" s="209">
        <v>0</v>
      </c>
      <c r="AI22" s="209"/>
      <c r="AJ22" s="209"/>
      <c r="AK22" s="209"/>
      <c r="AL22" s="209"/>
      <c r="AM22" s="209"/>
      <c r="AN22" s="209"/>
      <c r="AO22" s="209"/>
      <c r="AP22" s="209"/>
      <c r="AQ22" s="209"/>
      <c r="AR22" s="209"/>
      <c r="AS22" s="209"/>
      <c r="AT22" s="209"/>
      <c r="AU22" s="209"/>
      <c r="AV22" s="209"/>
      <c r="AW22" s="209"/>
      <c r="AX22" s="209"/>
      <c r="AY22" s="209"/>
      <c r="AZ22" s="209"/>
      <c r="BA22" s="209"/>
      <c r="BB22" s="209"/>
      <c r="BC22" s="209"/>
      <c r="BD22" s="209"/>
      <c r="BE22" s="209"/>
      <c r="BF22" s="209"/>
      <c r="BG22" s="209"/>
      <c r="BH22" s="209"/>
    </row>
    <row r="23" spans="1:60" outlineLevel="1" x14ac:dyDescent="0.2">
      <c r="A23" s="226"/>
      <c r="B23" s="227"/>
      <c r="C23" s="260" t="s">
        <v>350</v>
      </c>
      <c r="D23" s="233"/>
      <c r="E23" s="234">
        <v>0.53549999999999998</v>
      </c>
      <c r="F23" s="229"/>
      <c r="G23" s="229"/>
      <c r="H23" s="229"/>
      <c r="I23" s="229"/>
      <c r="J23" s="229"/>
      <c r="K23" s="229"/>
      <c r="L23" s="229"/>
      <c r="M23" s="229"/>
      <c r="N23" s="228"/>
      <c r="O23" s="228"/>
      <c r="P23" s="228"/>
      <c r="Q23" s="228"/>
      <c r="R23" s="229"/>
      <c r="S23" s="229"/>
      <c r="T23" s="229"/>
      <c r="U23" s="229"/>
      <c r="V23" s="229"/>
      <c r="W23" s="229"/>
      <c r="X23" s="229"/>
      <c r="Y23" s="209"/>
      <c r="Z23" s="209"/>
      <c r="AA23" s="209"/>
      <c r="AB23" s="209"/>
      <c r="AC23" s="209"/>
      <c r="AD23" s="209"/>
      <c r="AE23" s="209"/>
      <c r="AF23" s="209"/>
      <c r="AG23" s="209" t="s">
        <v>155</v>
      </c>
      <c r="AH23" s="209">
        <v>0</v>
      </c>
      <c r="AI23" s="209"/>
      <c r="AJ23" s="209"/>
      <c r="AK23" s="209"/>
      <c r="AL23" s="209"/>
      <c r="AM23" s="209"/>
      <c r="AN23" s="209"/>
      <c r="AO23" s="209"/>
      <c r="AP23" s="209"/>
      <c r="AQ23" s="209"/>
      <c r="AR23" s="209"/>
      <c r="AS23" s="209"/>
      <c r="AT23" s="209"/>
      <c r="AU23" s="209"/>
      <c r="AV23" s="209"/>
      <c r="AW23" s="209"/>
      <c r="AX23" s="209"/>
      <c r="AY23" s="209"/>
      <c r="AZ23" s="209"/>
      <c r="BA23" s="209"/>
      <c r="BB23" s="209"/>
      <c r="BC23" s="209"/>
      <c r="BD23" s="209"/>
      <c r="BE23" s="209"/>
      <c r="BF23" s="209"/>
      <c r="BG23" s="209"/>
      <c r="BH23" s="209"/>
    </row>
    <row r="24" spans="1:60" outlineLevel="1" x14ac:dyDescent="0.2">
      <c r="A24" s="226"/>
      <c r="B24" s="227"/>
      <c r="C24" s="260" t="s">
        <v>351</v>
      </c>
      <c r="D24" s="233"/>
      <c r="E24" s="234">
        <v>-2.032</v>
      </c>
      <c r="F24" s="229"/>
      <c r="G24" s="229"/>
      <c r="H24" s="229"/>
      <c r="I24" s="229"/>
      <c r="J24" s="229"/>
      <c r="K24" s="229"/>
      <c r="L24" s="229"/>
      <c r="M24" s="229"/>
      <c r="N24" s="228"/>
      <c r="O24" s="228"/>
      <c r="P24" s="228"/>
      <c r="Q24" s="228"/>
      <c r="R24" s="229"/>
      <c r="S24" s="229"/>
      <c r="T24" s="229"/>
      <c r="U24" s="229"/>
      <c r="V24" s="229"/>
      <c r="W24" s="229"/>
      <c r="X24" s="229"/>
      <c r="Y24" s="209"/>
      <c r="Z24" s="209"/>
      <c r="AA24" s="209"/>
      <c r="AB24" s="209"/>
      <c r="AC24" s="209"/>
      <c r="AD24" s="209"/>
      <c r="AE24" s="209"/>
      <c r="AF24" s="209"/>
      <c r="AG24" s="209" t="s">
        <v>155</v>
      </c>
      <c r="AH24" s="209">
        <v>0</v>
      </c>
      <c r="AI24" s="209"/>
      <c r="AJ24" s="209"/>
      <c r="AK24" s="209"/>
      <c r="AL24" s="209"/>
      <c r="AM24" s="209"/>
      <c r="AN24" s="209"/>
      <c r="AO24" s="209"/>
      <c r="AP24" s="209"/>
      <c r="AQ24" s="209"/>
      <c r="AR24" s="209"/>
      <c r="AS24" s="209"/>
      <c r="AT24" s="209"/>
      <c r="AU24" s="209"/>
      <c r="AV24" s="209"/>
      <c r="AW24" s="209"/>
      <c r="AX24" s="209"/>
      <c r="AY24" s="209"/>
      <c r="AZ24" s="209"/>
      <c r="BA24" s="209"/>
      <c r="BB24" s="209"/>
      <c r="BC24" s="209"/>
      <c r="BD24" s="209"/>
      <c r="BE24" s="209"/>
      <c r="BF24" s="209"/>
      <c r="BG24" s="209"/>
      <c r="BH24" s="209"/>
    </row>
    <row r="25" spans="1:60" ht="22.5" outlineLevel="1" x14ac:dyDescent="0.2">
      <c r="A25" s="244">
        <v>3</v>
      </c>
      <c r="B25" s="245" t="s">
        <v>352</v>
      </c>
      <c r="C25" s="257" t="s">
        <v>353</v>
      </c>
      <c r="D25" s="246" t="s">
        <v>172</v>
      </c>
      <c r="E25" s="247">
        <v>-4.6075999999999997</v>
      </c>
      <c r="F25" s="248">
        <v>230</v>
      </c>
      <c r="G25" s="249">
        <f>ROUND(E25*F25,2)</f>
        <v>-1059.75</v>
      </c>
      <c r="H25" s="230">
        <v>60.21</v>
      </c>
      <c r="I25" s="229">
        <f>ROUND(E25*H25,2)</f>
        <v>-277.42</v>
      </c>
      <c r="J25" s="230">
        <v>169.79</v>
      </c>
      <c r="K25" s="229">
        <f>ROUND(E25*J25,2)</f>
        <v>-782.32</v>
      </c>
      <c r="L25" s="229">
        <v>21</v>
      </c>
      <c r="M25" s="229">
        <f>G25*(1+L25/100)</f>
        <v>-1282.2974999999999</v>
      </c>
      <c r="N25" s="228">
        <v>1.038E-2</v>
      </c>
      <c r="O25" s="228">
        <f>ROUND(E25*N25,2)</f>
        <v>-0.05</v>
      </c>
      <c r="P25" s="228">
        <v>0</v>
      </c>
      <c r="Q25" s="228">
        <f>ROUND(E25*P25,2)</f>
        <v>0</v>
      </c>
      <c r="R25" s="229"/>
      <c r="S25" s="229" t="s">
        <v>150</v>
      </c>
      <c r="T25" s="229" t="s">
        <v>151</v>
      </c>
      <c r="U25" s="229">
        <v>0.33688000000000001</v>
      </c>
      <c r="V25" s="229">
        <f>ROUND(E25*U25,2)</f>
        <v>-1.55</v>
      </c>
      <c r="W25" s="229"/>
      <c r="X25" s="229" t="s">
        <v>152</v>
      </c>
      <c r="Y25" s="209"/>
      <c r="Z25" s="209"/>
      <c r="AA25" s="209"/>
      <c r="AB25" s="209"/>
      <c r="AC25" s="209"/>
      <c r="AD25" s="209"/>
      <c r="AE25" s="209"/>
      <c r="AF25" s="209"/>
      <c r="AG25" s="209" t="s">
        <v>153</v>
      </c>
      <c r="AH25" s="209"/>
      <c r="AI25" s="209"/>
      <c r="AJ25" s="209"/>
      <c r="AK25" s="209"/>
      <c r="AL25" s="209"/>
      <c r="AM25" s="209"/>
      <c r="AN25" s="209"/>
      <c r="AO25" s="209"/>
      <c r="AP25" s="209"/>
      <c r="AQ25" s="209"/>
      <c r="AR25" s="209"/>
      <c r="AS25" s="209"/>
      <c r="AT25" s="209"/>
      <c r="AU25" s="209"/>
      <c r="AV25" s="209"/>
      <c r="AW25" s="209"/>
      <c r="AX25" s="209"/>
      <c r="AY25" s="209"/>
      <c r="AZ25" s="209"/>
      <c r="BA25" s="209"/>
      <c r="BB25" s="209"/>
      <c r="BC25" s="209"/>
      <c r="BD25" s="209"/>
      <c r="BE25" s="209"/>
      <c r="BF25" s="209"/>
      <c r="BG25" s="209"/>
      <c r="BH25" s="209"/>
    </row>
    <row r="26" spans="1:60" outlineLevel="1" x14ac:dyDescent="0.2">
      <c r="A26" s="226"/>
      <c r="B26" s="227"/>
      <c r="C26" s="270" t="s">
        <v>354</v>
      </c>
      <c r="D26" s="269"/>
      <c r="E26" s="269"/>
      <c r="F26" s="269"/>
      <c r="G26" s="269"/>
      <c r="H26" s="229"/>
      <c r="I26" s="229"/>
      <c r="J26" s="229"/>
      <c r="K26" s="229"/>
      <c r="L26" s="229"/>
      <c r="M26" s="229"/>
      <c r="N26" s="228"/>
      <c r="O26" s="228"/>
      <c r="P26" s="228"/>
      <c r="Q26" s="228"/>
      <c r="R26" s="229"/>
      <c r="S26" s="229"/>
      <c r="T26" s="229"/>
      <c r="U26" s="229"/>
      <c r="V26" s="229"/>
      <c r="W26" s="229"/>
      <c r="X26" s="229"/>
      <c r="Y26" s="209"/>
      <c r="Z26" s="209"/>
      <c r="AA26" s="209"/>
      <c r="AB26" s="209"/>
      <c r="AC26" s="209"/>
      <c r="AD26" s="209"/>
      <c r="AE26" s="209"/>
      <c r="AF26" s="209"/>
      <c r="AG26" s="209" t="s">
        <v>319</v>
      </c>
      <c r="AH26" s="209"/>
      <c r="AI26" s="209"/>
      <c r="AJ26" s="209"/>
      <c r="AK26" s="209"/>
      <c r="AL26" s="209"/>
      <c r="AM26" s="209"/>
      <c r="AN26" s="209"/>
      <c r="AO26" s="209"/>
      <c r="AP26" s="209"/>
      <c r="AQ26" s="209"/>
      <c r="AR26" s="209"/>
      <c r="AS26" s="209"/>
      <c r="AT26" s="209"/>
      <c r="AU26" s="209"/>
      <c r="AV26" s="209"/>
      <c r="AW26" s="209"/>
      <c r="AX26" s="209"/>
      <c r="AY26" s="209"/>
      <c r="AZ26" s="209"/>
      <c r="BA26" s="209"/>
      <c r="BB26" s="209"/>
      <c r="BC26" s="209"/>
      <c r="BD26" s="209"/>
      <c r="BE26" s="209"/>
      <c r="BF26" s="209"/>
      <c r="BG26" s="209"/>
      <c r="BH26" s="209"/>
    </row>
    <row r="27" spans="1:60" outlineLevel="1" x14ac:dyDescent="0.2">
      <c r="A27" s="226"/>
      <c r="B27" s="227"/>
      <c r="C27" s="260" t="s">
        <v>173</v>
      </c>
      <c r="D27" s="233"/>
      <c r="E27" s="234"/>
      <c r="F27" s="229"/>
      <c r="G27" s="229"/>
      <c r="H27" s="229"/>
      <c r="I27" s="229"/>
      <c r="J27" s="229"/>
      <c r="K27" s="229"/>
      <c r="L27" s="229"/>
      <c r="M27" s="229"/>
      <c r="N27" s="228"/>
      <c r="O27" s="228"/>
      <c r="P27" s="228"/>
      <c r="Q27" s="228"/>
      <c r="R27" s="229"/>
      <c r="S27" s="229"/>
      <c r="T27" s="229"/>
      <c r="U27" s="229"/>
      <c r="V27" s="229"/>
      <c r="W27" s="229"/>
      <c r="X27" s="229"/>
      <c r="Y27" s="209"/>
      <c r="Z27" s="209"/>
      <c r="AA27" s="209"/>
      <c r="AB27" s="209"/>
      <c r="AC27" s="209"/>
      <c r="AD27" s="209"/>
      <c r="AE27" s="209"/>
      <c r="AF27" s="209"/>
      <c r="AG27" s="209" t="s">
        <v>155</v>
      </c>
      <c r="AH27" s="209">
        <v>0</v>
      </c>
      <c r="AI27" s="209"/>
      <c r="AJ27" s="209"/>
      <c r="AK27" s="209"/>
      <c r="AL27" s="209"/>
      <c r="AM27" s="209"/>
      <c r="AN27" s="209"/>
      <c r="AO27" s="209"/>
      <c r="AP27" s="209"/>
      <c r="AQ27" s="209"/>
      <c r="AR27" s="209"/>
      <c r="AS27" s="209"/>
      <c r="AT27" s="209"/>
      <c r="AU27" s="209"/>
      <c r="AV27" s="209"/>
      <c r="AW27" s="209"/>
      <c r="AX27" s="209"/>
      <c r="AY27" s="209"/>
      <c r="AZ27" s="209"/>
      <c r="BA27" s="209"/>
      <c r="BB27" s="209"/>
      <c r="BC27" s="209"/>
      <c r="BD27" s="209"/>
      <c r="BE27" s="209"/>
      <c r="BF27" s="209"/>
      <c r="BG27" s="209"/>
      <c r="BH27" s="209"/>
    </row>
    <row r="28" spans="1:60" outlineLevel="1" x14ac:dyDescent="0.2">
      <c r="A28" s="226"/>
      <c r="B28" s="227"/>
      <c r="C28" s="260" t="s">
        <v>338</v>
      </c>
      <c r="D28" s="233"/>
      <c r="E28" s="234">
        <v>-1.2192000000000001</v>
      </c>
      <c r="F28" s="229"/>
      <c r="G28" s="229"/>
      <c r="H28" s="229"/>
      <c r="I28" s="229"/>
      <c r="J28" s="229"/>
      <c r="K28" s="229"/>
      <c r="L28" s="229"/>
      <c r="M28" s="229"/>
      <c r="N28" s="228"/>
      <c r="O28" s="228"/>
      <c r="P28" s="228"/>
      <c r="Q28" s="228"/>
      <c r="R28" s="229"/>
      <c r="S28" s="229"/>
      <c r="T28" s="229"/>
      <c r="U28" s="229"/>
      <c r="V28" s="229"/>
      <c r="W28" s="229"/>
      <c r="X28" s="229"/>
      <c r="Y28" s="209"/>
      <c r="Z28" s="209"/>
      <c r="AA28" s="209"/>
      <c r="AB28" s="209"/>
      <c r="AC28" s="209"/>
      <c r="AD28" s="209"/>
      <c r="AE28" s="209"/>
      <c r="AF28" s="209"/>
      <c r="AG28" s="209" t="s">
        <v>155</v>
      </c>
      <c r="AH28" s="209">
        <v>0</v>
      </c>
      <c r="AI28" s="209"/>
      <c r="AJ28" s="209"/>
      <c r="AK28" s="209"/>
      <c r="AL28" s="209"/>
      <c r="AM28" s="209"/>
      <c r="AN28" s="209"/>
      <c r="AO28" s="209"/>
      <c r="AP28" s="209"/>
      <c r="AQ28" s="209"/>
      <c r="AR28" s="209"/>
      <c r="AS28" s="209"/>
      <c r="AT28" s="209"/>
      <c r="AU28" s="209"/>
      <c r="AV28" s="209"/>
      <c r="AW28" s="209"/>
      <c r="AX28" s="209"/>
      <c r="AY28" s="209"/>
      <c r="AZ28" s="209"/>
      <c r="BA28" s="209"/>
      <c r="BB28" s="209"/>
      <c r="BC28" s="209"/>
      <c r="BD28" s="209"/>
      <c r="BE28" s="209"/>
      <c r="BF28" s="209"/>
      <c r="BG28" s="209"/>
      <c r="BH28" s="209"/>
    </row>
    <row r="29" spans="1:60" outlineLevel="1" x14ac:dyDescent="0.2">
      <c r="A29" s="226"/>
      <c r="B29" s="227"/>
      <c r="C29" s="260" t="s">
        <v>339</v>
      </c>
      <c r="D29" s="233"/>
      <c r="E29" s="234">
        <v>-0.47520000000000001</v>
      </c>
      <c r="F29" s="229"/>
      <c r="G29" s="229"/>
      <c r="H29" s="229"/>
      <c r="I29" s="229"/>
      <c r="J29" s="229"/>
      <c r="K29" s="229"/>
      <c r="L29" s="229"/>
      <c r="M29" s="229"/>
      <c r="N29" s="228"/>
      <c r="O29" s="228"/>
      <c r="P29" s="228"/>
      <c r="Q29" s="228"/>
      <c r="R29" s="229"/>
      <c r="S29" s="229"/>
      <c r="T29" s="229"/>
      <c r="U29" s="229"/>
      <c r="V29" s="229"/>
      <c r="W29" s="229"/>
      <c r="X29" s="229"/>
      <c r="Y29" s="209"/>
      <c r="Z29" s="209"/>
      <c r="AA29" s="209"/>
      <c r="AB29" s="209"/>
      <c r="AC29" s="209"/>
      <c r="AD29" s="209"/>
      <c r="AE29" s="209"/>
      <c r="AF29" s="209"/>
      <c r="AG29" s="209" t="s">
        <v>155</v>
      </c>
      <c r="AH29" s="209">
        <v>0</v>
      </c>
      <c r="AI29" s="209"/>
      <c r="AJ29" s="209"/>
      <c r="AK29" s="209"/>
      <c r="AL29" s="209"/>
      <c r="AM29" s="209"/>
      <c r="AN29" s="209"/>
      <c r="AO29" s="209"/>
      <c r="AP29" s="209"/>
      <c r="AQ29" s="209"/>
      <c r="AR29" s="209"/>
      <c r="AS29" s="209"/>
      <c r="AT29" s="209"/>
      <c r="AU29" s="209"/>
      <c r="AV29" s="209"/>
      <c r="AW29" s="209"/>
      <c r="AX29" s="209"/>
      <c r="AY29" s="209"/>
      <c r="AZ29" s="209"/>
      <c r="BA29" s="209"/>
      <c r="BB29" s="209"/>
      <c r="BC29" s="209"/>
      <c r="BD29" s="209"/>
      <c r="BE29" s="209"/>
      <c r="BF29" s="209"/>
      <c r="BG29" s="209"/>
      <c r="BH29" s="209"/>
    </row>
    <row r="30" spans="1:60" outlineLevel="1" x14ac:dyDescent="0.2">
      <c r="A30" s="226"/>
      <c r="B30" s="227"/>
      <c r="C30" s="260" t="s">
        <v>340</v>
      </c>
      <c r="D30" s="233"/>
      <c r="E30" s="234">
        <v>0.31680000000000003</v>
      </c>
      <c r="F30" s="229"/>
      <c r="G30" s="229"/>
      <c r="H30" s="229"/>
      <c r="I30" s="229"/>
      <c r="J30" s="229"/>
      <c r="K30" s="229"/>
      <c r="L30" s="229"/>
      <c r="M30" s="229"/>
      <c r="N30" s="228"/>
      <c r="O30" s="228"/>
      <c r="P30" s="228"/>
      <c r="Q30" s="228"/>
      <c r="R30" s="229"/>
      <c r="S30" s="229"/>
      <c r="T30" s="229"/>
      <c r="U30" s="229"/>
      <c r="V30" s="229"/>
      <c r="W30" s="229"/>
      <c r="X30" s="229"/>
      <c r="Y30" s="209"/>
      <c r="Z30" s="209"/>
      <c r="AA30" s="209"/>
      <c r="AB30" s="209"/>
      <c r="AC30" s="209"/>
      <c r="AD30" s="209"/>
      <c r="AE30" s="209"/>
      <c r="AF30" s="209"/>
      <c r="AG30" s="209" t="s">
        <v>155</v>
      </c>
      <c r="AH30" s="209">
        <v>0</v>
      </c>
      <c r="AI30" s="209"/>
      <c r="AJ30" s="209"/>
      <c r="AK30" s="209"/>
      <c r="AL30" s="209"/>
      <c r="AM30" s="209"/>
      <c r="AN30" s="209"/>
      <c r="AO30" s="209"/>
      <c r="AP30" s="209"/>
      <c r="AQ30" s="209"/>
      <c r="AR30" s="209"/>
      <c r="AS30" s="209"/>
      <c r="AT30" s="209"/>
      <c r="AU30" s="209"/>
      <c r="AV30" s="209"/>
      <c r="AW30" s="209"/>
      <c r="AX30" s="209"/>
      <c r="AY30" s="209"/>
      <c r="AZ30" s="209"/>
      <c r="BA30" s="209"/>
      <c r="BB30" s="209"/>
      <c r="BC30" s="209"/>
      <c r="BD30" s="209"/>
      <c r="BE30" s="209"/>
      <c r="BF30" s="209"/>
      <c r="BG30" s="209"/>
      <c r="BH30" s="209"/>
    </row>
    <row r="31" spans="1:60" outlineLevel="1" x14ac:dyDescent="0.2">
      <c r="A31" s="226"/>
      <c r="B31" s="227"/>
      <c r="C31" s="260" t="s">
        <v>341</v>
      </c>
      <c r="D31" s="233"/>
      <c r="E31" s="234">
        <v>-1.8552500000000001</v>
      </c>
      <c r="F31" s="229"/>
      <c r="G31" s="229"/>
      <c r="H31" s="229"/>
      <c r="I31" s="229"/>
      <c r="J31" s="229"/>
      <c r="K31" s="229"/>
      <c r="L31" s="229"/>
      <c r="M31" s="229"/>
      <c r="N31" s="228"/>
      <c r="O31" s="228"/>
      <c r="P31" s="228"/>
      <c r="Q31" s="228"/>
      <c r="R31" s="229"/>
      <c r="S31" s="229"/>
      <c r="T31" s="229"/>
      <c r="U31" s="229"/>
      <c r="V31" s="229"/>
      <c r="W31" s="229"/>
      <c r="X31" s="229"/>
      <c r="Y31" s="209"/>
      <c r="Z31" s="209"/>
      <c r="AA31" s="209"/>
      <c r="AB31" s="209"/>
      <c r="AC31" s="209"/>
      <c r="AD31" s="209"/>
      <c r="AE31" s="209"/>
      <c r="AF31" s="209"/>
      <c r="AG31" s="209" t="s">
        <v>155</v>
      </c>
      <c r="AH31" s="209">
        <v>0</v>
      </c>
      <c r="AI31" s="209"/>
      <c r="AJ31" s="209"/>
      <c r="AK31" s="209"/>
      <c r="AL31" s="209"/>
      <c r="AM31" s="209"/>
      <c r="AN31" s="209"/>
      <c r="AO31" s="209"/>
      <c r="AP31" s="209"/>
      <c r="AQ31" s="209"/>
      <c r="AR31" s="209"/>
      <c r="AS31" s="209"/>
      <c r="AT31" s="209"/>
      <c r="AU31" s="209"/>
      <c r="AV31" s="209"/>
      <c r="AW31" s="209"/>
      <c r="AX31" s="209"/>
      <c r="AY31" s="209"/>
      <c r="AZ31" s="209"/>
      <c r="BA31" s="209"/>
      <c r="BB31" s="209"/>
      <c r="BC31" s="209"/>
      <c r="BD31" s="209"/>
      <c r="BE31" s="209"/>
      <c r="BF31" s="209"/>
      <c r="BG31" s="209"/>
      <c r="BH31" s="209"/>
    </row>
    <row r="32" spans="1:60" outlineLevel="1" x14ac:dyDescent="0.2">
      <c r="A32" s="226"/>
      <c r="B32" s="227"/>
      <c r="C32" s="260" t="s">
        <v>342</v>
      </c>
      <c r="D32" s="233"/>
      <c r="E32" s="234">
        <v>-0.25829999999999997</v>
      </c>
      <c r="F32" s="229"/>
      <c r="G32" s="229"/>
      <c r="H32" s="229"/>
      <c r="I32" s="229"/>
      <c r="J32" s="229"/>
      <c r="K32" s="229"/>
      <c r="L32" s="229"/>
      <c r="M32" s="229"/>
      <c r="N32" s="228"/>
      <c r="O32" s="228"/>
      <c r="P32" s="228"/>
      <c r="Q32" s="228"/>
      <c r="R32" s="229"/>
      <c r="S32" s="229"/>
      <c r="T32" s="229"/>
      <c r="U32" s="229"/>
      <c r="V32" s="229"/>
      <c r="W32" s="229"/>
      <c r="X32" s="229"/>
      <c r="Y32" s="209"/>
      <c r="Z32" s="209"/>
      <c r="AA32" s="209"/>
      <c r="AB32" s="209"/>
      <c r="AC32" s="209"/>
      <c r="AD32" s="209"/>
      <c r="AE32" s="209"/>
      <c r="AF32" s="209"/>
      <c r="AG32" s="209" t="s">
        <v>155</v>
      </c>
      <c r="AH32" s="209">
        <v>0</v>
      </c>
      <c r="AI32" s="209"/>
      <c r="AJ32" s="209"/>
      <c r="AK32" s="209"/>
      <c r="AL32" s="209"/>
      <c r="AM32" s="209"/>
      <c r="AN32" s="209"/>
      <c r="AO32" s="209"/>
      <c r="AP32" s="209"/>
      <c r="AQ32" s="209"/>
      <c r="AR32" s="209"/>
      <c r="AS32" s="209"/>
      <c r="AT32" s="209"/>
      <c r="AU32" s="209"/>
      <c r="AV32" s="209"/>
      <c r="AW32" s="209"/>
      <c r="AX32" s="209"/>
      <c r="AY32" s="209"/>
      <c r="AZ32" s="209"/>
      <c r="BA32" s="209"/>
      <c r="BB32" s="209"/>
      <c r="BC32" s="209"/>
      <c r="BD32" s="209"/>
      <c r="BE32" s="209"/>
      <c r="BF32" s="209"/>
      <c r="BG32" s="209"/>
      <c r="BH32" s="209"/>
    </row>
    <row r="33" spans="1:60" outlineLevel="1" x14ac:dyDescent="0.2">
      <c r="A33" s="226"/>
      <c r="B33" s="227"/>
      <c r="C33" s="260" t="s">
        <v>343</v>
      </c>
      <c r="D33" s="233"/>
      <c r="E33" s="234">
        <v>-0.10045</v>
      </c>
      <c r="F33" s="229"/>
      <c r="G33" s="229"/>
      <c r="H33" s="229"/>
      <c r="I33" s="229"/>
      <c r="J33" s="229"/>
      <c r="K33" s="229"/>
      <c r="L33" s="229"/>
      <c r="M33" s="229"/>
      <c r="N33" s="228"/>
      <c r="O33" s="228"/>
      <c r="P33" s="228"/>
      <c r="Q33" s="228"/>
      <c r="R33" s="229"/>
      <c r="S33" s="229"/>
      <c r="T33" s="229"/>
      <c r="U33" s="229"/>
      <c r="V33" s="229"/>
      <c r="W33" s="229"/>
      <c r="X33" s="229"/>
      <c r="Y33" s="209"/>
      <c r="Z33" s="209"/>
      <c r="AA33" s="209"/>
      <c r="AB33" s="209"/>
      <c r="AC33" s="209"/>
      <c r="AD33" s="209"/>
      <c r="AE33" s="209"/>
      <c r="AF33" s="209"/>
      <c r="AG33" s="209" t="s">
        <v>155</v>
      </c>
      <c r="AH33" s="209">
        <v>0</v>
      </c>
      <c r="AI33" s="209"/>
      <c r="AJ33" s="209"/>
      <c r="AK33" s="209"/>
      <c r="AL33" s="209"/>
      <c r="AM33" s="209"/>
      <c r="AN33" s="209"/>
      <c r="AO33" s="209"/>
      <c r="AP33" s="209"/>
      <c r="AQ33" s="209"/>
      <c r="AR33" s="209"/>
      <c r="AS33" s="209"/>
      <c r="AT33" s="209"/>
      <c r="AU33" s="209"/>
      <c r="AV33" s="209"/>
      <c r="AW33" s="209"/>
      <c r="AX33" s="209"/>
      <c r="AY33" s="209"/>
      <c r="AZ33" s="209"/>
      <c r="BA33" s="209"/>
      <c r="BB33" s="209"/>
      <c r="BC33" s="209"/>
      <c r="BD33" s="209"/>
      <c r="BE33" s="209"/>
      <c r="BF33" s="209"/>
      <c r="BG33" s="209"/>
      <c r="BH33" s="209"/>
    </row>
    <row r="34" spans="1:60" outlineLevel="1" x14ac:dyDescent="0.2">
      <c r="A34" s="226"/>
      <c r="B34" s="227"/>
      <c r="C34" s="260" t="s">
        <v>344</v>
      </c>
      <c r="D34" s="233"/>
      <c r="E34" s="234">
        <v>-1.016</v>
      </c>
      <c r="F34" s="229"/>
      <c r="G34" s="229"/>
      <c r="H34" s="229"/>
      <c r="I34" s="229"/>
      <c r="J34" s="229"/>
      <c r="K34" s="229"/>
      <c r="L34" s="229"/>
      <c r="M34" s="229"/>
      <c r="N34" s="228"/>
      <c r="O34" s="228"/>
      <c r="P34" s="228"/>
      <c r="Q34" s="228"/>
      <c r="R34" s="229"/>
      <c r="S34" s="229"/>
      <c r="T34" s="229"/>
      <c r="U34" s="229"/>
      <c r="V34" s="229"/>
      <c r="W34" s="229"/>
      <c r="X34" s="229"/>
      <c r="Y34" s="209"/>
      <c r="Z34" s="209"/>
      <c r="AA34" s="209"/>
      <c r="AB34" s="209"/>
      <c r="AC34" s="209"/>
      <c r="AD34" s="209"/>
      <c r="AE34" s="209"/>
      <c r="AF34" s="209"/>
      <c r="AG34" s="209" t="s">
        <v>155</v>
      </c>
      <c r="AH34" s="209">
        <v>0</v>
      </c>
      <c r="AI34" s="209"/>
      <c r="AJ34" s="209"/>
      <c r="AK34" s="209"/>
      <c r="AL34" s="209"/>
      <c r="AM34" s="209"/>
      <c r="AN34" s="209"/>
      <c r="AO34" s="209"/>
      <c r="AP34" s="209"/>
      <c r="AQ34" s="209"/>
      <c r="AR34" s="209"/>
      <c r="AS34" s="209"/>
      <c r="AT34" s="209"/>
      <c r="AU34" s="209"/>
      <c r="AV34" s="209"/>
      <c r="AW34" s="209"/>
      <c r="AX34" s="209"/>
      <c r="AY34" s="209"/>
      <c r="AZ34" s="209"/>
      <c r="BA34" s="209"/>
      <c r="BB34" s="209"/>
      <c r="BC34" s="209"/>
      <c r="BD34" s="209"/>
      <c r="BE34" s="209"/>
      <c r="BF34" s="209"/>
      <c r="BG34" s="209"/>
      <c r="BH34" s="209"/>
    </row>
    <row r="35" spans="1:60" ht="22.5" outlineLevel="1" x14ac:dyDescent="0.2">
      <c r="A35" s="244">
        <v>4</v>
      </c>
      <c r="B35" s="245" t="s">
        <v>355</v>
      </c>
      <c r="C35" s="257" t="s">
        <v>356</v>
      </c>
      <c r="D35" s="246" t="s">
        <v>172</v>
      </c>
      <c r="E35" s="247">
        <v>22.748000000000001</v>
      </c>
      <c r="F35" s="248">
        <v>1150</v>
      </c>
      <c r="G35" s="249">
        <f>ROUND(E35*F35,2)</f>
        <v>26160.2</v>
      </c>
      <c r="H35" s="230">
        <v>523.66</v>
      </c>
      <c r="I35" s="229">
        <f>ROUND(E35*H35,2)</f>
        <v>11912.22</v>
      </c>
      <c r="J35" s="230">
        <v>626.34</v>
      </c>
      <c r="K35" s="229">
        <f>ROUND(E35*J35,2)</f>
        <v>14247.98</v>
      </c>
      <c r="L35" s="229">
        <v>21</v>
      </c>
      <c r="M35" s="229">
        <f>G35*(1+L35/100)</f>
        <v>31653.842000000001</v>
      </c>
      <c r="N35" s="228">
        <v>4.8939999999999997E-2</v>
      </c>
      <c r="O35" s="228">
        <f>ROUND(E35*N35,2)</f>
        <v>1.1100000000000001</v>
      </c>
      <c r="P35" s="228">
        <v>0</v>
      </c>
      <c r="Q35" s="228">
        <f>ROUND(E35*P35,2)</f>
        <v>0</v>
      </c>
      <c r="R35" s="229"/>
      <c r="S35" s="229" t="s">
        <v>150</v>
      </c>
      <c r="T35" s="229" t="s">
        <v>151</v>
      </c>
      <c r="U35" s="229">
        <v>1.2295499999999999</v>
      </c>
      <c r="V35" s="229">
        <f>ROUND(E35*U35,2)</f>
        <v>27.97</v>
      </c>
      <c r="W35" s="229"/>
      <c r="X35" s="229" t="s">
        <v>152</v>
      </c>
      <c r="Y35" s="209"/>
      <c r="Z35" s="209"/>
      <c r="AA35" s="209"/>
      <c r="AB35" s="209"/>
      <c r="AC35" s="209"/>
      <c r="AD35" s="209"/>
      <c r="AE35" s="209"/>
      <c r="AF35" s="209"/>
      <c r="AG35" s="209" t="s">
        <v>153</v>
      </c>
      <c r="AH35" s="209"/>
      <c r="AI35" s="209"/>
      <c r="AJ35" s="209"/>
      <c r="AK35" s="209"/>
      <c r="AL35" s="209"/>
      <c r="AM35" s="209"/>
      <c r="AN35" s="209"/>
      <c r="AO35" s="209"/>
      <c r="AP35" s="209"/>
      <c r="AQ35" s="209"/>
      <c r="AR35" s="209"/>
      <c r="AS35" s="209"/>
      <c r="AT35" s="209"/>
      <c r="AU35" s="209"/>
      <c r="AV35" s="209"/>
      <c r="AW35" s="209"/>
      <c r="AX35" s="209"/>
      <c r="AY35" s="209"/>
      <c r="AZ35" s="209"/>
      <c r="BA35" s="209"/>
      <c r="BB35" s="209"/>
      <c r="BC35" s="209"/>
      <c r="BD35" s="209"/>
      <c r="BE35" s="209"/>
      <c r="BF35" s="209"/>
      <c r="BG35" s="209"/>
      <c r="BH35" s="209"/>
    </row>
    <row r="36" spans="1:60" outlineLevel="1" x14ac:dyDescent="0.2">
      <c r="A36" s="226"/>
      <c r="B36" s="227"/>
      <c r="C36" s="260" t="s">
        <v>173</v>
      </c>
      <c r="D36" s="233"/>
      <c r="E36" s="234"/>
      <c r="F36" s="229"/>
      <c r="G36" s="229"/>
      <c r="H36" s="229"/>
      <c r="I36" s="229"/>
      <c r="J36" s="229"/>
      <c r="K36" s="229"/>
      <c r="L36" s="229"/>
      <c r="M36" s="229"/>
      <c r="N36" s="228"/>
      <c r="O36" s="228"/>
      <c r="P36" s="228"/>
      <c r="Q36" s="228"/>
      <c r="R36" s="229"/>
      <c r="S36" s="229"/>
      <c r="T36" s="229"/>
      <c r="U36" s="229"/>
      <c r="V36" s="229"/>
      <c r="W36" s="229"/>
      <c r="X36" s="229"/>
      <c r="Y36" s="209"/>
      <c r="Z36" s="209"/>
      <c r="AA36" s="209"/>
      <c r="AB36" s="209"/>
      <c r="AC36" s="209"/>
      <c r="AD36" s="209"/>
      <c r="AE36" s="209"/>
      <c r="AF36" s="209"/>
      <c r="AG36" s="209" t="s">
        <v>155</v>
      </c>
      <c r="AH36" s="209">
        <v>0</v>
      </c>
      <c r="AI36" s="209"/>
      <c r="AJ36" s="209"/>
      <c r="AK36" s="209"/>
      <c r="AL36" s="209"/>
      <c r="AM36" s="209"/>
      <c r="AN36" s="209"/>
      <c r="AO36" s="209"/>
      <c r="AP36" s="209"/>
      <c r="AQ36" s="209"/>
      <c r="AR36" s="209"/>
      <c r="AS36" s="209"/>
      <c r="AT36" s="209"/>
      <c r="AU36" s="209"/>
      <c r="AV36" s="209"/>
      <c r="AW36" s="209"/>
      <c r="AX36" s="209"/>
      <c r="AY36" s="209"/>
      <c r="AZ36" s="209"/>
      <c r="BA36" s="209"/>
      <c r="BB36" s="209"/>
      <c r="BC36" s="209"/>
      <c r="BD36" s="209"/>
      <c r="BE36" s="209"/>
      <c r="BF36" s="209"/>
      <c r="BG36" s="209"/>
      <c r="BH36" s="209"/>
    </row>
    <row r="37" spans="1:60" outlineLevel="1" x14ac:dyDescent="0.2">
      <c r="A37" s="226"/>
      <c r="B37" s="227"/>
      <c r="C37" s="260" t="s">
        <v>357</v>
      </c>
      <c r="D37" s="233"/>
      <c r="E37" s="234">
        <v>7.1120000000000001</v>
      </c>
      <c r="F37" s="229"/>
      <c r="G37" s="229"/>
      <c r="H37" s="229"/>
      <c r="I37" s="229"/>
      <c r="J37" s="229"/>
      <c r="K37" s="229"/>
      <c r="L37" s="229"/>
      <c r="M37" s="229"/>
      <c r="N37" s="228"/>
      <c r="O37" s="228"/>
      <c r="P37" s="228"/>
      <c r="Q37" s="228"/>
      <c r="R37" s="229"/>
      <c r="S37" s="229"/>
      <c r="T37" s="229"/>
      <c r="U37" s="229"/>
      <c r="V37" s="229"/>
      <c r="W37" s="229"/>
      <c r="X37" s="229"/>
      <c r="Y37" s="209"/>
      <c r="Z37" s="209"/>
      <c r="AA37" s="209"/>
      <c r="AB37" s="209"/>
      <c r="AC37" s="209"/>
      <c r="AD37" s="209"/>
      <c r="AE37" s="209"/>
      <c r="AF37" s="209"/>
      <c r="AG37" s="209" t="s">
        <v>155</v>
      </c>
      <c r="AH37" s="209">
        <v>0</v>
      </c>
      <c r="AI37" s="209"/>
      <c r="AJ37" s="209"/>
      <c r="AK37" s="209"/>
      <c r="AL37" s="209"/>
      <c r="AM37" s="209"/>
      <c r="AN37" s="209"/>
      <c r="AO37" s="209"/>
      <c r="AP37" s="209"/>
      <c r="AQ37" s="209"/>
      <c r="AR37" s="209"/>
      <c r="AS37" s="209"/>
      <c r="AT37" s="209"/>
      <c r="AU37" s="209"/>
      <c r="AV37" s="209"/>
      <c r="AW37" s="209"/>
      <c r="AX37" s="209"/>
      <c r="AY37" s="209"/>
      <c r="AZ37" s="209"/>
      <c r="BA37" s="209"/>
      <c r="BB37" s="209"/>
      <c r="BC37" s="209"/>
      <c r="BD37" s="209"/>
      <c r="BE37" s="209"/>
      <c r="BF37" s="209"/>
      <c r="BG37" s="209"/>
      <c r="BH37" s="209"/>
    </row>
    <row r="38" spans="1:60" outlineLevel="1" x14ac:dyDescent="0.2">
      <c r="A38" s="226"/>
      <c r="B38" s="227"/>
      <c r="C38" s="260" t="s">
        <v>358</v>
      </c>
      <c r="D38" s="233"/>
      <c r="E38" s="234">
        <v>2.7719999999999998</v>
      </c>
      <c r="F38" s="229"/>
      <c r="G38" s="229"/>
      <c r="H38" s="229"/>
      <c r="I38" s="229"/>
      <c r="J38" s="229"/>
      <c r="K38" s="229"/>
      <c r="L38" s="229"/>
      <c r="M38" s="229"/>
      <c r="N38" s="228"/>
      <c r="O38" s="228"/>
      <c r="P38" s="228"/>
      <c r="Q38" s="228"/>
      <c r="R38" s="229"/>
      <c r="S38" s="229"/>
      <c r="T38" s="229"/>
      <c r="U38" s="229"/>
      <c r="V38" s="229"/>
      <c r="W38" s="229"/>
      <c r="X38" s="229"/>
      <c r="Y38" s="209"/>
      <c r="Z38" s="209"/>
      <c r="AA38" s="209"/>
      <c r="AB38" s="209"/>
      <c r="AC38" s="209"/>
      <c r="AD38" s="209"/>
      <c r="AE38" s="209"/>
      <c r="AF38" s="209"/>
      <c r="AG38" s="209" t="s">
        <v>155</v>
      </c>
      <c r="AH38" s="209">
        <v>0</v>
      </c>
      <c r="AI38" s="209"/>
      <c r="AJ38" s="209"/>
      <c r="AK38" s="209"/>
      <c r="AL38" s="209"/>
      <c r="AM38" s="209"/>
      <c r="AN38" s="209"/>
      <c r="AO38" s="209"/>
      <c r="AP38" s="209"/>
      <c r="AQ38" s="209"/>
      <c r="AR38" s="209"/>
      <c r="AS38" s="209"/>
      <c r="AT38" s="209"/>
      <c r="AU38" s="209"/>
      <c r="AV38" s="209"/>
      <c r="AW38" s="209"/>
      <c r="AX38" s="209"/>
      <c r="AY38" s="209"/>
      <c r="AZ38" s="209"/>
      <c r="BA38" s="209"/>
      <c r="BB38" s="209"/>
      <c r="BC38" s="209"/>
      <c r="BD38" s="209"/>
      <c r="BE38" s="209"/>
      <c r="BF38" s="209"/>
      <c r="BG38" s="209"/>
      <c r="BH38" s="209"/>
    </row>
    <row r="39" spans="1:60" outlineLevel="1" x14ac:dyDescent="0.2">
      <c r="A39" s="226"/>
      <c r="B39" s="227"/>
      <c r="C39" s="260" t="s">
        <v>359</v>
      </c>
      <c r="D39" s="233"/>
      <c r="E39" s="234">
        <v>-1.8480000000000001</v>
      </c>
      <c r="F39" s="229"/>
      <c r="G39" s="229"/>
      <c r="H39" s="229"/>
      <c r="I39" s="229"/>
      <c r="J39" s="229"/>
      <c r="K39" s="229"/>
      <c r="L39" s="229"/>
      <c r="M39" s="229"/>
      <c r="N39" s="228"/>
      <c r="O39" s="228"/>
      <c r="P39" s="228"/>
      <c r="Q39" s="228"/>
      <c r="R39" s="229"/>
      <c r="S39" s="229"/>
      <c r="T39" s="229"/>
      <c r="U39" s="229"/>
      <c r="V39" s="229"/>
      <c r="W39" s="229"/>
      <c r="X39" s="229"/>
      <c r="Y39" s="209"/>
      <c r="Z39" s="209"/>
      <c r="AA39" s="209"/>
      <c r="AB39" s="209"/>
      <c r="AC39" s="209"/>
      <c r="AD39" s="209"/>
      <c r="AE39" s="209"/>
      <c r="AF39" s="209"/>
      <c r="AG39" s="209" t="s">
        <v>155</v>
      </c>
      <c r="AH39" s="209">
        <v>0</v>
      </c>
      <c r="AI39" s="209"/>
      <c r="AJ39" s="209"/>
      <c r="AK39" s="209"/>
      <c r="AL39" s="209"/>
      <c r="AM39" s="209"/>
      <c r="AN39" s="209"/>
      <c r="AO39" s="209"/>
      <c r="AP39" s="209"/>
      <c r="AQ39" s="209"/>
      <c r="AR39" s="209"/>
      <c r="AS39" s="209"/>
      <c r="AT39" s="209"/>
      <c r="AU39" s="209"/>
      <c r="AV39" s="209"/>
      <c r="AW39" s="209"/>
      <c r="AX39" s="209"/>
      <c r="AY39" s="209"/>
      <c r="AZ39" s="209"/>
      <c r="BA39" s="209"/>
      <c r="BB39" s="209"/>
      <c r="BC39" s="209"/>
      <c r="BD39" s="209"/>
      <c r="BE39" s="209"/>
      <c r="BF39" s="209"/>
      <c r="BG39" s="209"/>
      <c r="BH39" s="209"/>
    </row>
    <row r="40" spans="1:60" outlineLevel="1" x14ac:dyDescent="0.2">
      <c r="A40" s="226"/>
      <c r="B40" s="227"/>
      <c r="C40" s="260" t="s">
        <v>360</v>
      </c>
      <c r="D40" s="233"/>
      <c r="E40" s="234">
        <v>5.7015000000000002</v>
      </c>
      <c r="F40" s="229"/>
      <c r="G40" s="229"/>
      <c r="H40" s="229"/>
      <c r="I40" s="229"/>
      <c r="J40" s="229"/>
      <c r="K40" s="229"/>
      <c r="L40" s="229"/>
      <c r="M40" s="229"/>
      <c r="N40" s="228"/>
      <c r="O40" s="228"/>
      <c r="P40" s="228"/>
      <c r="Q40" s="228"/>
      <c r="R40" s="229"/>
      <c r="S40" s="229"/>
      <c r="T40" s="229"/>
      <c r="U40" s="229"/>
      <c r="V40" s="229"/>
      <c r="W40" s="229"/>
      <c r="X40" s="229"/>
      <c r="Y40" s="209"/>
      <c r="Z40" s="209"/>
      <c r="AA40" s="209"/>
      <c r="AB40" s="209"/>
      <c r="AC40" s="209"/>
      <c r="AD40" s="209"/>
      <c r="AE40" s="209"/>
      <c r="AF40" s="209"/>
      <c r="AG40" s="209" t="s">
        <v>155</v>
      </c>
      <c r="AH40" s="209">
        <v>0</v>
      </c>
      <c r="AI40" s="209"/>
      <c r="AJ40" s="209"/>
      <c r="AK40" s="209"/>
      <c r="AL40" s="209"/>
      <c r="AM40" s="209"/>
      <c r="AN40" s="209"/>
      <c r="AO40" s="209"/>
      <c r="AP40" s="209"/>
      <c r="AQ40" s="209"/>
      <c r="AR40" s="209"/>
      <c r="AS40" s="209"/>
      <c r="AT40" s="209"/>
      <c r="AU40" s="209"/>
      <c r="AV40" s="209"/>
      <c r="AW40" s="209"/>
      <c r="AX40" s="209"/>
      <c r="AY40" s="209"/>
      <c r="AZ40" s="209"/>
      <c r="BA40" s="209"/>
      <c r="BB40" s="209"/>
      <c r="BC40" s="209"/>
      <c r="BD40" s="209"/>
      <c r="BE40" s="209"/>
      <c r="BF40" s="209"/>
      <c r="BG40" s="209"/>
      <c r="BH40" s="209"/>
    </row>
    <row r="41" spans="1:60" outlineLevel="1" x14ac:dyDescent="0.2">
      <c r="A41" s="226"/>
      <c r="B41" s="227"/>
      <c r="C41" s="260" t="s">
        <v>361</v>
      </c>
      <c r="D41" s="233"/>
      <c r="E41" s="234">
        <v>0.30869999999999997</v>
      </c>
      <c r="F41" s="229"/>
      <c r="G41" s="229"/>
      <c r="H41" s="229"/>
      <c r="I41" s="229"/>
      <c r="J41" s="229"/>
      <c r="K41" s="229"/>
      <c r="L41" s="229"/>
      <c r="M41" s="229"/>
      <c r="N41" s="228"/>
      <c r="O41" s="228"/>
      <c r="P41" s="228"/>
      <c r="Q41" s="228"/>
      <c r="R41" s="229"/>
      <c r="S41" s="229"/>
      <c r="T41" s="229"/>
      <c r="U41" s="229"/>
      <c r="V41" s="229"/>
      <c r="W41" s="229"/>
      <c r="X41" s="229"/>
      <c r="Y41" s="209"/>
      <c r="Z41" s="209"/>
      <c r="AA41" s="209"/>
      <c r="AB41" s="209"/>
      <c r="AC41" s="209"/>
      <c r="AD41" s="209"/>
      <c r="AE41" s="209"/>
      <c r="AF41" s="209"/>
      <c r="AG41" s="209" t="s">
        <v>155</v>
      </c>
      <c r="AH41" s="209">
        <v>0</v>
      </c>
      <c r="AI41" s="209"/>
      <c r="AJ41" s="209"/>
      <c r="AK41" s="209"/>
      <c r="AL41" s="209"/>
      <c r="AM41" s="209"/>
      <c r="AN41" s="209"/>
      <c r="AO41" s="209"/>
      <c r="AP41" s="209"/>
      <c r="AQ41" s="209"/>
      <c r="AR41" s="209"/>
      <c r="AS41" s="209"/>
      <c r="AT41" s="209"/>
      <c r="AU41" s="209"/>
      <c r="AV41" s="209"/>
      <c r="AW41" s="209"/>
      <c r="AX41" s="209"/>
      <c r="AY41" s="209"/>
      <c r="AZ41" s="209"/>
      <c r="BA41" s="209"/>
      <c r="BB41" s="209"/>
      <c r="BC41" s="209"/>
      <c r="BD41" s="209"/>
      <c r="BE41" s="209"/>
      <c r="BF41" s="209"/>
      <c r="BG41" s="209"/>
      <c r="BH41" s="209"/>
    </row>
    <row r="42" spans="1:60" outlineLevel="1" x14ac:dyDescent="0.2">
      <c r="A42" s="226"/>
      <c r="B42" s="227"/>
      <c r="C42" s="260" t="s">
        <v>362</v>
      </c>
      <c r="D42" s="233"/>
      <c r="E42" s="234">
        <v>0.79379999999999995</v>
      </c>
      <c r="F42" s="229"/>
      <c r="G42" s="229"/>
      <c r="H42" s="229"/>
      <c r="I42" s="229"/>
      <c r="J42" s="229"/>
      <c r="K42" s="229"/>
      <c r="L42" s="229"/>
      <c r="M42" s="229"/>
      <c r="N42" s="228"/>
      <c r="O42" s="228"/>
      <c r="P42" s="228"/>
      <c r="Q42" s="228"/>
      <c r="R42" s="229"/>
      <c r="S42" s="229"/>
      <c r="T42" s="229"/>
      <c r="U42" s="229"/>
      <c r="V42" s="229"/>
      <c r="W42" s="229"/>
      <c r="X42" s="229"/>
      <c r="Y42" s="209"/>
      <c r="Z42" s="209"/>
      <c r="AA42" s="209"/>
      <c r="AB42" s="209"/>
      <c r="AC42" s="209"/>
      <c r="AD42" s="209"/>
      <c r="AE42" s="209"/>
      <c r="AF42" s="209"/>
      <c r="AG42" s="209" t="s">
        <v>155</v>
      </c>
      <c r="AH42" s="209">
        <v>0</v>
      </c>
      <c r="AI42" s="209"/>
      <c r="AJ42" s="209"/>
      <c r="AK42" s="209"/>
      <c r="AL42" s="209"/>
      <c r="AM42" s="209"/>
      <c r="AN42" s="209"/>
      <c r="AO42" s="209"/>
      <c r="AP42" s="209"/>
      <c r="AQ42" s="209"/>
      <c r="AR42" s="209"/>
      <c r="AS42" s="209"/>
      <c r="AT42" s="209"/>
      <c r="AU42" s="209"/>
      <c r="AV42" s="209"/>
      <c r="AW42" s="209"/>
      <c r="AX42" s="209"/>
      <c r="AY42" s="209"/>
      <c r="AZ42" s="209"/>
      <c r="BA42" s="209"/>
      <c r="BB42" s="209"/>
      <c r="BC42" s="209"/>
      <c r="BD42" s="209"/>
      <c r="BE42" s="209"/>
      <c r="BF42" s="209"/>
      <c r="BG42" s="209"/>
      <c r="BH42" s="209"/>
    </row>
    <row r="43" spans="1:60" outlineLevel="1" x14ac:dyDescent="0.2">
      <c r="A43" s="226"/>
      <c r="B43" s="227"/>
      <c r="C43" s="260" t="s">
        <v>363</v>
      </c>
      <c r="D43" s="233"/>
      <c r="E43" s="234">
        <v>3.048</v>
      </c>
      <c r="F43" s="229"/>
      <c r="G43" s="229"/>
      <c r="H43" s="229"/>
      <c r="I43" s="229"/>
      <c r="J43" s="229"/>
      <c r="K43" s="229"/>
      <c r="L43" s="229"/>
      <c r="M43" s="229"/>
      <c r="N43" s="228"/>
      <c r="O43" s="228"/>
      <c r="P43" s="228"/>
      <c r="Q43" s="228"/>
      <c r="R43" s="229"/>
      <c r="S43" s="229"/>
      <c r="T43" s="229"/>
      <c r="U43" s="229"/>
      <c r="V43" s="229"/>
      <c r="W43" s="229"/>
      <c r="X43" s="229"/>
      <c r="Y43" s="209"/>
      <c r="Z43" s="209"/>
      <c r="AA43" s="209"/>
      <c r="AB43" s="209"/>
      <c r="AC43" s="209"/>
      <c r="AD43" s="209"/>
      <c r="AE43" s="209"/>
      <c r="AF43" s="209"/>
      <c r="AG43" s="209" t="s">
        <v>155</v>
      </c>
      <c r="AH43" s="209">
        <v>0</v>
      </c>
      <c r="AI43" s="209"/>
      <c r="AJ43" s="209"/>
      <c r="AK43" s="209"/>
      <c r="AL43" s="209"/>
      <c r="AM43" s="209"/>
      <c r="AN43" s="209"/>
      <c r="AO43" s="209"/>
      <c r="AP43" s="209"/>
      <c r="AQ43" s="209"/>
      <c r="AR43" s="209"/>
      <c r="AS43" s="209"/>
      <c r="AT43" s="209"/>
      <c r="AU43" s="209"/>
      <c r="AV43" s="209"/>
      <c r="AW43" s="209"/>
      <c r="AX43" s="209"/>
      <c r="AY43" s="209"/>
      <c r="AZ43" s="209"/>
      <c r="BA43" s="209"/>
      <c r="BB43" s="209"/>
      <c r="BC43" s="209"/>
      <c r="BD43" s="209"/>
      <c r="BE43" s="209"/>
      <c r="BF43" s="209"/>
      <c r="BG43" s="209"/>
      <c r="BH43" s="209"/>
    </row>
    <row r="44" spans="1:60" outlineLevel="1" x14ac:dyDescent="0.2">
      <c r="A44" s="226"/>
      <c r="B44" s="227"/>
      <c r="C44" s="260" t="s">
        <v>364</v>
      </c>
      <c r="D44" s="233"/>
      <c r="E44" s="234">
        <v>4.05</v>
      </c>
      <c r="F44" s="229"/>
      <c r="G44" s="229"/>
      <c r="H44" s="229"/>
      <c r="I44" s="229"/>
      <c r="J44" s="229"/>
      <c r="K44" s="229"/>
      <c r="L44" s="229"/>
      <c r="M44" s="229"/>
      <c r="N44" s="228"/>
      <c r="O44" s="228"/>
      <c r="P44" s="228"/>
      <c r="Q44" s="228"/>
      <c r="R44" s="229"/>
      <c r="S44" s="229"/>
      <c r="T44" s="229"/>
      <c r="U44" s="229"/>
      <c r="V44" s="229"/>
      <c r="W44" s="229"/>
      <c r="X44" s="229"/>
      <c r="Y44" s="209"/>
      <c r="Z44" s="209"/>
      <c r="AA44" s="209"/>
      <c r="AB44" s="209"/>
      <c r="AC44" s="209"/>
      <c r="AD44" s="209"/>
      <c r="AE44" s="209"/>
      <c r="AF44" s="209"/>
      <c r="AG44" s="209" t="s">
        <v>155</v>
      </c>
      <c r="AH44" s="209">
        <v>0</v>
      </c>
      <c r="AI44" s="209"/>
      <c r="AJ44" s="209"/>
      <c r="AK44" s="209"/>
      <c r="AL44" s="209"/>
      <c r="AM44" s="209"/>
      <c r="AN44" s="209"/>
      <c r="AO44" s="209"/>
      <c r="AP44" s="209"/>
      <c r="AQ44" s="209"/>
      <c r="AR44" s="209"/>
      <c r="AS44" s="209"/>
      <c r="AT44" s="209"/>
      <c r="AU44" s="209"/>
      <c r="AV44" s="209"/>
      <c r="AW44" s="209"/>
      <c r="AX44" s="209"/>
      <c r="AY44" s="209"/>
      <c r="AZ44" s="209"/>
      <c r="BA44" s="209"/>
      <c r="BB44" s="209"/>
      <c r="BC44" s="209"/>
      <c r="BD44" s="209"/>
      <c r="BE44" s="209"/>
      <c r="BF44" s="209"/>
      <c r="BG44" s="209"/>
      <c r="BH44" s="209"/>
    </row>
    <row r="45" spans="1:60" outlineLevel="1" x14ac:dyDescent="0.2">
      <c r="A45" s="226"/>
      <c r="B45" s="227"/>
      <c r="C45" s="260" t="s">
        <v>365</v>
      </c>
      <c r="D45" s="233"/>
      <c r="E45" s="234">
        <v>0.81</v>
      </c>
      <c r="F45" s="229"/>
      <c r="G45" s="229"/>
      <c r="H45" s="229"/>
      <c r="I45" s="229"/>
      <c r="J45" s="229"/>
      <c r="K45" s="229"/>
      <c r="L45" s="229"/>
      <c r="M45" s="229"/>
      <c r="N45" s="228"/>
      <c r="O45" s="228"/>
      <c r="P45" s="228"/>
      <c r="Q45" s="228"/>
      <c r="R45" s="229"/>
      <c r="S45" s="229"/>
      <c r="T45" s="229"/>
      <c r="U45" s="229"/>
      <c r="V45" s="229"/>
      <c r="W45" s="229"/>
      <c r="X45" s="229"/>
      <c r="Y45" s="209"/>
      <c r="Z45" s="209"/>
      <c r="AA45" s="209"/>
      <c r="AB45" s="209"/>
      <c r="AC45" s="209"/>
      <c r="AD45" s="209"/>
      <c r="AE45" s="209"/>
      <c r="AF45" s="209"/>
      <c r="AG45" s="209" t="s">
        <v>155</v>
      </c>
      <c r="AH45" s="209">
        <v>0</v>
      </c>
      <c r="AI45" s="209"/>
      <c r="AJ45" s="209"/>
      <c r="AK45" s="209"/>
      <c r="AL45" s="209"/>
      <c r="AM45" s="209"/>
      <c r="AN45" s="209"/>
      <c r="AO45" s="209"/>
      <c r="AP45" s="209"/>
      <c r="AQ45" s="209"/>
      <c r="AR45" s="209"/>
      <c r="AS45" s="209"/>
      <c r="AT45" s="209"/>
      <c r="AU45" s="209"/>
      <c r="AV45" s="209"/>
      <c r="AW45" s="209"/>
      <c r="AX45" s="209"/>
      <c r="AY45" s="209"/>
      <c r="AZ45" s="209"/>
      <c r="BA45" s="209"/>
      <c r="BB45" s="209"/>
      <c r="BC45" s="209"/>
      <c r="BD45" s="209"/>
      <c r="BE45" s="209"/>
      <c r="BF45" s="209"/>
      <c r="BG45" s="209"/>
      <c r="BH45" s="209"/>
    </row>
    <row r="46" spans="1:60" outlineLevel="1" x14ac:dyDescent="0.2">
      <c r="A46" s="244">
        <v>5</v>
      </c>
      <c r="B46" s="245" t="s">
        <v>366</v>
      </c>
      <c r="C46" s="257" t="s">
        <v>367</v>
      </c>
      <c r="D46" s="246" t="s">
        <v>172</v>
      </c>
      <c r="E46" s="247">
        <v>-15.10065</v>
      </c>
      <c r="F46" s="248">
        <v>344.5</v>
      </c>
      <c r="G46" s="249">
        <f>ROUND(E46*F46,2)</f>
        <v>-5202.17</v>
      </c>
      <c r="H46" s="230">
        <v>51.96</v>
      </c>
      <c r="I46" s="229">
        <f>ROUND(E46*H46,2)</f>
        <v>-784.63</v>
      </c>
      <c r="J46" s="230">
        <v>292.54000000000002</v>
      </c>
      <c r="K46" s="229">
        <f>ROUND(E46*J46,2)</f>
        <v>-4417.54</v>
      </c>
      <c r="L46" s="229">
        <v>21</v>
      </c>
      <c r="M46" s="229">
        <f>G46*(1+L46/100)</f>
        <v>-6294.6256999999996</v>
      </c>
      <c r="N46" s="228">
        <v>4.5580000000000002E-2</v>
      </c>
      <c r="O46" s="228">
        <f>ROUND(E46*N46,2)</f>
        <v>-0.69</v>
      </c>
      <c r="P46" s="228">
        <v>0</v>
      </c>
      <c r="Q46" s="228">
        <f>ROUND(E46*P46,2)</f>
        <v>0</v>
      </c>
      <c r="R46" s="229"/>
      <c r="S46" s="229" t="s">
        <v>150</v>
      </c>
      <c r="T46" s="229" t="s">
        <v>151</v>
      </c>
      <c r="U46" s="229">
        <v>0.60799999999999998</v>
      </c>
      <c r="V46" s="229">
        <f>ROUND(E46*U46,2)</f>
        <v>-9.18</v>
      </c>
      <c r="W46" s="229"/>
      <c r="X46" s="229" t="s">
        <v>152</v>
      </c>
      <c r="Y46" s="209"/>
      <c r="Z46" s="209"/>
      <c r="AA46" s="209"/>
      <c r="AB46" s="209"/>
      <c r="AC46" s="209"/>
      <c r="AD46" s="209"/>
      <c r="AE46" s="209"/>
      <c r="AF46" s="209"/>
      <c r="AG46" s="209" t="s">
        <v>153</v>
      </c>
      <c r="AH46" s="209"/>
      <c r="AI46" s="209"/>
      <c r="AJ46" s="209"/>
      <c r="AK46" s="209"/>
      <c r="AL46" s="209"/>
      <c r="AM46" s="209"/>
      <c r="AN46" s="209"/>
      <c r="AO46" s="209"/>
      <c r="AP46" s="209"/>
      <c r="AQ46" s="209"/>
      <c r="AR46" s="209"/>
      <c r="AS46" s="209"/>
      <c r="AT46" s="209"/>
      <c r="AU46" s="209"/>
      <c r="AV46" s="209"/>
      <c r="AW46" s="209"/>
      <c r="AX46" s="209"/>
      <c r="AY46" s="209"/>
      <c r="AZ46" s="209"/>
      <c r="BA46" s="209"/>
      <c r="BB46" s="209"/>
      <c r="BC46" s="209"/>
      <c r="BD46" s="209"/>
      <c r="BE46" s="209"/>
      <c r="BF46" s="209"/>
      <c r="BG46" s="209"/>
      <c r="BH46" s="209"/>
    </row>
    <row r="47" spans="1:60" outlineLevel="1" x14ac:dyDescent="0.2">
      <c r="A47" s="226"/>
      <c r="B47" s="227"/>
      <c r="C47" s="258" t="s">
        <v>154</v>
      </c>
      <c r="D47" s="231"/>
      <c r="E47" s="232"/>
      <c r="F47" s="229"/>
      <c r="G47" s="229"/>
      <c r="H47" s="229"/>
      <c r="I47" s="229"/>
      <c r="J47" s="229"/>
      <c r="K47" s="229"/>
      <c r="L47" s="229"/>
      <c r="M47" s="229"/>
      <c r="N47" s="228"/>
      <c r="O47" s="228"/>
      <c r="P47" s="228"/>
      <c r="Q47" s="228"/>
      <c r="R47" s="229"/>
      <c r="S47" s="229"/>
      <c r="T47" s="229"/>
      <c r="U47" s="229"/>
      <c r="V47" s="229"/>
      <c r="W47" s="229"/>
      <c r="X47" s="229"/>
      <c r="Y47" s="209"/>
      <c r="Z47" s="209"/>
      <c r="AA47" s="209"/>
      <c r="AB47" s="209"/>
      <c r="AC47" s="209"/>
      <c r="AD47" s="209"/>
      <c r="AE47" s="209"/>
      <c r="AF47" s="209"/>
      <c r="AG47" s="209" t="s">
        <v>155</v>
      </c>
      <c r="AH47" s="209"/>
      <c r="AI47" s="209"/>
      <c r="AJ47" s="209"/>
      <c r="AK47" s="209"/>
      <c r="AL47" s="209"/>
      <c r="AM47" s="209"/>
      <c r="AN47" s="209"/>
      <c r="AO47" s="209"/>
      <c r="AP47" s="209"/>
      <c r="AQ47" s="209"/>
      <c r="AR47" s="209"/>
      <c r="AS47" s="209"/>
      <c r="AT47" s="209"/>
      <c r="AU47" s="209"/>
      <c r="AV47" s="209"/>
      <c r="AW47" s="209"/>
      <c r="AX47" s="209"/>
      <c r="AY47" s="209"/>
      <c r="AZ47" s="209"/>
      <c r="BA47" s="209"/>
      <c r="BB47" s="209"/>
      <c r="BC47" s="209"/>
      <c r="BD47" s="209"/>
      <c r="BE47" s="209"/>
      <c r="BF47" s="209"/>
      <c r="BG47" s="209"/>
      <c r="BH47" s="209"/>
    </row>
    <row r="48" spans="1:60" outlineLevel="1" x14ac:dyDescent="0.2">
      <c r="A48" s="226"/>
      <c r="B48" s="227"/>
      <c r="C48" s="259" t="s">
        <v>368</v>
      </c>
      <c r="D48" s="231"/>
      <c r="E48" s="232">
        <v>3.8048000000000002</v>
      </c>
      <c r="F48" s="229"/>
      <c r="G48" s="229"/>
      <c r="H48" s="229"/>
      <c r="I48" s="229"/>
      <c r="J48" s="229"/>
      <c r="K48" s="229"/>
      <c r="L48" s="229"/>
      <c r="M48" s="229"/>
      <c r="N48" s="228"/>
      <c r="O48" s="228"/>
      <c r="P48" s="228"/>
      <c r="Q48" s="228"/>
      <c r="R48" s="229"/>
      <c r="S48" s="229"/>
      <c r="T48" s="229"/>
      <c r="U48" s="229"/>
      <c r="V48" s="229"/>
      <c r="W48" s="229"/>
      <c r="X48" s="229"/>
      <c r="Y48" s="209"/>
      <c r="Z48" s="209"/>
      <c r="AA48" s="209"/>
      <c r="AB48" s="209"/>
      <c r="AC48" s="209"/>
      <c r="AD48" s="209"/>
      <c r="AE48" s="209"/>
      <c r="AF48" s="209"/>
      <c r="AG48" s="209" t="s">
        <v>155</v>
      </c>
      <c r="AH48" s="209">
        <v>2</v>
      </c>
      <c r="AI48" s="209"/>
      <c r="AJ48" s="209"/>
      <c r="AK48" s="209"/>
      <c r="AL48" s="209"/>
      <c r="AM48" s="209"/>
      <c r="AN48" s="209"/>
      <c r="AO48" s="209"/>
      <c r="AP48" s="209"/>
      <c r="AQ48" s="209"/>
      <c r="AR48" s="209"/>
      <c r="AS48" s="209"/>
      <c r="AT48" s="209"/>
      <c r="AU48" s="209"/>
      <c r="AV48" s="209"/>
      <c r="AW48" s="209"/>
      <c r="AX48" s="209"/>
      <c r="AY48" s="209"/>
      <c r="AZ48" s="209"/>
      <c r="BA48" s="209"/>
      <c r="BB48" s="209"/>
      <c r="BC48" s="209"/>
      <c r="BD48" s="209"/>
      <c r="BE48" s="209"/>
      <c r="BF48" s="209"/>
      <c r="BG48" s="209"/>
      <c r="BH48" s="209"/>
    </row>
    <row r="49" spans="1:60" outlineLevel="1" x14ac:dyDescent="0.2">
      <c r="A49" s="226"/>
      <c r="B49" s="227"/>
      <c r="C49" s="259" t="s">
        <v>369</v>
      </c>
      <c r="D49" s="231"/>
      <c r="E49" s="232">
        <v>0.46400000000000002</v>
      </c>
      <c r="F49" s="229"/>
      <c r="G49" s="229"/>
      <c r="H49" s="229"/>
      <c r="I49" s="229"/>
      <c r="J49" s="229"/>
      <c r="K49" s="229"/>
      <c r="L49" s="229"/>
      <c r="M49" s="229"/>
      <c r="N49" s="228"/>
      <c r="O49" s="228"/>
      <c r="P49" s="228"/>
      <c r="Q49" s="228"/>
      <c r="R49" s="229"/>
      <c r="S49" s="229"/>
      <c r="T49" s="229"/>
      <c r="U49" s="229"/>
      <c r="V49" s="229"/>
      <c r="W49" s="229"/>
      <c r="X49" s="229"/>
      <c r="Y49" s="209"/>
      <c r="Z49" s="209"/>
      <c r="AA49" s="209"/>
      <c r="AB49" s="209"/>
      <c r="AC49" s="209"/>
      <c r="AD49" s="209"/>
      <c r="AE49" s="209"/>
      <c r="AF49" s="209"/>
      <c r="AG49" s="209" t="s">
        <v>155</v>
      </c>
      <c r="AH49" s="209">
        <v>2</v>
      </c>
      <c r="AI49" s="209"/>
      <c r="AJ49" s="209"/>
      <c r="AK49" s="209"/>
      <c r="AL49" s="209"/>
      <c r="AM49" s="209"/>
      <c r="AN49" s="209"/>
      <c r="AO49" s="209"/>
      <c r="AP49" s="209"/>
      <c r="AQ49" s="209"/>
      <c r="AR49" s="209"/>
      <c r="AS49" s="209"/>
      <c r="AT49" s="209"/>
      <c r="AU49" s="209"/>
      <c r="AV49" s="209"/>
      <c r="AW49" s="209"/>
      <c r="AX49" s="209"/>
      <c r="AY49" s="209"/>
      <c r="AZ49" s="209"/>
      <c r="BA49" s="209"/>
      <c r="BB49" s="209"/>
      <c r="BC49" s="209"/>
      <c r="BD49" s="209"/>
      <c r="BE49" s="209"/>
      <c r="BF49" s="209"/>
      <c r="BG49" s="209"/>
      <c r="BH49" s="209"/>
    </row>
    <row r="50" spans="1:60" outlineLevel="1" x14ac:dyDescent="0.2">
      <c r="A50" s="226"/>
      <c r="B50" s="227"/>
      <c r="C50" s="259" t="s">
        <v>370</v>
      </c>
      <c r="D50" s="231"/>
      <c r="E50" s="232">
        <v>0.18559999999999999</v>
      </c>
      <c r="F50" s="229"/>
      <c r="G50" s="229"/>
      <c r="H50" s="229"/>
      <c r="I50" s="229"/>
      <c r="J50" s="229"/>
      <c r="K50" s="229"/>
      <c r="L50" s="229"/>
      <c r="M50" s="229"/>
      <c r="N50" s="228"/>
      <c r="O50" s="228"/>
      <c r="P50" s="228"/>
      <c r="Q50" s="228"/>
      <c r="R50" s="229"/>
      <c r="S50" s="229"/>
      <c r="T50" s="229"/>
      <c r="U50" s="229"/>
      <c r="V50" s="229"/>
      <c r="W50" s="229"/>
      <c r="X50" s="229"/>
      <c r="Y50" s="209"/>
      <c r="Z50" s="209"/>
      <c r="AA50" s="209"/>
      <c r="AB50" s="209"/>
      <c r="AC50" s="209"/>
      <c r="AD50" s="209"/>
      <c r="AE50" s="209"/>
      <c r="AF50" s="209"/>
      <c r="AG50" s="209" t="s">
        <v>155</v>
      </c>
      <c r="AH50" s="209">
        <v>2</v>
      </c>
      <c r="AI50" s="209"/>
      <c r="AJ50" s="209"/>
      <c r="AK50" s="209"/>
      <c r="AL50" s="209"/>
      <c r="AM50" s="209"/>
      <c r="AN50" s="209"/>
      <c r="AO50" s="209"/>
      <c r="AP50" s="209"/>
      <c r="AQ50" s="209"/>
      <c r="AR50" s="209"/>
      <c r="AS50" s="209"/>
      <c r="AT50" s="209"/>
      <c r="AU50" s="209"/>
      <c r="AV50" s="209"/>
      <c r="AW50" s="209"/>
      <c r="AX50" s="209"/>
      <c r="AY50" s="209"/>
      <c r="AZ50" s="209"/>
      <c r="BA50" s="209"/>
      <c r="BB50" s="209"/>
      <c r="BC50" s="209"/>
      <c r="BD50" s="209"/>
      <c r="BE50" s="209"/>
      <c r="BF50" s="209"/>
      <c r="BG50" s="209"/>
      <c r="BH50" s="209"/>
    </row>
    <row r="51" spans="1:60" outlineLevel="1" x14ac:dyDescent="0.2">
      <c r="A51" s="226"/>
      <c r="B51" s="227"/>
      <c r="C51" s="259" t="s">
        <v>371</v>
      </c>
      <c r="D51" s="231"/>
      <c r="E51" s="232">
        <v>10.302</v>
      </c>
      <c r="F51" s="229"/>
      <c r="G51" s="229"/>
      <c r="H51" s="229"/>
      <c r="I51" s="229"/>
      <c r="J51" s="229"/>
      <c r="K51" s="229"/>
      <c r="L51" s="229"/>
      <c r="M51" s="229"/>
      <c r="N51" s="228"/>
      <c r="O51" s="228"/>
      <c r="P51" s="228"/>
      <c r="Q51" s="228"/>
      <c r="R51" s="229"/>
      <c r="S51" s="229"/>
      <c r="T51" s="229"/>
      <c r="U51" s="229"/>
      <c r="V51" s="229"/>
      <c r="W51" s="229"/>
      <c r="X51" s="229"/>
      <c r="Y51" s="209"/>
      <c r="Z51" s="209"/>
      <c r="AA51" s="209"/>
      <c r="AB51" s="209"/>
      <c r="AC51" s="209"/>
      <c r="AD51" s="209"/>
      <c r="AE51" s="209"/>
      <c r="AF51" s="209"/>
      <c r="AG51" s="209" t="s">
        <v>155</v>
      </c>
      <c r="AH51" s="209">
        <v>2</v>
      </c>
      <c r="AI51" s="209"/>
      <c r="AJ51" s="209"/>
      <c r="AK51" s="209"/>
      <c r="AL51" s="209"/>
      <c r="AM51" s="209"/>
      <c r="AN51" s="209"/>
      <c r="AO51" s="209"/>
      <c r="AP51" s="209"/>
      <c r="AQ51" s="209"/>
      <c r="AR51" s="209"/>
      <c r="AS51" s="209"/>
      <c r="AT51" s="209"/>
      <c r="AU51" s="209"/>
      <c r="AV51" s="209"/>
      <c r="AW51" s="209"/>
      <c r="AX51" s="209"/>
      <c r="AY51" s="209"/>
      <c r="AZ51" s="209"/>
      <c r="BA51" s="209"/>
      <c r="BB51" s="209"/>
      <c r="BC51" s="209"/>
      <c r="BD51" s="209"/>
      <c r="BE51" s="209"/>
      <c r="BF51" s="209"/>
      <c r="BG51" s="209"/>
      <c r="BH51" s="209"/>
    </row>
    <row r="52" spans="1:60" outlineLevel="1" x14ac:dyDescent="0.2">
      <c r="A52" s="226"/>
      <c r="B52" s="227"/>
      <c r="C52" s="259" t="s">
        <v>372</v>
      </c>
      <c r="D52" s="231"/>
      <c r="E52" s="232">
        <v>0.20824999999999999</v>
      </c>
      <c r="F52" s="229"/>
      <c r="G52" s="229"/>
      <c r="H52" s="229"/>
      <c r="I52" s="229"/>
      <c r="J52" s="229"/>
      <c r="K52" s="229"/>
      <c r="L52" s="229"/>
      <c r="M52" s="229"/>
      <c r="N52" s="228"/>
      <c r="O52" s="228"/>
      <c r="P52" s="228"/>
      <c r="Q52" s="228"/>
      <c r="R52" s="229"/>
      <c r="S52" s="229"/>
      <c r="T52" s="229"/>
      <c r="U52" s="229"/>
      <c r="V52" s="229"/>
      <c r="W52" s="229"/>
      <c r="X52" s="229"/>
      <c r="Y52" s="209"/>
      <c r="Z52" s="209"/>
      <c r="AA52" s="209"/>
      <c r="AB52" s="209"/>
      <c r="AC52" s="209"/>
      <c r="AD52" s="209"/>
      <c r="AE52" s="209"/>
      <c r="AF52" s="209"/>
      <c r="AG52" s="209" t="s">
        <v>155</v>
      </c>
      <c r="AH52" s="209">
        <v>2</v>
      </c>
      <c r="AI52" s="209"/>
      <c r="AJ52" s="209"/>
      <c r="AK52" s="209"/>
      <c r="AL52" s="209"/>
      <c r="AM52" s="209"/>
      <c r="AN52" s="209"/>
      <c r="AO52" s="209"/>
      <c r="AP52" s="209"/>
      <c r="AQ52" s="209"/>
      <c r="AR52" s="209"/>
      <c r="AS52" s="209"/>
      <c r="AT52" s="209"/>
      <c r="AU52" s="209"/>
      <c r="AV52" s="209"/>
      <c r="AW52" s="209"/>
      <c r="AX52" s="209"/>
      <c r="AY52" s="209"/>
      <c r="AZ52" s="209"/>
      <c r="BA52" s="209"/>
      <c r="BB52" s="209"/>
      <c r="BC52" s="209"/>
      <c r="BD52" s="209"/>
      <c r="BE52" s="209"/>
      <c r="BF52" s="209"/>
      <c r="BG52" s="209"/>
      <c r="BH52" s="209"/>
    </row>
    <row r="53" spans="1:60" outlineLevel="1" x14ac:dyDescent="0.2">
      <c r="A53" s="226"/>
      <c r="B53" s="227"/>
      <c r="C53" s="259" t="s">
        <v>373</v>
      </c>
      <c r="D53" s="231"/>
      <c r="E53" s="232">
        <v>0.13600000000000001</v>
      </c>
      <c r="F53" s="229"/>
      <c r="G53" s="229"/>
      <c r="H53" s="229"/>
      <c r="I53" s="229"/>
      <c r="J53" s="229"/>
      <c r="K53" s="229"/>
      <c r="L53" s="229"/>
      <c r="M53" s="229"/>
      <c r="N53" s="228"/>
      <c r="O53" s="228"/>
      <c r="P53" s="228"/>
      <c r="Q53" s="228"/>
      <c r="R53" s="229"/>
      <c r="S53" s="229"/>
      <c r="T53" s="229"/>
      <c r="U53" s="229"/>
      <c r="V53" s="229"/>
      <c r="W53" s="229"/>
      <c r="X53" s="229"/>
      <c r="Y53" s="209"/>
      <c r="Z53" s="209"/>
      <c r="AA53" s="209"/>
      <c r="AB53" s="209"/>
      <c r="AC53" s="209"/>
      <c r="AD53" s="209"/>
      <c r="AE53" s="209"/>
      <c r="AF53" s="209"/>
      <c r="AG53" s="209" t="s">
        <v>155</v>
      </c>
      <c r="AH53" s="209">
        <v>2</v>
      </c>
      <c r="AI53" s="209"/>
      <c r="AJ53" s="209"/>
      <c r="AK53" s="209"/>
      <c r="AL53" s="209"/>
      <c r="AM53" s="209"/>
      <c r="AN53" s="209"/>
      <c r="AO53" s="209"/>
      <c r="AP53" s="209"/>
      <c r="AQ53" s="209"/>
      <c r="AR53" s="209"/>
      <c r="AS53" s="209"/>
      <c r="AT53" s="209"/>
      <c r="AU53" s="209"/>
      <c r="AV53" s="209"/>
      <c r="AW53" s="209"/>
      <c r="AX53" s="209"/>
      <c r="AY53" s="209"/>
      <c r="AZ53" s="209"/>
      <c r="BA53" s="209"/>
      <c r="BB53" s="209"/>
      <c r="BC53" s="209"/>
      <c r="BD53" s="209"/>
      <c r="BE53" s="209"/>
      <c r="BF53" s="209"/>
      <c r="BG53" s="209"/>
      <c r="BH53" s="209"/>
    </row>
    <row r="54" spans="1:60" outlineLevel="1" x14ac:dyDescent="0.2">
      <c r="A54" s="226"/>
      <c r="B54" s="227"/>
      <c r="C54" s="258" t="s">
        <v>164</v>
      </c>
      <c r="D54" s="231"/>
      <c r="E54" s="232"/>
      <c r="F54" s="229"/>
      <c r="G54" s="229"/>
      <c r="H54" s="229"/>
      <c r="I54" s="229"/>
      <c r="J54" s="229"/>
      <c r="K54" s="229"/>
      <c r="L54" s="229"/>
      <c r="M54" s="229"/>
      <c r="N54" s="228"/>
      <c r="O54" s="228"/>
      <c r="P54" s="228"/>
      <c r="Q54" s="228"/>
      <c r="R54" s="229"/>
      <c r="S54" s="229"/>
      <c r="T54" s="229"/>
      <c r="U54" s="229"/>
      <c r="V54" s="229"/>
      <c r="W54" s="229"/>
      <c r="X54" s="229"/>
      <c r="Y54" s="209"/>
      <c r="Z54" s="209"/>
      <c r="AA54" s="209"/>
      <c r="AB54" s="209"/>
      <c r="AC54" s="209"/>
      <c r="AD54" s="209"/>
      <c r="AE54" s="209"/>
      <c r="AF54" s="209"/>
      <c r="AG54" s="209" t="s">
        <v>155</v>
      </c>
      <c r="AH54" s="209"/>
      <c r="AI54" s="209"/>
      <c r="AJ54" s="209"/>
      <c r="AK54" s="209"/>
      <c r="AL54" s="209"/>
      <c r="AM54" s="209"/>
      <c r="AN54" s="209"/>
      <c r="AO54" s="209"/>
      <c r="AP54" s="209"/>
      <c r="AQ54" s="209"/>
      <c r="AR54" s="209"/>
      <c r="AS54" s="209"/>
      <c r="AT54" s="209"/>
      <c r="AU54" s="209"/>
      <c r="AV54" s="209"/>
      <c r="AW54" s="209"/>
      <c r="AX54" s="209"/>
      <c r="AY54" s="209"/>
      <c r="AZ54" s="209"/>
      <c r="BA54" s="209"/>
      <c r="BB54" s="209"/>
      <c r="BC54" s="209"/>
      <c r="BD54" s="209"/>
      <c r="BE54" s="209"/>
      <c r="BF54" s="209"/>
      <c r="BG54" s="209"/>
      <c r="BH54" s="209"/>
    </row>
    <row r="55" spans="1:60" outlineLevel="1" x14ac:dyDescent="0.2">
      <c r="A55" s="226"/>
      <c r="B55" s="227"/>
      <c r="C55" s="260" t="s">
        <v>374</v>
      </c>
      <c r="D55" s="233"/>
      <c r="E55" s="234">
        <v>-15.10065</v>
      </c>
      <c r="F55" s="229"/>
      <c r="G55" s="229"/>
      <c r="H55" s="229"/>
      <c r="I55" s="229"/>
      <c r="J55" s="229"/>
      <c r="K55" s="229"/>
      <c r="L55" s="229"/>
      <c r="M55" s="229"/>
      <c r="N55" s="228"/>
      <c r="O55" s="228"/>
      <c r="P55" s="228"/>
      <c r="Q55" s="228"/>
      <c r="R55" s="229"/>
      <c r="S55" s="229"/>
      <c r="T55" s="229"/>
      <c r="U55" s="229"/>
      <c r="V55" s="229"/>
      <c r="W55" s="229"/>
      <c r="X55" s="229"/>
      <c r="Y55" s="209"/>
      <c r="Z55" s="209"/>
      <c r="AA55" s="209"/>
      <c r="AB55" s="209"/>
      <c r="AC55" s="209"/>
      <c r="AD55" s="209"/>
      <c r="AE55" s="209"/>
      <c r="AF55" s="209"/>
      <c r="AG55" s="209" t="s">
        <v>155</v>
      </c>
      <c r="AH55" s="209">
        <v>0</v>
      </c>
      <c r="AI55" s="209"/>
      <c r="AJ55" s="209"/>
      <c r="AK55" s="209"/>
      <c r="AL55" s="209"/>
      <c r="AM55" s="209"/>
      <c r="AN55" s="209"/>
      <c r="AO55" s="209"/>
      <c r="AP55" s="209"/>
      <c r="AQ55" s="209"/>
      <c r="AR55" s="209"/>
      <c r="AS55" s="209"/>
      <c r="AT55" s="209"/>
      <c r="AU55" s="209"/>
      <c r="AV55" s="209"/>
      <c r="AW55" s="209"/>
      <c r="AX55" s="209"/>
      <c r="AY55" s="209"/>
      <c r="AZ55" s="209"/>
      <c r="BA55" s="209"/>
      <c r="BB55" s="209"/>
      <c r="BC55" s="209"/>
      <c r="BD55" s="209"/>
      <c r="BE55" s="209"/>
      <c r="BF55" s="209"/>
      <c r="BG55" s="209"/>
      <c r="BH55" s="209"/>
    </row>
    <row r="56" spans="1:60" x14ac:dyDescent="0.2">
      <c r="A56" s="237" t="s">
        <v>145</v>
      </c>
      <c r="B56" s="238" t="s">
        <v>91</v>
      </c>
      <c r="C56" s="256" t="s">
        <v>92</v>
      </c>
      <c r="D56" s="239"/>
      <c r="E56" s="240"/>
      <c r="F56" s="241"/>
      <c r="G56" s="242">
        <f>SUMIF(AG57:AG68,"&lt;&gt;NOR",G57:G68)</f>
        <v>864.39</v>
      </c>
      <c r="H56" s="236"/>
      <c r="I56" s="236">
        <f>SUM(I57:I68)</f>
        <v>0</v>
      </c>
      <c r="J56" s="236"/>
      <c r="K56" s="236">
        <f>SUM(K57:K68)</f>
        <v>864.39</v>
      </c>
      <c r="L56" s="236"/>
      <c r="M56" s="236">
        <f>SUM(M57:M68)</f>
        <v>1045.9119000000001</v>
      </c>
      <c r="N56" s="235"/>
      <c r="O56" s="235">
        <f>SUM(O57:O68)</f>
        <v>0</v>
      </c>
      <c r="P56" s="235"/>
      <c r="Q56" s="235">
        <f>SUM(Q57:Q68)</f>
        <v>0.44</v>
      </c>
      <c r="R56" s="236"/>
      <c r="S56" s="236"/>
      <c r="T56" s="236"/>
      <c r="U56" s="236"/>
      <c r="V56" s="236">
        <f>SUM(V57:V68)</f>
        <v>2.46</v>
      </c>
      <c r="W56" s="236"/>
      <c r="X56" s="236"/>
      <c r="AG56" t="s">
        <v>146</v>
      </c>
    </row>
    <row r="57" spans="1:60" outlineLevel="1" x14ac:dyDescent="0.2">
      <c r="A57" s="244">
        <v>6</v>
      </c>
      <c r="B57" s="245" t="s">
        <v>375</v>
      </c>
      <c r="C57" s="257" t="s">
        <v>376</v>
      </c>
      <c r="D57" s="246" t="s">
        <v>172</v>
      </c>
      <c r="E57" s="247">
        <v>9.4675999999999991</v>
      </c>
      <c r="F57" s="248">
        <v>91.3</v>
      </c>
      <c r="G57" s="249">
        <f>ROUND(E57*F57,2)</f>
        <v>864.39</v>
      </c>
      <c r="H57" s="230">
        <v>0</v>
      </c>
      <c r="I57" s="229">
        <f>ROUND(E57*H57,2)</f>
        <v>0</v>
      </c>
      <c r="J57" s="230">
        <v>91.3</v>
      </c>
      <c r="K57" s="229">
        <f>ROUND(E57*J57,2)</f>
        <v>864.39</v>
      </c>
      <c r="L57" s="229">
        <v>21</v>
      </c>
      <c r="M57" s="229">
        <f>G57*(1+L57/100)</f>
        <v>1045.9119000000001</v>
      </c>
      <c r="N57" s="228">
        <v>0</v>
      </c>
      <c r="O57" s="228">
        <f>ROUND(E57*N57,2)</f>
        <v>0</v>
      </c>
      <c r="P57" s="228">
        <v>4.5999999999999999E-2</v>
      </c>
      <c r="Q57" s="228">
        <f>ROUND(E57*P57,2)</f>
        <v>0.44</v>
      </c>
      <c r="R57" s="229"/>
      <c r="S57" s="229" t="s">
        <v>150</v>
      </c>
      <c r="T57" s="229" t="s">
        <v>151</v>
      </c>
      <c r="U57" s="229">
        <v>0.26</v>
      </c>
      <c r="V57" s="229">
        <f>ROUND(E57*U57,2)</f>
        <v>2.46</v>
      </c>
      <c r="W57" s="229"/>
      <c r="X57" s="229" t="s">
        <v>152</v>
      </c>
      <c r="Y57" s="209"/>
      <c r="Z57" s="209"/>
      <c r="AA57" s="209"/>
      <c r="AB57" s="209"/>
      <c r="AC57" s="209"/>
      <c r="AD57" s="209"/>
      <c r="AE57" s="209"/>
      <c r="AF57" s="209"/>
      <c r="AG57" s="209" t="s">
        <v>153</v>
      </c>
      <c r="AH57" s="209"/>
      <c r="AI57" s="209"/>
      <c r="AJ57" s="209"/>
      <c r="AK57" s="209"/>
      <c r="AL57" s="209"/>
      <c r="AM57" s="209"/>
      <c r="AN57" s="209"/>
      <c r="AO57" s="209"/>
      <c r="AP57" s="209"/>
      <c r="AQ57" s="209"/>
      <c r="AR57" s="209"/>
      <c r="AS57" s="209"/>
      <c r="AT57" s="209"/>
      <c r="AU57" s="209"/>
      <c r="AV57" s="209"/>
      <c r="AW57" s="209"/>
      <c r="AX57" s="209"/>
      <c r="AY57" s="209"/>
      <c r="AZ57" s="209"/>
      <c r="BA57" s="209"/>
      <c r="BB57" s="209"/>
      <c r="BC57" s="209"/>
      <c r="BD57" s="209"/>
      <c r="BE57" s="209"/>
      <c r="BF57" s="209"/>
      <c r="BG57" s="209"/>
      <c r="BH57" s="209"/>
    </row>
    <row r="58" spans="1:60" outlineLevel="1" x14ac:dyDescent="0.2">
      <c r="A58" s="226"/>
      <c r="B58" s="227"/>
      <c r="C58" s="260" t="s">
        <v>173</v>
      </c>
      <c r="D58" s="233"/>
      <c r="E58" s="234"/>
      <c r="F58" s="229"/>
      <c r="G58" s="229"/>
      <c r="H58" s="229"/>
      <c r="I58" s="229"/>
      <c r="J58" s="229"/>
      <c r="K58" s="229"/>
      <c r="L58" s="229"/>
      <c r="M58" s="229"/>
      <c r="N58" s="228"/>
      <c r="O58" s="228"/>
      <c r="P58" s="228"/>
      <c r="Q58" s="228"/>
      <c r="R58" s="229"/>
      <c r="S58" s="229"/>
      <c r="T58" s="229"/>
      <c r="U58" s="229"/>
      <c r="V58" s="229"/>
      <c r="W58" s="229"/>
      <c r="X58" s="229"/>
      <c r="Y58" s="209"/>
      <c r="Z58" s="209"/>
      <c r="AA58" s="209"/>
      <c r="AB58" s="209"/>
      <c r="AC58" s="209"/>
      <c r="AD58" s="209"/>
      <c r="AE58" s="209"/>
      <c r="AF58" s="209"/>
      <c r="AG58" s="209" t="s">
        <v>155</v>
      </c>
      <c r="AH58" s="209">
        <v>0</v>
      </c>
      <c r="AI58" s="209"/>
      <c r="AJ58" s="209"/>
      <c r="AK58" s="209"/>
      <c r="AL58" s="209"/>
      <c r="AM58" s="209"/>
      <c r="AN58" s="209"/>
      <c r="AO58" s="209"/>
      <c r="AP58" s="209"/>
      <c r="AQ58" s="209"/>
      <c r="AR58" s="209"/>
      <c r="AS58" s="209"/>
      <c r="AT58" s="209"/>
      <c r="AU58" s="209"/>
      <c r="AV58" s="209"/>
      <c r="AW58" s="209"/>
      <c r="AX58" s="209"/>
      <c r="AY58" s="209"/>
      <c r="AZ58" s="209"/>
      <c r="BA58" s="209"/>
      <c r="BB58" s="209"/>
      <c r="BC58" s="209"/>
      <c r="BD58" s="209"/>
      <c r="BE58" s="209"/>
      <c r="BF58" s="209"/>
      <c r="BG58" s="209"/>
      <c r="BH58" s="209"/>
    </row>
    <row r="59" spans="1:60" outlineLevel="1" x14ac:dyDescent="0.2">
      <c r="A59" s="226"/>
      <c r="B59" s="227"/>
      <c r="C59" s="260" t="s">
        <v>173</v>
      </c>
      <c r="D59" s="233"/>
      <c r="E59" s="234"/>
      <c r="F59" s="229"/>
      <c r="G59" s="229"/>
      <c r="H59" s="229"/>
      <c r="I59" s="229"/>
      <c r="J59" s="229"/>
      <c r="K59" s="229"/>
      <c r="L59" s="229"/>
      <c r="M59" s="229"/>
      <c r="N59" s="228"/>
      <c r="O59" s="228"/>
      <c r="P59" s="228"/>
      <c r="Q59" s="228"/>
      <c r="R59" s="229"/>
      <c r="S59" s="229"/>
      <c r="T59" s="229"/>
      <c r="U59" s="229"/>
      <c r="V59" s="229"/>
      <c r="W59" s="229"/>
      <c r="X59" s="229"/>
      <c r="Y59" s="209"/>
      <c r="Z59" s="209"/>
      <c r="AA59" s="209"/>
      <c r="AB59" s="209"/>
      <c r="AC59" s="209"/>
      <c r="AD59" s="209"/>
      <c r="AE59" s="209"/>
      <c r="AF59" s="209"/>
      <c r="AG59" s="209" t="s">
        <v>155</v>
      </c>
      <c r="AH59" s="209">
        <v>0</v>
      </c>
      <c r="AI59" s="209"/>
      <c r="AJ59" s="209"/>
      <c r="AK59" s="209"/>
      <c r="AL59" s="209"/>
      <c r="AM59" s="209"/>
      <c r="AN59" s="209"/>
      <c r="AO59" s="209"/>
      <c r="AP59" s="209"/>
      <c r="AQ59" s="209"/>
      <c r="AR59" s="209"/>
      <c r="AS59" s="209"/>
      <c r="AT59" s="209"/>
      <c r="AU59" s="209"/>
      <c r="AV59" s="209"/>
      <c r="AW59" s="209"/>
      <c r="AX59" s="209"/>
      <c r="AY59" s="209"/>
      <c r="AZ59" s="209"/>
      <c r="BA59" s="209"/>
      <c r="BB59" s="209"/>
      <c r="BC59" s="209"/>
      <c r="BD59" s="209"/>
      <c r="BE59" s="209"/>
      <c r="BF59" s="209"/>
      <c r="BG59" s="209"/>
      <c r="BH59" s="209"/>
    </row>
    <row r="60" spans="1:60" outlineLevel="1" x14ac:dyDescent="0.2">
      <c r="A60" s="226"/>
      <c r="B60" s="227"/>
      <c r="C60" s="260" t="s">
        <v>377</v>
      </c>
      <c r="D60" s="233"/>
      <c r="E60" s="234">
        <v>1.2192000000000001</v>
      </c>
      <c r="F60" s="229"/>
      <c r="G60" s="229"/>
      <c r="H60" s="229"/>
      <c r="I60" s="229"/>
      <c r="J60" s="229"/>
      <c r="K60" s="229"/>
      <c r="L60" s="229"/>
      <c r="M60" s="229"/>
      <c r="N60" s="228"/>
      <c r="O60" s="228"/>
      <c r="P60" s="228"/>
      <c r="Q60" s="228"/>
      <c r="R60" s="229"/>
      <c r="S60" s="229"/>
      <c r="T60" s="229"/>
      <c r="U60" s="229"/>
      <c r="V60" s="229"/>
      <c r="W60" s="229"/>
      <c r="X60" s="229"/>
      <c r="Y60" s="209"/>
      <c r="Z60" s="209"/>
      <c r="AA60" s="209"/>
      <c r="AB60" s="209"/>
      <c r="AC60" s="209"/>
      <c r="AD60" s="209"/>
      <c r="AE60" s="209"/>
      <c r="AF60" s="209"/>
      <c r="AG60" s="209" t="s">
        <v>155</v>
      </c>
      <c r="AH60" s="209">
        <v>0</v>
      </c>
      <c r="AI60" s="209"/>
      <c r="AJ60" s="209"/>
      <c r="AK60" s="209"/>
      <c r="AL60" s="209"/>
      <c r="AM60" s="209"/>
      <c r="AN60" s="209"/>
      <c r="AO60" s="209"/>
      <c r="AP60" s="209"/>
      <c r="AQ60" s="209"/>
      <c r="AR60" s="209"/>
      <c r="AS60" s="209"/>
      <c r="AT60" s="209"/>
      <c r="AU60" s="209"/>
      <c r="AV60" s="209"/>
      <c r="AW60" s="209"/>
      <c r="AX60" s="209"/>
      <c r="AY60" s="209"/>
      <c r="AZ60" s="209"/>
      <c r="BA60" s="209"/>
      <c r="BB60" s="209"/>
      <c r="BC60" s="209"/>
      <c r="BD60" s="209"/>
      <c r="BE60" s="209"/>
      <c r="BF60" s="209"/>
      <c r="BG60" s="209"/>
      <c r="BH60" s="209"/>
    </row>
    <row r="61" spans="1:60" outlineLevel="1" x14ac:dyDescent="0.2">
      <c r="A61" s="226"/>
      <c r="B61" s="227"/>
      <c r="C61" s="260" t="s">
        <v>378</v>
      </c>
      <c r="D61" s="233"/>
      <c r="E61" s="234">
        <v>0.47520000000000001</v>
      </c>
      <c r="F61" s="229"/>
      <c r="G61" s="229"/>
      <c r="H61" s="229"/>
      <c r="I61" s="229"/>
      <c r="J61" s="229"/>
      <c r="K61" s="229"/>
      <c r="L61" s="229"/>
      <c r="M61" s="229"/>
      <c r="N61" s="228"/>
      <c r="O61" s="228"/>
      <c r="P61" s="228"/>
      <c r="Q61" s="228"/>
      <c r="R61" s="229"/>
      <c r="S61" s="229"/>
      <c r="T61" s="229"/>
      <c r="U61" s="229"/>
      <c r="V61" s="229"/>
      <c r="W61" s="229"/>
      <c r="X61" s="229"/>
      <c r="Y61" s="209"/>
      <c r="Z61" s="209"/>
      <c r="AA61" s="209"/>
      <c r="AB61" s="209"/>
      <c r="AC61" s="209"/>
      <c r="AD61" s="209"/>
      <c r="AE61" s="209"/>
      <c r="AF61" s="209"/>
      <c r="AG61" s="209" t="s">
        <v>155</v>
      </c>
      <c r="AH61" s="209">
        <v>0</v>
      </c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09"/>
      <c r="AT61" s="209"/>
      <c r="AU61" s="209"/>
      <c r="AV61" s="209"/>
      <c r="AW61" s="209"/>
      <c r="AX61" s="209"/>
      <c r="AY61" s="209"/>
      <c r="AZ61" s="209"/>
      <c r="BA61" s="209"/>
      <c r="BB61" s="209"/>
      <c r="BC61" s="209"/>
      <c r="BD61" s="209"/>
      <c r="BE61" s="209"/>
      <c r="BF61" s="209"/>
      <c r="BG61" s="209"/>
      <c r="BH61" s="209"/>
    </row>
    <row r="62" spans="1:60" outlineLevel="1" x14ac:dyDescent="0.2">
      <c r="A62" s="226"/>
      <c r="B62" s="227"/>
      <c r="C62" s="260" t="s">
        <v>379</v>
      </c>
      <c r="D62" s="233"/>
      <c r="E62" s="234">
        <v>-0.31680000000000003</v>
      </c>
      <c r="F62" s="229"/>
      <c r="G62" s="229"/>
      <c r="H62" s="229"/>
      <c r="I62" s="229"/>
      <c r="J62" s="229"/>
      <c r="K62" s="229"/>
      <c r="L62" s="229"/>
      <c r="M62" s="229"/>
      <c r="N62" s="228"/>
      <c r="O62" s="228"/>
      <c r="P62" s="228"/>
      <c r="Q62" s="228"/>
      <c r="R62" s="229"/>
      <c r="S62" s="229"/>
      <c r="T62" s="229"/>
      <c r="U62" s="229"/>
      <c r="V62" s="229"/>
      <c r="W62" s="229"/>
      <c r="X62" s="229"/>
      <c r="Y62" s="209"/>
      <c r="Z62" s="209"/>
      <c r="AA62" s="209"/>
      <c r="AB62" s="209"/>
      <c r="AC62" s="209"/>
      <c r="AD62" s="209"/>
      <c r="AE62" s="209"/>
      <c r="AF62" s="209"/>
      <c r="AG62" s="209" t="s">
        <v>155</v>
      </c>
      <c r="AH62" s="209">
        <v>0</v>
      </c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09"/>
      <c r="AT62" s="209"/>
      <c r="AU62" s="209"/>
      <c r="AV62" s="209"/>
      <c r="AW62" s="209"/>
      <c r="AX62" s="209"/>
      <c r="AY62" s="209"/>
      <c r="AZ62" s="209"/>
      <c r="BA62" s="209"/>
      <c r="BB62" s="209"/>
      <c r="BC62" s="209"/>
      <c r="BD62" s="209"/>
      <c r="BE62" s="209"/>
      <c r="BF62" s="209"/>
      <c r="BG62" s="209"/>
      <c r="BH62" s="209"/>
    </row>
    <row r="63" spans="1:60" outlineLevel="1" x14ac:dyDescent="0.2">
      <c r="A63" s="226"/>
      <c r="B63" s="227"/>
      <c r="C63" s="260" t="s">
        <v>380</v>
      </c>
      <c r="D63" s="233"/>
      <c r="E63" s="234">
        <v>1.8552500000000001</v>
      </c>
      <c r="F63" s="229"/>
      <c r="G63" s="229"/>
      <c r="H63" s="229"/>
      <c r="I63" s="229"/>
      <c r="J63" s="229"/>
      <c r="K63" s="229"/>
      <c r="L63" s="229"/>
      <c r="M63" s="229"/>
      <c r="N63" s="228"/>
      <c r="O63" s="228"/>
      <c r="P63" s="228"/>
      <c r="Q63" s="228"/>
      <c r="R63" s="229"/>
      <c r="S63" s="229"/>
      <c r="T63" s="229"/>
      <c r="U63" s="229"/>
      <c r="V63" s="229"/>
      <c r="W63" s="229"/>
      <c r="X63" s="229"/>
      <c r="Y63" s="209"/>
      <c r="Z63" s="209"/>
      <c r="AA63" s="209"/>
      <c r="AB63" s="209"/>
      <c r="AC63" s="209"/>
      <c r="AD63" s="209"/>
      <c r="AE63" s="209"/>
      <c r="AF63" s="209"/>
      <c r="AG63" s="209" t="s">
        <v>155</v>
      </c>
      <c r="AH63" s="209">
        <v>0</v>
      </c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09"/>
      <c r="AT63" s="209"/>
      <c r="AU63" s="209"/>
      <c r="AV63" s="209"/>
      <c r="AW63" s="209"/>
      <c r="AX63" s="209"/>
      <c r="AY63" s="209"/>
      <c r="AZ63" s="209"/>
      <c r="BA63" s="209"/>
      <c r="BB63" s="209"/>
      <c r="BC63" s="209"/>
      <c r="BD63" s="209"/>
      <c r="BE63" s="209"/>
      <c r="BF63" s="209"/>
      <c r="BG63" s="209"/>
      <c r="BH63" s="209"/>
    </row>
    <row r="64" spans="1:60" outlineLevel="1" x14ac:dyDescent="0.2">
      <c r="A64" s="226"/>
      <c r="B64" s="227"/>
      <c r="C64" s="260" t="s">
        <v>381</v>
      </c>
      <c r="D64" s="233"/>
      <c r="E64" s="234">
        <v>0.25829999999999997</v>
      </c>
      <c r="F64" s="229"/>
      <c r="G64" s="229"/>
      <c r="H64" s="229"/>
      <c r="I64" s="229"/>
      <c r="J64" s="229"/>
      <c r="K64" s="229"/>
      <c r="L64" s="229"/>
      <c r="M64" s="229"/>
      <c r="N64" s="228"/>
      <c r="O64" s="228"/>
      <c r="P64" s="228"/>
      <c r="Q64" s="228"/>
      <c r="R64" s="229"/>
      <c r="S64" s="229"/>
      <c r="T64" s="229"/>
      <c r="U64" s="229"/>
      <c r="V64" s="229"/>
      <c r="W64" s="229"/>
      <c r="X64" s="229"/>
      <c r="Y64" s="209"/>
      <c r="Z64" s="209"/>
      <c r="AA64" s="209"/>
      <c r="AB64" s="209"/>
      <c r="AC64" s="209"/>
      <c r="AD64" s="209"/>
      <c r="AE64" s="209"/>
      <c r="AF64" s="209"/>
      <c r="AG64" s="209" t="s">
        <v>155</v>
      </c>
      <c r="AH64" s="209">
        <v>0</v>
      </c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09"/>
      <c r="AT64" s="209"/>
      <c r="AU64" s="209"/>
      <c r="AV64" s="209"/>
      <c r="AW64" s="209"/>
      <c r="AX64" s="209"/>
      <c r="AY64" s="209"/>
      <c r="AZ64" s="209"/>
      <c r="BA64" s="209"/>
      <c r="BB64" s="209"/>
      <c r="BC64" s="209"/>
      <c r="BD64" s="209"/>
      <c r="BE64" s="209"/>
      <c r="BF64" s="209"/>
      <c r="BG64" s="209"/>
      <c r="BH64" s="209"/>
    </row>
    <row r="65" spans="1:60" outlineLevel="1" x14ac:dyDescent="0.2">
      <c r="A65" s="226"/>
      <c r="B65" s="227"/>
      <c r="C65" s="260" t="s">
        <v>382</v>
      </c>
      <c r="D65" s="233"/>
      <c r="E65" s="234">
        <v>0.10045</v>
      </c>
      <c r="F65" s="229"/>
      <c r="G65" s="229"/>
      <c r="H65" s="229"/>
      <c r="I65" s="229"/>
      <c r="J65" s="229"/>
      <c r="K65" s="229"/>
      <c r="L65" s="229"/>
      <c r="M65" s="229"/>
      <c r="N65" s="228"/>
      <c r="O65" s="228"/>
      <c r="P65" s="228"/>
      <c r="Q65" s="228"/>
      <c r="R65" s="229"/>
      <c r="S65" s="229"/>
      <c r="T65" s="229"/>
      <c r="U65" s="229"/>
      <c r="V65" s="229"/>
      <c r="W65" s="229"/>
      <c r="X65" s="229"/>
      <c r="Y65" s="209"/>
      <c r="Z65" s="209"/>
      <c r="AA65" s="209"/>
      <c r="AB65" s="209"/>
      <c r="AC65" s="209"/>
      <c r="AD65" s="209"/>
      <c r="AE65" s="209"/>
      <c r="AF65" s="209"/>
      <c r="AG65" s="209" t="s">
        <v>155</v>
      </c>
      <c r="AH65" s="209">
        <v>0</v>
      </c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09"/>
      <c r="AT65" s="209"/>
      <c r="AU65" s="209"/>
      <c r="AV65" s="209"/>
      <c r="AW65" s="209"/>
      <c r="AX65" s="209"/>
      <c r="AY65" s="209"/>
      <c r="AZ65" s="209"/>
      <c r="BA65" s="209"/>
      <c r="BB65" s="209"/>
      <c r="BC65" s="209"/>
      <c r="BD65" s="209"/>
      <c r="BE65" s="209"/>
      <c r="BF65" s="209"/>
      <c r="BG65" s="209"/>
      <c r="BH65" s="209"/>
    </row>
    <row r="66" spans="1:60" outlineLevel="1" x14ac:dyDescent="0.2">
      <c r="A66" s="226"/>
      <c r="B66" s="227"/>
      <c r="C66" s="260" t="s">
        <v>383</v>
      </c>
      <c r="D66" s="233"/>
      <c r="E66" s="234">
        <v>1.016</v>
      </c>
      <c r="F66" s="229"/>
      <c r="G66" s="229"/>
      <c r="H66" s="229"/>
      <c r="I66" s="229"/>
      <c r="J66" s="229"/>
      <c r="K66" s="229"/>
      <c r="L66" s="229"/>
      <c r="M66" s="229"/>
      <c r="N66" s="228"/>
      <c r="O66" s="228"/>
      <c r="P66" s="228"/>
      <c r="Q66" s="228"/>
      <c r="R66" s="229"/>
      <c r="S66" s="229"/>
      <c r="T66" s="229"/>
      <c r="U66" s="229"/>
      <c r="V66" s="229"/>
      <c r="W66" s="229"/>
      <c r="X66" s="229"/>
      <c r="Y66" s="209"/>
      <c r="Z66" s="209"/>
      <c r="AA66" s="209"/>
      <c r="AB66" s="209"/>
      <c r="AC66" s="209"/>
      <c r="AD66" s="209"/>
      <c r="AE66" s="209"/>
      <c r="AF66" s="209"/>
      <c r="AG66" s="209" t="s">
        <v>155</v>
      </c>
      <c r="AH66" s="209">
        <v>0</v>
      </c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09"/>
      <c r="AT66" s="209"/>
      <c r="AU66" s="209"/>
      <c r="AV66" s="209"/>
      <c r="AW66" s="209"/>
      <c r="AX66" s="209"/>
      <c r="AY66" s="209"/>
      <c r="AZ66" s="209"/>
      <c r="BA66" s="209"/>
      <c r="BB66" s="209"/>
      <c r="BC66" s="209"/>
      <c r="BD66" s="209"/>
      <c r="BE66" s="209"/>
      <c r="BF66" s="209"/>
      <c r="BG66" s="209"/>
      <c r="BH66" s="209"/>
    </row>
    <row r="67" spans="1:60" outlineLevel="1" x14ac:dyDescent="0.2">
      <c r="A67" s="226"/>
      <c r="B67" s="227"/>
      <c r="C67" s="260" t="s">
        <v>364</v>
      </c>
      <c r="D67" s="233"/>
      <c r="E67" s="234">
        <v>4.05</v>
      </c>
      <c r="F67" s="229"/>
      <c r="G67" s="229"/>
      <c r="H67" s="229"/>
      <c r="I67" s="229"/>
      <c r="J67" s="229"/>
      <c r="K67" s="229"/>
      <c r="L67" s="229"/>
      <c r="M67" s="229"/>
      <c r="N67" s="228"/>
      <c r="O67" s="228"/>
      <c r="P67" s="228"/>
      <c r="Q67" s="228"/>
      <c r="R67" s="229"/>
      <c r="S67" s="229"/>
      <c r="T67" s="229"/>
      <c r="U67" s="229"/>
      <c r="V67" s="229"/>
      <c r="W67" s="229"/>
      <c r="X67" s="229"/>
      <c r="Y67" s="209"/>
      <c r="Z67" s="209"/>
      <c r="AA67" s="209"/>
      <c r="AB67" s="209"/>
      <c r="AC67" s="209"/>
      <c r="AD67" s="209"/>
      <c r="AE67" s="209"/>
      <c r="AF67" s="209"/>
      <c r="AG67" s="209" t="s">
        <v>155</v>
      </c>
      <c r="AH67" s="209">
        <v>0</v>
      </c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09"/>
      <c r="AT67" s="209"/>
      <c r="AU67" s="209"/>
      <c r="AV67" s="209"/>
      <c r="AW67" s="209"/>
      <c r="AX67" s="209"/>
      <c r="AY67" s="209"/>
      <c r="AZ67" s="209"/>
      <c r="BA67" s="209"/>
      <c r="BB67" s="209"/>
      <c r="BC67" s="209"/>
      <c r="BD67" s="209"/>
      <c r="BE67" s="209"/>
      <c r="BF67" s="209"/>
      <c r="BG67" s="209"/>
      <c r="BH67" s="209"/>
    </row>
    <row r="68" spans="1:60" outlineLevel="1" x14ac:dyDescent="0.2">
      <c r="A68" s="226"/>
      <c r="B68" s="227"/>
      <c r="C68" s="260" t="s">
        <v>365</v>
      </c>
      <c r="D68" s="233"/>
      <c r="E68" s="234">
        <v>0.81</v>
      </c>
      <c r="F68" s="229"/>
      <c r="G68" s="229"/>
      <c r="H68" s="229"/>
      <c r="I68" s="229"/>
      <c r="J68" s="229"/>
      <c r="K68" s="229"/>
      <c r="L68" s="229"/>
      <c r="M68" s="229"/>
      <c r="N68" s="228"/>
      <c r="O68" s="228"/>
      <c r="P68" s="228"/>
      <c r="Q68" s="228"/>
      <c r="R68" s="229"/>
      <c r="S68" s="229"/>
      <c r="T68" s="229"/>
      <c r="U68" s="229"/>
      <c r="V68" s="229"/>
      <c r="W68" s="229"/>
      <c r="X68" s="229"/>
      <c r="Y68" s="209"/>
      <c r="Z68" s="209"/>
      <c r="AA68" s="209"/>
      <c r="AB68" s="209"/>
      <c r="AC68" s="209"/>
      <c r="AD68" s="209"/>
      <c r="AE68" s="209"/>
      <c r="AF68" s="209"/>
      <c r="AG68" s="209" t="s">
        <v>155</v>
      </c>
      <c r="AH68" s="209">
        <v>0</v>
      </c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09"/>
      <c r="AT68" s="209"/>
      <c r="AU68" s="209"/>
      <c r="AV68" s="209"/>
      <c r="AW68" s="209"/>
      <c r="AX68" s="209"/>
      <c r="AY68" s="209"/>
      <c r="AZ68" s="209"/>
      <c r="BA68" s="209"/>
      <c r="BB68" s="209"/>
      <c r="BC68" s="209"/>
      <c r="BD68" s="209"/>
      <c r="BE68" s="209"/>
      <c r="BF68" s="209"/>
      <c r="BG68" s="209"/>
      <c r="BH68" s="209"/>
    </row>
    <row r="69" spans="1:60" x14ac:dyDescent="0.2">
      <c r="A69" s="237" t="s">
        <v>145</v>
      </c>
      <c r="B69" s="238" t="s">
        <v>93</v>
      </c>
      <c r="C69" s="256" t="s">
        <v>94</v>
      </c>
      <c r="D69" s="239"/>
      <c r="E69" s="240"/>
      <c r="F69" s="241"/>
      <c r="G69" s="242">
        <f>SUMIF(AG70:AG70,"&lt;&gt;NOR",G70:G70)</f>
        <v>416.27</v>
      </c>
      <c r="H69" s="236"/>
      <c r="I69" s="236">
        <f>SUM(I70:I70)</f>
        <v>0</v>
      </c>
      <c r="J69" s="236"/>
      <c r="K69" s="236">
        <f>SUM(K70:K70)</f>
        <v>416.27</v>
      </c>
      <c r="L69" s="236"/>
      <c r="M69" s="236">
        <f>SUM(M70:M70)</f>
        <v>503.68669999999997</v>
      </c>
      <c r="N69" s="235"/>
      <c r="O69" s="235">
        <f>SUM(O70:O70)</f>
        <v>0</v>
      </c>
      <c r="P69" s="235"/>
      <c r="Q69" s="235">
        <f>SUM(Q70:Q70)</f>
        <v>0</v>
      </c>
      <c r="R69" s="236"/>
      <c r="S69" s="236"/>
      <c r="T69" s="236"/>
      <c r="U69" s="236"/>
      <c r="V69" s="236">
        <f>SUM(V70:V70)</f>
        <v>0.99</v>
      </c>
      <c r="W69" s="236"/>
      <c r="X69" s="236"/>
      <c r="AG69" t="s">
        <v>146</v>
      </c>
    </row>
    <row r="70" spans="1:60" ht="22.5" outlineLevel="1" x14ac:dyDescent="0.2">
      <c r="A70" s="250">
        <v>7</v>
      </c>
      <c r="B70" s="251" t="s">
        <v>185</v>
      </c>
      <c r="C70" s="261" t="s">
        <v>186</v>
      </c>
      <c r="D70" s="252" t="s">
        <v>149</v>
      </c>
      <c r="E70" s="253">
        <v>0.47036</v>
      </c>
      <c r="F70" s="254">
        <v>885</v>
      </c>
      <c r="G70" s="255">
        <f>ROUND(E70*F70,2)</f>
        <v>416.27</v>
      </c>
      <c r="H70" s="230">
        <v>0</v>
      </c>
      <c r="I70" s="229">
        <f>ROUND(E70*H70,2)</f>
        <v>0</v>
      </c>
      <c r="J70" s="230">
        <v>885</v>
      </c>
      <c r="K70" s="229">
        <f>ROUND(E70*J70,2)</f>
        <v>416.27</v>
      </c>
      <c r="L70" s="229">
        <v>21</v>
      </c>
      <c r="M70" s="229">
        <f>G70*(1+L70/100)</f>
        <v>503.68669999999997</v>
      </c>
      <c r="N70" s="228">
        <v>0</v>
      </c>
      <c r="O70" s="228">
        <f>ROUND(E70*N70,2)</f>
        <v>0</v>
      </c>
      <c r="P70" s="228">
        <v>0</v>
      </c>
      <c r="Q70" s="228">
        <f>ROUND(E70*P70,2)</f>
        <v>0</v>
      </c>
      <c r="R70" s="229"/>
      <c r="S70" s="229" t="s">
        <v>150</v>
      </c>
      <c r="T70" s="229" t="s">
        <v>151</v>
      </c>
      <c r="U70" s="229">
        <v>2.1</v>
      </c>
      <c r="V70" s="229">
        <f>ROUND(E70*U70,2)</f>
        <v>0.99</v>
      </c>
      <c r="W70" s="229"/>
      <c r="X70" s="229" t="s">
        <v>187</v>
      </c>
      <c r="Y70" s="209"/>
      <c r="Z70" s="209"/>
      <c r="AA70" s="209"/>
      <c r="AB70" s="209"/>
      <c r="AC70" s="209"/>
      <c r="AD70" s="209"/>
      <c r="AE70" s="209"/>
      <c r="AF70" s="209"/>
      <c r="AG70" s="209" t="s">
        <v>188</v>
      </c>
      <c r="AH70" s="209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09"/>
      <c r="AT70" s="209"/>
      <c r="AU70" s="209"/>
      <c r="AV70" s="209"/>
      <c r="AW70" s="209"/>
      <c r="AX70" s="209"/>
      <c r="AY70" s="209"/>
      <c r="AZ70" s="209"/>
      <c r="BA70" s="209"/>
      <c r="BB70" s="209"/>
      <c r="BC70" s="209"/>
      <c r="BD70" s="209"/>
      <c r="BE70" s="209"/>
      <c r="BF70" s="209"/>
      <c r="BG70" s="209"/>
      <c r="BH70" s="209"/>
    </row>
    <row r="71" spans="1:60" x14ac:dyDescent="0.2">
      <c r="A71" s="237" t="s">
        <v>145</v>
      </c>
      <c r="B71" s="238" t="s">
        <v>107</v>
      </c>
      <c r="C71" s="256" t="s">
        <v>108</v>
      </c>
      <c r="D71" s="239"/>
      <c r="E71" s="240"/>
      <c r="F71" s="241"/>
      <c r="G71" s="242">
        <f>SUMIF(AG72:AG88,"&lt;&gt;NOR",G72:G88)</f>
        <v>6221.88</v>
      </c>
      <c r="H71" s="236"/>
      <c r="I71" s="236">
        <f>SUM(I72:I88)</f>
        <v>1913.94</v>
      </c>
      <c r="J71" s="236"/>
      <c r="K71" s="236">
        <f>SUM(K72:K88)</f>
        <v>4307.93</v>
      </c>
      <c r="L71" s="236"/>
      <c r="M71" s="236">
        <f>SUM(M72:M88)</f>
        <v>7528.4748</v>
      </c>
      <c r="N71" s="235"/>
      <c r="O71" s="235">
        <f>SUM(O72:O88)</f>
        <v>0.01</v>
      </c>
      <c r="P71" s="235"/>
      <c r="Q71" s="235">
        <f>SUM(Q72:Q88)</f>
        <v>0</v>
      </c>
      <c r="R71" s="236"/>
      <c r="S71" s="236"/>
      <c r="T71" s="236"/>
      <c r="U71" s="236"/>
      <c r="V71" s="236">
        <f>SUM(V72:V88)</f>
        <v>7.41</v>
      </c>
      <c r="W71" s="236"/>
      <c r="X71" s="236"/>
      <c r="AG71" t="s">
        <v>146</v>
      </c>
    </row>
    <row r="72" spans="1:60" outlineLevel="1" x14ac:dyDescent="0.2">
      <c r="A72" s="244">
        <v>8</v>
      </c>
      <c r="B72" s="245" t="s">
        <v>384</v>
      </c>
      <c r="C72" s="257" t="s">
        <v>385</v>
      </c>
      <c r="D72" s="246" t="s">
        <v>330</v>
      </c>
      <c r="E72" s="247">
        <v>18.605</v>
      </c>
      <c r="F72" s="248">
        <v>129.5</v>
      </c>
      <c r="G72" s="249">
        <f>ROUND(E72*F72,2)</f>
        <v>2409.35</v>
      </c>
      <c r="H72" s="230">
        <v>10.55</v>
      </c>
      <c r="I72" s="229">
        <f>ROUND(E72*H72,2)</f>
        <v>196.28</v>
      </c>
      <c r="J72" s="230">
        <v>118.95</v>
      </c>
      <c r="K72" s="229">
        <f>ROUND(E72*J72,2)</f>
        <v>2213.06</v>
      </c>
      <c r="L72" s="229">
        <v>21</v>
      </c>
      <c r="M72" s="229">
        <f>G72*(1+L72/100)</f>
        <v>2915.3134999999997</v>
      </c>
      <c r="N72" s="228">
        <v>3.2000000000000003E-4</v>
      </c>
      <c r="O72" s="228">
        <f>ROUND(E72*N72,2)</f>
        <v>0.01</v>
      </c>
      <c r="P72" s="228">
        <v>0</v>
      </c>
      <c r="Q72" s="228">
        <f>ROUND(E72*P72,2)</f>
        <v>0</v>
      </c>
      <c r="R72" s="229"/>
      <c r="S72" s="229" t="s">
        <v>150</v>
      </c>
      <c r="T72" s="229" t="s">
        <v>151</v>
      </c>
      <c r="U72" s="229">
        <v>0.23599999999999999</v>
      </c>
      <c r="V72" s="229">
        <f>ROUND(E72*U72,2)</f>
        <v>4.3899999999999997</v>
      </c>
      <c r="W72" s="229"/>
      <c r="X72" s="229" t="s">
        <v>152</v>
      </c>
      <c r="Y72" s="209"/>
      <c r="Z72" s="209"/>
      <c r="AA72" s="209"/>
      <c r="AB72" s="209"/>
      <c r="AC72" s="209"/>
      <c r="AD72" s="209"/>
      <c r="AE72" s="209"/>
      <c r="AF72" s="209"/>
      <c r="AG72" s="209" t="s">
        <v>153</v>
      </c>
      <c r="AH72" s="209"/>
      <c r="AI72" s="209"/>
      <c r="AJ72" s="209"/>
      <c r="AK72" s="209"/>
      <c r="AL72" s="209"/>
      <c r="AM72" s="209"/>
      <c r="AN72" s="209"/>
      <c r="AO72" s="209"/>
      <c r="AP72" s="209"/>
      <c r="AQ72" s="209"/>
      <c r="AR72" s="209"/>
      <c r="AS72" s="209"/>
      <c r="AT72" s="209"/>
      <c r="AU72" s="209"/>
      <c r="AV72" s="209"/>
      <c r="AW72" s="209"/>
      <c r="AX72" s="209"/>
      <c r="AY72" s="209"/>
      <c r="AZ72" s="209"/>
      <c r="BA72" s="209"/>
      <c r="BB72" s="209"/>
      <c r="BC72" s="209"/>
      <c r="BD72" s="209"/>
      <c r="BE72" s="209"/>
      <c r="BF72" s="209"/>
      <c r="BG72" s="209"/>
      <c r="BH72" s="209"/>
    </row>
    <row r="73" spans="1:60" outlineLevel="1" x14ac:dyDescent="0.2">
      <c r="A73" s="226"/>
      <c r="B73" s="227"/>
      <c r="C73" s="260" t="s">
        <v>173</v>
      </c>
      <c r="D73" s="233"/>
      <c r="E73" s="234"/>
      <c r="F73" s="229"/>
      <c r="G73" s="229"/>
      <c r="H73" s="229"/>
      <c r="I73" s="229"/>
      <c r="J73" s="229"/>
      <c r="K73" s="229"/>
      <c r="L73" s="229"/>
      <c r="M73" s="229"/>
      <c r="N73" s="228"/>
      <c r="O73" s="228"/>
      <c r="P73" s="228"/>
      <c r="Q73" s="228"/>
      <c r="R73" s="229"/>
      <c r="S73" s="229"/>
      <c r="T73" s="229"/>
      <c r="U73" s="229"/>
      <c r="V73" s="229"/>
      <c r="W73" s="229"/>
      <c r="X73" s="229"/>
      <c r="Y73" s="209"/>
      <c r="Z73" s="209"/>
      <c r="AA73" s="209"/>
      <c r="AB73" s="209"/>
      <c r="AC73" s="209"/>
      <c r="AD73" s="209"/>
      <c r="AE73" s="209"/>
      <c r="AF73" s="209"/>
      <c r="AG73" s="209" t="s">
        <v>155</v>
      </c>
      <c r="AH73" s="209">
        <v>0</v>
      </c>
      <c r="AI73" s="209"/>
      <c r="AJ73" s="209"/>
      <c r="AK73" s="209"/>
      <c r="AL73" s="209"/>
      <c r="AM73" s="209"/>
      <c r="AN73" s="209"/>
      <c r="AO73" s="209"/>
      <c r="AP73" s="209"/>
      <c r="AQ73" s="209"/>
      <c r="AR73" s="209"/>
      <c r="AS73" s="209"/>
      <c r="AT73" s="209"/>
      <c r="AU73" s="209"/>
      <c r="AV73" s="209"/>
      <c r="AW73" s="209"/>
      <c r="AX73" s="209"/>
      <c r="AY73" s="209"/>
      <c r="AZ73" s="209"/>
      <c r="BA73" s="209"/>
      <c r="BB73" s="209"/>
      <c r="BC73" s="209"/>
      <c r="BD73" s="209"/>
      <c r="BE73" s="209"/>
      <c r="BF73" s="209"/>
      <c r="BG73" s="209"/>
      <c r="BH73" s="209"/>
    </row>
    <row r="74" spans="1:60" outlineLevel="1" x14ac:dyDescent="0.2">
      <c r="A74" s="226"/>
      <c r="B74" s="227"/>
      <c r="C74" s="260" t="s">
        <v>386</v>
      </c>
      <c r="D74" s="233"/>
      <c r="E74" s="234">
        <v>5.08</v>
      </c>
      <c r="F74" s="229"/>
      <c r="G74" s="229"/>
      <c r="H74" s="229"/>
      <c r="I74" s="229"/>
      <c r="J74" s="229"/>
      <c r="K74" s="229"/>
      <c r="L74" s="229"/>
      <c r="M74" s="229"/>
      <c r="N74" s="228"/>
      <c r="O74" s="228"/>
      <c r="P74" s="228"/>
      <c r="Q74" s="228"/>
      <c r="R74" s="229"/>
      <c r="S74" s="229"/>
      <c r="T74" s="229"/>
      <c r="U74" s="229"/>
      <c r="V74" s="229"/>
      <c r="W74" s="229"/>
      <c r="X74" s="229"/>
      <c r="Y74" s="209"/>
      <c r="Z74" s="209"/>
      <c r="AA74" s="209"/>
      <c r="AB74" s="209"/>
      <c r="AC74" s="209"/>
      <c r="AD74" s="209"/>
      <c r="AE74" s="209"/>
      <c r="AF74" s="209"/>
      <c r="AG74" s="209" t="s">
        <v>155</v>
      </c>
      <c r="AH74" s="209">
        <v>0</v>
      </c>
      <c r="AI74" s="209"/>
      <c r="AJ74" s="209"/>
      <c r="AK74" s="209"/>
      <c r="AL74" s="209"/>
      <c r="AM74" s="209"/>
      <c r="AN74" s="209"/>
      <c r="AO74" s="209"/>
      <c r="AP74" s="209"/>
      <c r="AQ74" s="209"/>
      <c r="AR74" s="209"/>
      <c r="AS74" s="209"/>
      <c r="AT74" s="209"/>
      <c r="AU74" s="209"/>
      <c r="AV74" s="209"/>
      <c r="AW74" s="209"/>
      <c r="AX74" s="209"/>
      <c r="AY74" s="209"/>
      <c r="AZ74" s="209"/>
      <c r="BA74" s="209"/>
      <c r="BB74" s="209"/>
      <c r="BC74" s="209"/>
      <c r="BD74" s="209"/>
      <c r="BE74" s="209"/>
      <c r="BF74" s="209"/>
      <c r="BG74" s="209"/>
      <c r="BH74" s="209"/>
    </row>
    <row r="75" spans="1:60" outlineLevel="1" x14ac:dyDescent="0.2">
      <c r="A75" s="226"/>
      <c r="B75" s="227"/>
      <c r="C75" s="260" t="s">
        <v>387</v>
      </c>
      <c r="D75" s="233"/>
      <c r="E75" s="234">
        <v>1.98</v>
      </c>
      <c r="F75" s="229"/>
      <c r="G75" s="229"/>
      <c r="H75" s="229"/>
      <c r="I75" s="229"/>
      <c r="J75" s="229"/>
      <c r="K75" s="229"/>
      <c r="L75" s="229"/>
      <c r="M75" s="229"/>
      <c r="N75" s="228"/>
      <c r="O75" s="228"/>
      <c r="P75" s="228"/>
      <c r="Q75" s="228"/>
      <c r="R75" s="229"/>
      <c r="S75" s="229"/>
      <c r="T75" s="229"/>
      <c r="U75" s="229"/>
      <c r="V75" s="229"/>
      <c r="W75" s="229"/>
      <c r="X75" s="229"/>
      <c r="Y75" s="209"/>
      <c r="Z75" s="209"/>
      <c r="AA75" s="209"/>
      <c r="AB75" s="209"/>
      <c r="AC75" s="209"/>
      <c r="AD75" s="209"/>
      <c r="AE75" s="209"/>
      <c r="AF75" s="209"/>
      <c r="AG75" s="209" t="s">
        <v>155</v>
      </c>
      <c r="AH75" s="209">
        <v>0</v>
      </c>
      <c r="AI75" s="209"/>
      <c r="AJ75" s="209"/>
      <c r="AK75" s="209"/>
      <c r="AL75" s="209"/>
      <c r="AM75" s="209"/>
      <c r="AN75" s="209"/>
      <c r="AO75" s="209"/>
      <c r="AP75" s="209"/>
      <c r="AQ75" s="209"/>
      <c r="AR75" s="209"/>
      <c r="AS75" s="209"/>
      <c r="AT75" s="209"/>
      <c r="AU75" s="209"/>
      <c r="AV75" s="209"/>
      <c r="AW75" s="209"/>
      <c r="AX75" s="209"/>
      <c r="AY75" s="209"/>
      <c r="AZ75" s="209"/>
      <c r="BA75" s="209"/>
      <c r="BB75" s="209"/>
      <c r="BC75" s="209"/>
      <c r="BD75" s="209"/>
      <c r="BE75" s="209"/>
      <c r="BF75" s="209"/>
      <c r="BG75" s="209"/>
      <c r="BH75" s="209"/>
    </row>
    <row r="76" spans="1:60" outlineLevel="1" x14ac:dyDescent="0.2">
      <c r="A76" s="226"/>
      <c r="B76" s="227"/>
      <c r="C76" s="260" t="s">
        <v>388</v>
      </c>
      <c r="D76" s="233"/>
      <c r="E76" s="234">
        <v>-1.32</v>
      </c>
      <c r="F76" s="229"/>
      <c r="G76" s="229"/>
      <c r="H76" s="229"/>
      <c r="I76" s="229"/>
      <c r="J76" s="229"/>
      <c r="K76" s="229"/>
      <c r="L76" s="229"/>
      <c r="M76" s="229"/>
      <c r="N76" s="228"/>
      <c r="O76" s="228"/>
      <c r="P76" s="228"/>
      <c r="Q76" s="228"/>
      <c r="R76" s="229"/>
      <c r="S76" s="229"/>
      <c r="T76" s="229"/>
      <c r="U76" s="229"/>
      <c r="V76" s="229"/>
      <c r="W76" s="229"/>
      <c r="X76" s="229"/>
      <c r="Y76" s="209"/>
      <c r="Z76" s="209"/>
      <c r="AA76" s="209"/>
      <c r="AB76" s="209"/>
      <c r="AC76" s="209"/>
      <c r="AD76" s="209"/>
      <c r="AE76" s="209"/>
      <c r="AF76" s="209"/>
      <c r="AG76" s="209" t="s">
        <v>155</v>
      </c>
      <c r="AH76" s="209">
        <v>0</v>
      </c>
      <c r="AI76" s="209"/>
      <c r="AJ76" s="209"/>
      <c r="AK76" s="209"/>
      <c r="AL76" s="209"/>
      <c r="AM76" s="209"/>
      <c r="AN76" s="209"/>
      <c r="AO76" s="209"/>
      <c r="AP76" s="209"/>
      <c r="AQ76" s="209"/>
      <c r="AR76" s="209"/>
      <c r="AS76" s="209"/>
      <c r="AT76" s="209"/>
      <c r="AU76" s="209"/>
      <c r="AV76" s="209"/>
      <c r="AW76" s="209"/>
      <c r="AX76" s="209"/>
      <c r="AY76" s="209"/>
      <c r="AZ76" s="209"/>
      <c r="BA76" s="209"/>
      <c r="BB76" s="209"/>
      <c r="BC76" s="209"/>
      <c r="BD76" s="209"/>
      <c r="BE76" s="209"/>
      <c r="BF76" s="209"/>
      <c r="BG76" s="209"/>
      <c r="BH76" s="209"/>
    </row>
    <row r="77" spans="1:60" outlineLevel="1" x14ac:dyDescent="0.2">
      <c r="A77" s="226"/>
      <c r="B77" s="227"/>
      <c r="C77" s="260" t="s">
        <v>389</v>
      </c>
      <c r="D77" s="233"/>
      <c r="E77" s="234">
        <v>9.0500000000000007</v>
      </c>
      <c r="F77" s="229"/>
      <c r="G77" s="229"/>
      <c r="H77" s="229"/>
      <c r="I77" s="229"/>
      <c r="J77" s="229"/>
      <c r="K77" s="229"/>
      <c r="L77" s="229"/>
      <c r="M77" s="229"/>
      <c r="N77" s="228"/>
      <c r="O77" s="228"/>
      <c r="P77" s="228"/>
      <c r="Q77" s="228"/>
      <c r="R77" s="229"/>
      <c r="S77" s="229"/>
      <c r="T77" s="229"/>
      <c r="U77" s="229"/>
      <c r="V77" s="229"/>
      <c r="W77" s="229"/>
      <c r="X77" s="229"/>
      <c r="Y77" s="209"/>
      <c r="Z77" s="209"/>
      <c r="AA77" s="209"/>
      <c r="AB77" s="209"/>
      <c r="AC77" s="209"/>
      <c r="AD77" s="209"/>
      <c r="AE77" s="209"/>
      <c r="AF77" s="209"/>
      <c r="AG77" s="209" t="s">
        <v>155</v>
      </c>
      <c r="AH77" s="209">
        <v>0</v>
      </c>
      <c r="AI77" s="209"/>
      <c r="AJ77" s="209"/>
      <c r="AK77" s="209"/>
      <c r="AL77" s="209"/>
      <c r="AM77" s="209"/>
      <c r="AN77" s="209"/>
      <c r="AO77" s="209"/>
      <c r="AP77" s="209"/>
      <c r="AQ77" s="209"/>
      <c r="AR77" s="209"/>
      <c r="AS77" s="209"/>
      <c r="AT77" s="209"/>
      <c r="AU77" s="209"/>
      <c r="AV77" s="209"/>
      <c r="AW77" s="209"/>
      <c r="AX77" s="209"/>
      <c r="AY77" s="209"/>
      <c r="AZ77" s="209"/>
      <c r="BA77" s="209"/>
      <c r="BB77" s="209"/>
      <c r="BC77" s="209"/>
      <c r="BD77" s="209"/>
      <c r="BE77" s="209"/>
      <c r="BF77" s="209"/>
      <c r="BG77" s="209"/>
      <c r="BH77" s="209"/>
    </row>
    <row r="78" spans="1:60" outlineLevel="1" x14ac:dyDescent="0.2">
      <c r="A78" s="226"/>
      <c r="B78" s="227"/>
      <c r="C78" s="260" t="s">
        <v>390</v>
      </c>
      <c r="D78" s="233"/>
      <c r="E78" s="234">
        <v>0.39500000000000002</v>
      </c>
      <c r="F78" s="229"/>
      <c r="G78" s="229"/>
      <c r="H78" s="229"/>
      <c r="I78" s="229"/>
      <c r="J78" s="229"/>
      <c r="K78" s="229"/>
      <c r="L78" s="229"/>
      <c r="M78" s="229"/>
      <c r="N78" s="228"/>
      <c r="O78" s="228"/>
      <c r="P78" s="228"/>
      <c r="Q78" s="228"/>
      <c r="R78" s="229"/>
      <c r="S78" s="229"/>
      <c r="T78" s="229"/>
      <c r="U78" s="229"/>
      <c r="V78" s="229"/>
      <c r="W78" s="229"/>
      <c r="X78" s="229"/>
      <c r="Y78" s="209"/>
      <c r="Z78" s="209"/>
      <c r="AA78" s="209"/>
      <c r="AB78" s="209"/>
      <c r="AC78" s="209"/>
      <c r="AD78" s="209"/>
      <c r="AE78" s="209"/>
      <c r="AF78" s="209"/>
      <c r="AG78" s="209" t="s">
        <v>155</v>
      </c>
      <c r="AH78" s="209">
        <v>0</v>
      </c>
      <c r="AI78" s="209"/>
      <c r="AJ78" s="209"/>
      <c r="AK78" s="209"/>
      <c r="AL78" s="209"/>
      <c r="AM78" s="209"/>
      <c r="AN78" s="209"/>
      <c r="AO78" s="209"/>
      <c r="AP78" s="209"/>
      <c r="AQ78" s="209"/>
      <c r="AR78" s="209"/>
      <c r="AS78" s="209"/>
      <c r="AT78" s="209"/>
      <c r="AU78" s="209"/>
      <c r="AV78" s="209"/>
      <c r="AW78" s="209"/>
      <c r="AX78" s="209"/>
      <c r="AY78" s="209"/>
      <c r="AZ78" s="209"/>
      <c r="BA78" s="209"/>
      <c r="BB78" s="209"/>
      <c r="BC78" s="209"/>
      <c r="BD78" s="209"/>
      <c r="BE78" s="209"/>
      <c r="BF78" s="209"/>
      <c r="BG78" s="209"/>
      <c r="BH78" s="209"/>
    </row>
    <row r="79" spans="1:60" outlineLevel="1" x14ac:dyDescent="0.2">
      <c r="A79" s="226"/>
      <c r="B79" s="227"/>
      <c r="C79" s="260" t="s">
        <v>391</v>
      </c>
      <c r="D79" s="233"/>
      <c r="E79" s="234">
        <v>1.26</v>
      </c>
      <c r="F79" s="229"/>
      <c r="G79" s="229"/>
      <c r="H79" s="229"/>
      <c r="I79" s="229"/>
      <c r="J79" s="229"/>
      <c r="K79" s="229"/>
      <c r="L79" s="229"/>
      <c r="M79" s="229"/>
      <c r="N79" s="228"/>
      <c r="O79" s="228"/>
      <c r="P79" s="228"/>
      <c r="Q79" s="228"/>
      <c r="R79" s="229"/>
      <c r="S79" s="229"/>
      <c r="T79" s="229"/>
      <c r="U79" s="229"/>
      <c r="V79" s="229"/>
      <c r="W79" s="229"/>
      <c r="X79" s="229"/>
      <c r="Y79" s="209"/>
      <c r="Z79" s="209"/>
      <c r="AA79" s="209"/>
      <c r="AB79" s="209"/>
      <c r="AC79" s="209"/>
      <c r="AD79" s="209"/>
      <c r="AE79" s="209"/>
      <c r="AF79" s="209"/>
      <c r="AG79" s="209" t="s">
        <v>155</v>
      </c>
      <c r="AH79" s="209">
        <v>0</v>
      </c>
      <c r="AI79" s="209"/>
      <c r="AJ79" s="209"/>
      <c r="AK79" s="209"/>
      <c r="AL79" s="209"/>
      <c r="AM79" s="209"/>
      <c r="AN79" s="209"/>
      <c r="AO79" s="209"/>
      <c r="AP79" s="209"/>
      <c r="AQ79" s="209"/>
      <c r="AR79" s="209"/>
      <c r="AS79" s="209"/>
      <c r="AT79" s="209"/>
      <c r="AU79" s="209"/>
      <c r="AV79" s="209"/>
      <c r="AW79" s="209"/>
      <c r="AX79" s="209"/>
      <c r="AY79" s="209"/>
      <c r="AZ79" s="209"/>
      <c r="BA79" s="209"/>
      <c r="BB79" s="209"/>
      <c r="BC79" s="209"/>
      <c r="BD79" s="209"/>
      <c r="BE79" s="209"/>
      <c r="BF79" s="209"/>
      <c r="BG79" s="209"/>
      <c r="BH79" s="209"/>
    </row>
    <row r="80" spans="1:60" outlineLevel="1" x14ac:dyDescent="0.2">
      <c r="A80" s="226"/>
      <c r="B80" s="227"/>
      <c r="C80" s="260" t="s">
        <v>392</v>
      </c>
      <c r="D80" s="233"/>
      <c r="E80" s="234">
        <v>2.16</v>
      </c>
      <c r="F80" s="229"/>
      <c r="G80" s="229"/>
      <c r="H80" s="229"/>
      <c r="I80" s="229"/>
      <c r="J80" s="229"/>
      <c r="K80" s="229"/>
      <c r="L80" s="229"/>
      <c r="M80" s="229"/>
      <c r="N80" s="228"/>
      <c r="O80" s="228"/>
      <c r="P80" s="228"/>
      <c r="Q80" s="228"/>
      <c r="R80" s="229"/>
      <c r="S80" s="229"/>
      <c r="T80" s="229"/>
      <c r="U80" s="229"/>
      <c r="V80" s="229"/>
      <c r="W80" s="229"/>
      <c r="X80" s="229"/>
      <c r="Y80" s="209"/>
      <c r="Z80" s="209"/>
      <c r="AA80" s="209"/>
      <c r="AB80" s="209"/>
      <c r="AC80" s="209"/>
      <c r="AD80" s="209"/>
      <c r="AE80" s="209"/>
      <c r="AF80" s="209"/>
      <c r="AG80" s="209" t="s">
        <v>155</v>
      </c>
      <c r="AH80" s="209">
        <v>0</v>
      </c>
      <c r="AI80" s="209"/>
      <c r="AJ80" s="209"/>
      <c r="AK80" s="209"/>
      <c r="AL80" s="209"/>
      <c r="AM80" s="209"/>
      <c r="AN80" s="209"/>
      <c r="AO80" s="209"/>
      <c r="AP80" s="209"/>
      <c r="AQ80" s="209"/>
      <c r="AR80" s="209"/>
      <c r="AS80" s="209"/>
      <c r="AT80" s="209"/>
      <c r="AU80" s="209"/>
      <c r="AV80" s="209"/>
      <c r="AW80" s="209"/>
      <c r="AX80" s="209"/>
      <c r="AY80" s="209"/>
      <c r="AZ80" s="209"/>
      <c r="BA80" s="209"/>
      <c r="BB80" s="209"/>
      <c r="BC80" s="209"/>
      <c r="BD80" s="209"/>
      <c r="BE80" s="209"/>
      <c r="BF80" s="209"/>
      <c r="BG80" s="209"/>
      <c r="BH80" s="209"/>
    </row>
    <row r="81" spans="1:60" outlineLevel="1" x14ac:dyDescent="0.2">
      <c r="A81" s="250">
        <v>9</v>
      </c>
      <c r="B81" s="251" t="s">
        <v>393</v>
      </c>
      <c r="C81" s="261" t="s">
        <v>394</v>
      </c>
      <c r="D81" s="252" t="s">
        <v>330</v>
      </c>
      <c r="E81" s="253">
        <v>18.605</v>
      </c>
      <c r="F81" s="254">
        <v>94.1</v>
      </c>
      <c r="G81" s="255">
        <f>ROUND(E81*F81,2)</f>
        <v>1750.73</v>
      </c>
      <c r="H81" s="230">
        <v>5.42</v>
      </c>
      <c r="I81" s="229">
        <f>ROUND(E81*H81,2)</f>
        <v>100.84</v>
      </c>
      <c r="J81" s="230">
        <v>88.68</v>
      </c>
      <c r="K81" s="229">
        <f>ROUND(E81*J81,2)</f>
        <v>1649.89</v>
      </c>
      <c r="L81" s="229">
        <v>21</v>
      </c>
      <c r="M81" s="229">
        <f>G81*(1+L81/100)</f>
        <v>2118.3833</v>
      </c>
      <c r="N81" s="228">
        <v>0</v>
      </c>
      <c r="O81" s="228">
        <f>ROUND(E81*N81,2)</f>
        <v>0</v>
      </c>
      <c r="P81" s="228">
        <v>0</v>
      </c>
      <c r="Q81" s="228">
        <f>ROUND(E81*P81,2)</f>
        <v>0</v>
      </c>
      <c r="R81" s="229"/>
      <c r="S81" s="229" t="s">
        <v>150</v>
      </c>
      <c r="T81" s="229" t="s">
        <v>151</v>
      </c>
      <c r="U81" s="229">
        <v>0.154</v>
      </c>
      <c r="V81" s="229">
        <f>ROUND(E81*U81,2)</f>
        <v>2.87</v>
      </c>
      <c r="W81" s="229"/>
      <c r="X81" s="229" t="s">
        <v>152</v>
      </c>
      <c r="Y81" s="209"/>
      <c r="Z81" s="209"/>
      <c r="AA81" s="209"/>
      <c r="AB81" s="209"/>
      <c r="AC81" s="209"/>
      <c r="AD81" s="209"/>
      <c r="AE81" s="209"/>
      <c r="AF81" s="209"/>
      <c r="AG81" s="209" t="s">
        <v>153</v>
      </c>
      <c r="AH81" s="209"/>
      <c r="AI81" s="209"/>
      <c r="AJ81" s="209"/>
      <c r="AK81" s="209"/>
      <c r="AL81" s="209"/>
      <c r="AM81" s="209"/>
      <c r="AN81" s="209"/>
      <c r="AO81" s="209"/>
      <c r="AP81" s="209"/>
      <c r="AQ81" s="209"/>
      <c r="AR81" s="209"/>
      <c r="AS81" s="209"/>
      <c r="AT81" s="209"/>
      <c r="AU81" s="209"/>
      <c r="AV81" s="209"/>
      <c r="AW81" s="209"/>
      <c r="AX81" s="209"/>
      <c r="AY81" s="209"/>
      <c r="AZ81" s="209"/>
      <c r="BA81" s="209"/>
      <c r="BB81" s="209"/>
      <c r="BC81" s="209"/>
      <c r="BD81" s="209"/>
      <c r="BE81" s="209"/>
      <c r="BF81" s="209"/>
      <c r="BG81" s="209"/>
      <c r="BH81" s="209"/>
    </row>
    <row r="82" spans="1:60" outlineLevel="1" x14ac:dyDescent="0.2">
      <c r="A82" s="244">
        <v>10</v>
      </c>
      <c r="B82" s="245" t="s">
        <v>395</v>
      </c>
      <c r="C82" s="257" t="s">
        <v>396</v>
      </c>
      <c r="D82" s="246" t="s">
        <v>330</v>
      </c>
      <c r="E82" s="247">
        <v>2.16</v>
      </c>
      <c r="F82" s="248">
        <v>57.1</v>
      </c>
      <c r="G82" s="249">
        <f>ROUND(E82*F82,2)</f>
        <v>123.34</v>
      </c>
      <c r="H82" s="230">
        <v>21.81</v>
      </c>
      <c r="I82" s="229">
        <f>ROUND(E82*H82,2)</f>
        <v>47.11</v>
      </c>
      <c r="J82" s="230">
        <v>35.29</v>
      </c>
      <c r="K82" s="229">
        <f>ROUND(E82*J82,2)</f>
        <v>76.23</v>
      </c>
      <c r="L82" s="229">
        <v>21</v>
      </c>
      <c r="M82" s="229">
        <f>G82*(1+L82/100)</f>
        <v>149.2414</v>
      </c>
      <c r="N82" s="228">
        <v>4.0000000000000003E-5</v>
      </c>
      <c r="O82" s="228">
        <f>ROUND(E82*N82,2)</f>
        <v>0</v>
      </c>
      <c r="P82" s="228">
        <v>0</v>
      </c>
      <c r="Q82" s="228">
        <f>ROUND(E82*P82,2)</f>
        <v>0</v>
      </c>
      <c r="R82" s="229"/>
      <c r="S82" s="229" t="s">
        <v>150</v>
      </c>
      <c r="T82" s="229" t="s">
        <v>151</v>
      </c>
      <c r="U82" s="229">
        <v>7.0000000000000007E-2</v>
      </c>
      <c r="V82" s="229">
        <f>ROUND(E82*U82,2)</f>
        <v>0.15</v>
      </c>
      <c r="W82" s="229"/>
      <c r="X82" s="229" t="s">
        <v>152</v>
      </c>
      <c r="Y82" s="209"/>
      <c r="Z82" s="209"/>
      <c r="AA82" s="209"/>
      <c r="AB82" s="209"/>
      <c r="AC82" s="209"/>
      <c r="AD82" s="209"/>
      <c r="AE82" s="209"/>
      <c r="AF82" s="209"/>
      <c r="AG82" s="209" t="s">
        <v>153</v>
      </c>
      <c r="AH82" s="209"/>
      <c r="AI82" s="209"/>
      <c r="AJ82" s="209"/>
      <c r="AK82" s="209"/>
      <c r="AL82" s="209"/>
      <c r="AM82" s="209"/>
      <c r="AN82" s="209"/>
      <c r="AO82" s="209"/>
      <c r="AP82" s="209"/>
      <c r="AQ82" s="209"/>
      <c r="AR82" s="209"/>
      <c r="AS82" s="209"/>
      <c r="AT82" s="209"/>
      <c r="AU82" s="209"/>
      <c r="AV82" s="209"/>
      <c r="AW82" s="209"/>
      <c r="AX82" s="209"/>
      <c r="AY82" s="209"/>
      <c r="AZ82" s="209"/>
      <c r="BA82" s="209"/>
      <c r="BB82" s="209"/>
      <c r="BC82" s="209"/>
      <c r="BD82" s="209"/>
      <c r="BE82" s="209"/>
      <c r="BF82" s="209"/>
      <c r="BG82" s="209"/>
      <c r="BH82" s="209"/>
    </row>
    <row r="83" spans="1:60" outlineLevel="1" x14ac:dyDescent="0.2">
      <c r="A83" s="226"/>
      <c r="B83" s="227"/>
      <c r="C83" s="270" t="s">
        <v>397</v>
      </c>
      <c r="D83" s="269"/>
      <c r="E83" s="269"/>
      <c r="F83" s="269"/>
      <c r="G83" s="269"/>
      <c r="H83" s="229"/>
      <c r="I83" s="229"/>
      <c r="J83" s="229"/>
      <c r="K83" s="229"/>
      <c r="L83" s="229"/>
      <c r="M83" s="229"/>
      <c r="N83" s="228"/>
      <c r="O83" s="228"/>
      <c r="P83" s="228"/>
      <c r="Q83" s="228"/>
      <c r="R83" s="229"/>
      <c r="S83" s="229"/>
      <c r="T83" s="229"/>
      <c r="U83" s="229"/>
      <c r="V83" s="229"/>
      <c r="W83" s="229"/>
      <c r="X83" s="229"/>
      <c r="Y83" s="209"/>
      <c r="Z83" s="209"/>
      <c r="AA83" s="209"/>
      <c r="AB83" s="209"/>
      <c r="AC83" s="209"/>
      <c r="AD83" s="209"/>
      <c r="AE83" s="209"/>
      <c r="AF83" s="209"/>
      <c r="AG83" s="209" t="s">
        <v>319</v>
      </c>
      <c r="AH83" s="209"/>
      <c r="AI83" s="209"/>
      <c r="AJ83" s="209"/>
      <c r="AK83" s="209"/>
      <c r="AL83" s="209"/>
      <c r="AM83" s="209"/>
      <c r="AN83" s="209"/>
      <c r="AO83" s="209"/>
      <c r="AP83" s="209"/>
      <c r="AQ83" s="209"/>
      <c r="AR83" s="209"/>
      <c r="AS83" s="209"/>
      <c r="AT83" s="209"/>
      <c r="AU83" s="209"/>
      <c r="AV83" s="209"/>
      <c r="AW83" s="209"/>
      <c r="AX83" s="209"/>
      <c r="AY83" s="209"/>
      <c r="AZ83" s="209"/>
      <c r="BA83" s="209"/>
      <c r="BB83" s="209"/>
      <c r="BC83" s="209"/>
      <c r="BD83" s="209"/>
      <c r="BE83" s="209"/>
      <c r="BF83" s="209"/>
      <c r="BG83" s="209"/>
      <c r="BH83" s="209"/>
    </row>
    <row r="84" spans="1:60" outlineLevel="1" x14ac:dyDescent="0.2">
      <c r="A84" s="226"/>
      <c r="B84" s="227"/>
      <c r="C84" s="260" t="s">
        <v>173</v>
      </c>
      <c r="D84" s="233"/>
      <c r="E84" s="234"/>
      <c r="F84" s="229"/>
      <c r="G84" s="229"/>
      <c r="H84" s="229"/>
      <c r="I84" s="229"/>
      <c r="J84" s="229"/>
      <c r="K84" s="229"/>
      <c r="L84" s="229"/>
      <c r="M84" s="229"/>
      <c r="N84" s="228"/>
      <c r="O84" s="228"/>
      <c r="P84" s="228"/>
      <c r="Q84" s="228"/>
      <c r="R84" s="229"/>
      <c r="S84" s="229"/>
      <c r="T84" s="229"/>
      <c r="U84" s="229"/>
      <c r="V84" s="229"/>
      <c r="W84" s="229"/>
      <c r="X84" s="229"/>
      <c r="Y84" s="209"/>
      <c r="Z84" s="209"/>
      <c r="AA84" s="209"/>
      <c r="AB84" s="209"/>
      <c r="AC84" s="209"/>
      <c r="AD84" s="209"/>
      <c r="AE84" s="209"/>
      <c r="AF84" s="209"/>
      <c r="AG84" s="209" t="s">
        <v>155</v>
      </c>
      <c r="AH84" s="209">
        <v>0</v>
      </c>
      <c r="AI84" s="209"/>
      <c r="AJ84" s="209"/>
      <c r="AK84" s="209"/>
      <c r="AL84" s="209"/>
      <c r="AM84" s="209"/>
      <c r="AN84" s="209"/>
      <c r="AO84" s="209"/>
      <c r="AP84" s="209"/>
      <c r="AQ84" s="209"/>
      <c r="AR84" s="209"/>
      <c r="AS84" s="209"/>
      <c r="AT84" s="209"/>
      <c r="AU84" s="209"/>
      <c r="AV84" s="209"/>
      <c r="AW84" s="209"/>
      <c r="AX84" s="209"/>
      <c r="AY84" s="209"/>
      <c r="AZ84" s="209"/>
      <c r="BA84" s="209"/>
      <c r="BB84" s="209"/>
      <c r="BC84" s="209"/>
      <c r="BD84" s="209"/>
      <c r="BE84" s="209"/>
      <c r="BF84" s="209"/>
      <c r="BG84" s="209"/>
      <c r="BH84" s="209"/>
    </row>
    <row r="85" spans="1:60" outlineLevel="1" x14ac:dyDescent="0.2">
      <c r="A85" s="226"/>
      <c r="B85" s="227"/>
      <c r="C85" s="260" t="s">
        <v>392</v>
      </c>
      <c r="D85" s="233"/>
      <c r="E85" s="234">
        <v>2.16</v>
      </c>
      <c r="F85" s="229"/>
      <c r="G85" s="229"/>
      <c r="H85" s="229"/>
      <c r="I85" s="229"/>
      <c r="J85" s="229"/>
      <c r="K85" s="229"/>
      <c r="L85" s="229"/>
      <c r="M85" s="229"/>
      <c r="N85" s="228"/>
      <c r="O85" s="228"/>
      <c r="P85" s="228"/>
      <c r="Q85" s="228"/>
      <c r="R85" s="229"/>
      <c r="S85" s="229"/>
      <c r="T85" s="229"/>
      <c r="U85" s="229"/>
      <c r="V85" s="229"/>
      <c r="W85" s="229"/>
      <c r="X85" s="229"/>
      <c r="Y85" s="209"/>
      <c r="Z85" s="209"/>
      <c r="AA85" s="209"/>
      <c r="AB85" s="209"/>
      <c r="AC85" s="209"/>
      <c r="AD85" s="209"/>
      <c r="AE85" s="209"/>
      <c r="AF85" s="209"/>
      <c r="AG85" s="209" t="s">
        <v>155</v>
      </c>
      <c r="AH85" s="209">
        <v>0</v>
      </c>
      <c r="AI85" s="209"/>
      <c r="AJ85" s="209"/>
      <c r="AK85" s="209"/>
      <c r="AL85" s="209"/>
      <c r="AM85" s="209"/>
      <c r="AN85" s="209"/>
      <c r="AO85" s="209"/>
      <c r="AP85" s="209"/>
      <c r="AQ85" s="209"/>
      <c r="AR85" s="209"/>
      <c r="AS85" s="209"/>
      <c r="AT85" s="209"/>
      <c r="AU85" s="209"/>
      <c r="AV85" s="209"/>
      <c r="AW85" s="209"/>
      <c r="AX85" s="209"/>
      <c r="AY85" s="209"/>
      <c r="AZ85" s="209"/>
      <c r="BA85" s="209"/>
      <c r="BB85" s="209"/>
      <c r="BC85" s="209"/>
      <c r="BD85" s="209"/>
      <c r="BE85" s="209"/>
      <c r="BF85" s="209"/>
      <c r="BG85" s="209"/>
      <c r="BH85" s="209"/>
    </row>
    <row r="86" spans="1:60" ht="22.5" outlineLevel="1" x14ac:dyDescent="0.2">
      <c r="A86" s="244">
        <v>11</v>
      </c>
      <c r="B86" s="245" t="s">
        <v>398</v>
      </c>
      <c r="C86" s="257" t="s">
        <v>399</v>
      </c>
      <c r="D86" s="246" t="s">
        <v>172</v>
      </c>
      <c r="E86" s="247">
        <v>2.66052</v>
      </c>
      <c r="F86" s="248">
        <v>590</v>
      </c>
      <c r="G86" s="249">
        <f>ROUND(E86*F86,2)</f>
        <v>1569.71</v>
      </c>
      <c r="H86" s="230">
        <v>590</v>
      </c>
      <c r="I86" s="229">
        <f>ROUND(E86*H86,2)</f>
        <v>1569.71</v>
      </c>
      <c r="J86" s="230">
        <v>0</v>
      </c>
      <c r="K86" s="229">
        <f>ROUND(E86*J86,2)</f>
        <v>0</v>
      </c>
      <c r="L86" s="229">
        <v>21</v>
      </c>
      <c r="M86" s="229">
        <f>G86*(1+L86/100)</f>
        <v>1899.3490999999999</v>
      </c>
      <c r="N86" s="228">
        <v>0</v>
      </c>
      <c r="O86" s="228">
        <f>ROUND(E86*N86,2)</f>
        <v>0</v>
      </c>
      <c r="P86" s="228">
        <v>0</v>
      </c>
      <c r="Q86" s="228">
        <f>ROUND(E86*P86,2)</f>
        <v>0</v>
      </c>
      <c r="R86" s="229"/>
      <c r="S86" s="229" t="s">
        <v>182</v>
      </c>
      <c r="T86" s="229" t="s">
        <v>183</v>
      </c>
      <c r="U86" s="229">
        <v>0</v>
      </c>
      <c r="V86" s="229">
        <f>ROUND(E86*U86,2)</f>
        <v>0</v>
      </c>
      <c r="W86" s="229"/>
      <c r="X86" s="229" t="s">
        <v>400</v>
      </c>
      <c r="Y86" s="209"/>
      <c r="Z86" s="209"/>
      <c r="AA86" s="209"/>
      <c r="AB86" s="209"/>
      <c r="AC86" s="209"/>
      <c r="AD86" s="209"/>
      <c r="AE86" s="209"/>
      <c r="AF86" s="209"/>
      <c r="AG86" s="209" t="s">
        <v>401</v>
      </c>
      <c r="AH86" s="209"/>
      <c r="AI86" s="209"/>
      <c r="AJ86" s="209"/>
      <c r="AK86" s="209"/>
      <c r="AL86" s="209"/>
      <c r="AM86" s="209"/>
      <c r="AN86" s="209"/>
      <c r="AO86" s="209"/>
      <c r="AP86" s="209"/>
      <c r="AQ86" s="209"/>
      <c r="AR86" s="209"/>
      <c r="AS86" s="209"/>
      <c r="AT86" s="209"/>
      <c r="AU86" s="209"/>
      <c r="AV86" s="209"/>
      <c r="AW86" s="209"/>
      <c r="AX86" s="209"/>
      <c r="AY86" s="209"/>
      <c r="AZ86" s="209"/>
      <c r="BA86" s="209"/>
      <c r="BB86" s="209"/>
      <c r="BC86" s="209"/>
      <c r="BD86" s="209"/>
      <c r="BE86" s="209"/>
      <c r="BF86" s="209"/>
      <c r="BG86" s="209"/>
      <c r="BH86" s="209"/>
    </row>
    <row r="87" spans="1:60" outlineLevel="1" x14ac:dyDescent="0.2">
      <c r="A87" s="226"/>
      <c r="B87" s="227"/>
      <c r="C87" s="260" t="s">
        <v>402</v>
      </c>
      <c r="D87" s="233"/>
      <c r="E87" s="234">
        <v>2.66052</v>
      </c>
      <c r="F87" s="229"/>
      <c r="G87" s="229"/>
      <c r="H87" s="229"/>
      <c r="I87" s="229"/>
      <c r="J87" s="229"/>
      <c r="K87" s="229"/>
      <c r="L87" s="229"/>
      <c r="M87" s="229"/>
      <c r="N87" s="228"/>
      <c r="O87" s="228"/>
      <c r="P87" s="228"/>
      <c r="Q87" s="228"/>
      <c r="R87" s="229"/>
      <c r="S87" s="229"/>
      <c r="T87" s="229"/>
      <c r="U87" s="229"/>
      <c r="V87" s="229"/>
      <c r="W87" s="229"/>
      <c r="X87" s="229"/>
      <c r="Y87" s="209"/>
      <c r="Z87" s="209"/>
      <c r="AA87" s="209"/>
      <c r="AB87" s="209"/>
      <c r="AC87" s="209"/>
      <c r="AD87" s="209"/>
      <c r="AE87" s="209"/>
      <c r="AF87" s="209"/>
      <c r="AG87" s="209" t="s">
        <v>155</v>
      </c>
      <c r="AH87" s="209">
        <v>0</v>
      </c>
      <c r="AI87" s="209"/>
      <c r="AJ87" s="209"/>
      <c r="AK87" s="209"/>
      <c r="AL87" s="209"/>
      <c r="AM87" s="209"/>
      <c r="AN87" s="209"/>
      <c r="AO87" s="209"/>
      <c r="AP87" s="209"/>
      <c r="AQ87" s="209"/>
      <c r="AR87" s="209"/>
      <c r="AS87" s="209"/>
      <c r="AT87" s="209"/>
      <c r="AU87" s="209"/>
      <c r="AV87" s="209"/>
      <c r="AW87" s="209"/>
      <c r="AX87" s="209"/>
      <c r="AY87" s="209"/>
      <c r="AZ87" s="209"/>
      <c r="BA87" s="209"/>
      <c r="BB87" s="209"/>
      <c r="BC87" s="209"/>
      <c r="BD87" s="209"/>
      <c r="BE87" s="209"/>
      <c r="BF87" s="209"/>
      <c r="BG87" s="209"/>
      <c r="BH87" s="209"/>
    </row>
    <row r="88" spans="1:60" outlineLevel="1" x14ac:dyDescent="0.2">
      <c r="A88" s="250">
        <v>12</v>
      </c>
      <c r="B88" s="251" t="s">
        <v>403</v>
      </c>
      <c r="C88" s="261" t="s">
        <v>404</v>
      </c>
      <c r="D88" s="252" t="s">
        <v>0</v>
      </c>
      <c r="E88" s="253">
        <v>58.531300000000002</v>
      </c>
      <c r="F88" s="254">
        <v>6.3</v>
      </c>
      <c r="G88" s="255">
        <f>ROUND(E88*F88,2)</f>
        <v>368.75</v>
      </c>
      <c r="H88" s="230">
        <v>0</v>
      </c>
      <c r="I88" s="229">
        <f>ROUND(E88*H88,2)</f>
        <v>0</v>
      </c>
      <c r="J88" s="230">
        <v>6.3</v>
      </c>
      <c r="K88" s="229">
        <f>ROUND(E88*J88,2)</f>
        <v>368.75</v>
      </c>
      <c r="L88" s="229">
        <v>21</v>
      </c>
      <c r="M88" s="229">
        <f>G88*(1+L88/100)</f>
        <v>446.1875</v>
      </c>
      <c r="N88" s="228">
        <v>0</v>
      </c>
      <c r="O88" s="228">
        <f>ROUND(E88*N88,2)</f>
        <v>0</v>
      </c>
      <c r="P88" s="228">
        <v>0</v>
      </c>
      <c r="Q88" s="228">
        <f>ROUND(E88*P88,2)</f>
        <v>0</v>
      </c>
      <c r="R88" s="229"/>
      <c r="S88" s="229" t="s">
        <v>150</v>
      </c>
      <c r="T88" s="229" t="s">
        <v>151</v>
      </c>
      <c r="U88" s="229">
        <v>0</v>
      </c>
      <c r="V88" s="229">
        <f>ROUND(E88*U88,2)</f>
        <v>0</v>
      </c>
      <c r="W88" s="229"/>
      <c r="X88" s="229" t="s">
        <v>187</v>
      </c>
      <c r="Y88" s="209"/>
      <c r="Z88" s="209"/>
      <c r="AA88" s="209"/>
      <c r="AB88" s="209"/>
      <c r="AC88" s="209"/>
      <c r="AD88" s="209"/>
      <c r="AE88" s="209"/>
      <c r="AF88" s="209"/>
      <c r="AG88" s="209" t="s">
        <v>188</v>
      </c>
      <c r="AH88" s="209"/>
      <c r="AI88" s="209"/>
      <c r="AJ88" s="209"/>
      <c r="AK88" s="209"/>
      <c r="AL88" s="209"/>
      <c r="AM88" s="209"/>
      <c r="AN88" s="209"/>
      <c r="AO88" s="209"/>
      <c r="AP88" s="209"/>
      <c r="AQ88" s="209"/>
      <c r="AR88" s="209"/>
      <c r="AS88" s="209"/>
      <c r="AT88" s="209"/>
      <c r="AU88" s="209"/>
      <c r="AV88" s="209"/>
      <c r="AW88" s="209"/>
      <c r="AX88" s="209"/>
      <c r="AY88" s="209"/>
      <c r="AZ88" s="209"/>
      <c r="BA88" s="209"/>
      <c r="BB88" s="209"/>
      <c r="BC88" s="209"/>
      <c r="BD88" s="209"/>
      <c r="BE88" s="209"/>
      <c r="BF88" s="209"/>
      <c r="BG88" s="209"/>
      <c r="BH88" s="209"/>
    </row>
    <row r="89" spans="1:60" x14ac:dyDescent="0.2">
      <c r="A89" s="237" t="s">
        <v>145</v>
      </c>
      <c r="B89" s="238" t="s">
        <v>109</v>
      </c>
      <c r="C89" s="256" t="s">
        <v>110</v>
      </c>
      <c r="D89" s="239"/>
      <c r="E89" s="240"/>
      <c r="F89" s="241"/>
      <c r="G89" s="242">
        <f>SUMIF(AG90:AG112,"&lt;&gt;NOR",G90:G112)</f>
        <v>-24561.239999999998</v>
      </c>
      <c r="H89" s="236"/>
      <c r="I89" s="236">
        <f>SUM(I90:I112)</f>
        <v>-11627.05</v>
      </c>
      <c r="J89" s="236"/>
      <c r="K89" s="236">
        <f>SUM(K90:K112)</f>
        <v>-12934.19</v>
      </c>
      <c r="L89" s="236"/>
      <c r="M89" s="236">
        <f>SUM(M90:M112)</f>
        <v>-29719.100399999996</v>
      </c>
      <c r="N89" s="235"/>
      <c r="O89" s="235">
        <f>SUM(O90:O112)</f>
        <v>-0.08</v>
      </c>
      <c r="P89" s="235"/>
      <c r="Q89" s="235">
        <f>SUM(Q90:Q112)</f>
        <v>0</v>
      </c>
      <c r="R89" s="236"/>
      <c r="S89" s="236"/>
      <c r="T89" s="236"/>
      <c r="U89" s="236"/>
      <c r="V89" s="236">
        <f>SUM(V90:V112)</f>
        <v>-23.830000000000002</v>
      </c>
      <c r="W89" s="236"/>
      <c r="X89" s="236"/>
      <c r="AG89" t="s">
        <v>146</v>
      </c>
    </row>
    <row r="90" spans="1:60" outlineLevel="1" x14ac:dyDescent="0.2">
      <c r="A90" s="244">
        <v>13</v>
      </c>
      <c r="B90" s="245" t="s">
        <v>405</v>
      </c>
      <c r="C90" s="257" t="s">
        <v>406</v>
      </c>
      <c r="D90" s="246" t="s">
        <v>172</v>
      </c>
      <c r="E90" s="247">
        <v>-15.10065</v>
      </c>
      <c r="F90" s="248">
        <v>857</v>
      </c>
      <c r="G90" s="249">
        <f>ROUND(E90*F90,2)</f>
        <v>-12941.26</v>
      </c>
      <c r="H90" s="230">
        <v>120.97</v>
      </c>
      <c r="I90" s="229">
        <f>ROUND(E90*H90,2)</f>
        <v>-1826.73</v>
      </c>
      <c r="J90" s="230">
        <v>736.03</v>
      </c>
      <c r="K90" s="229">
        <f>ROUND(E90*J90,2)</f>
        <v>-11114.53</v>
      </c>
      <c r="L90" s="229">
        <v>21</v>
      </c>
      <c r="M90" s="229">
        <f>G90*(1+L90/100)</f>
        <v>-15658.9246</v>
      </c>
      <c r="N90" s="228">
        <v>5.0299999999999997E-3</v>
      </c>
      <c r="O90" s="228">
        <f>ROUND(E90*N90,2)</f>
        <v>-0.08</v>
      </c>
      <c r="P90" s="228">
        <v>0</v>
      </c>
      <c r="Q90" s="228">
        <f>ROUND(E90*P90,2)</f>
        <v>0</v>
      </c>
      <c r="R90" s="229"/>
      <c r="S90" s="229" t="s">
        <v>150</v>
      </c>
      <c r="T90" s="229" t="s">
        <v>151</v>
      </c>
      <c r="U90" s="229">
        <v>1.448</v>
      </c>
      <c r="V90" s="229">
        <f>ROUND(E90*U90,2)</f>
        <v>-21.87</v>
      </c>
      <c r="W90" s="229"/>
      <c r="X90" s="229" t="s">
        <v>152</v>
      </c>
      <c r="Y90" s="209"/>
      <c r="Z90" s="209"/>
      <c r="AA90" s="209"/>
      <c r="AB90" s="209"/>
      <c r="AC90" s="209"/>
      <c r="AD90" s="209"/>
      <c r="AE90" s="209"/>
      <c r="AF90" s="209"/>
      <c r="AG90" s="209" t="s">
        <v>153</v>
      </c>
      <c r="AH90" s="209"/>
      <c r="AI90" s="209"/>
      <c r="AJ90" s="209"/>
      <c r="AK90" s="209"/>
      <c r="AL90" s="209"/>
      <c r="AM90" s="209"/>
      <c r="AN90" s="209"/>
      <c r="AO90" s="209"/>
      <c r="AP90" s="209"/>
      <c r="AQ90" s="209"/>
      <c r="AR90" s="209"/>
      <c r="AS90" s="209"/>
      <c r="AT90" s="209"/>
      <c r="AU90" s="209"/>
      <c r="AV90" s="209"/>
      <c r="AW90" s="209"/>
      <c r="AX90" s="209"/>
      <c r="AY90" s="209"/>
      <c r="AZ90" s="209"/>
      <c r="BA90" s="209"/>
      <c r="BB90" s="209"/>
      <c r="BC90" s="209"/>
      <c r="BD90" s="209"/>
      <c r="BE90" s="209"/>
      <c r="BF90" s="209"/>
      <c r="BG90" s="209"/>
      <c r="BH90" s="209"/>
    </row>
    <row r="91" spans="1:60" outlineLevel="1" x14ac:dyDescent="0.2">
      <c r="A91" s="226"/>
      <c r="B91" s="227"/>
      <c r="C91" s="258" t="s">
        <v>154</v>
      </c>
      <c r="D91" s="231"/>
      <c r="E91" s="232"/>
      <c r="F91" s="229"/>
      <c r="G91" s="229"/>
      <c r="H91" s="229"/>
      <c r="I91" s="229"/>
      <c r="J91" s="229"/>
      <c r="K91" s="229"/>
      <c r="L91" s="229"/>
      <c r="M91" s="229"/>
      <c r="N91" s="228"/>
      <c r="O91" s="228"/>
      <c r="P91" s="228"/>
      <c r="Q91" s="228"/>
      <c r="R91" s="229"/>
      <c r="S91" s="229"/>
      <c r="T91" s="229"/>
      <c r="U91" s="229"/>
      <c r="V91" s="229"/>
      <c r="W91" s="229"/>
      <c r="X91" s="229"/>
      <c r="Y91" s="209"/>
      <c r="Z91" s="209"/>
      <c r="AA91" s="209"/>
      <c r="AB91" s="209"/>
      <c r="AC91" s="209"/>
      <c r="AD91" s="209"/>
      <c r="AE91" s="209"/>
      <c r="AF91" s="209"/>
      <c r="AG91" s="209" t="s">
        <v>155</v>
      </c>
      <c r="AH91" s="209"/>
      <c r="AI91" s="209"/>
      <c r="AJ91" s="209"/>
      <c r="AK91" s="209"/>
      <c r="AL91" s="209"/>
      <c r="AM91" s="209"/>
      <c r="AN91" s="209"/>
      <c r="AO91" s="209"/>
      <c r="AP91" s="209"/>
      <c r="AQ91" s="209"/>
      <c r="AR91" s="209"/>
      <c r="AS91" s="209"/>
      <c r="AT91" s="209"/>
      <c r="AU91" s="209"/>
      <c r="AV91" s="209"/>
      <c r="AW91" s="209"/>
      <c r="AX91" s="209"/>
      <c r="AY91" s="209"/>
      <c r="AZ91" s="209"/>
      <c r="BA91" s="209"/>
      <c r="BB91" s="209"/>
      <c r="BC91" s="209"/>
      <c r="BD91" s="209"/>
      <c r="BE91" s="209"/>
      <c r="BF91" s="209"/>
      <c r="BG91" s="209"/>
      <c r="BH91" s="209"/>
    </row>
    <row r="92" spans="1:60" outlineLevel="1" x14ac:dyDescent="0.2">
      <c r="A92" s="226"/>
      <c r="B92" s="227"/>
      <c r="C92" s="259" t="s">
        <v>368</v>
      </c>
      <c r="D92" s="231"/>
      <c r="E92" s="232">
        <v>3.8048000000000002</v>
      </c>
      <c r="F92" s="229"/>
      <c r="G92" s="229"/>
      <c r="H92" s="229"/>
      <c r="I92" s="229"/>
      <c r="J92" s="229"/>
      <c r="K92" s="229"/>
      <c r="L92" s="229"/>
      <c r="M92" s="229"/>
      <c r="N92" s="228"/>
      <c r="O92" s="228"/>
      <c r="P92" s="228"/>
      <c r="Q92" s="228"/>
      <c r="R92" s="229"/>
      <c r="S92" s="229"/>
      <c r="T92" s="229"/>
      <c r="U92" s="229"/>
      <c r="V92" s="229"/>
      <c r="W92" s="229"/>
      <c r="X92" s="229"/>
      <c r="Y92" s="209"/>
      <c r="Z92" s="209"/>
      <c r="AA92" s="209"/>
      <c r="AB92" s="209"/>
      <c r="AC92" s="209"/>
      <c r="AD92" s="209"/>
      <c r="AE92" s="209"/>
      <c r="AF92" s="209"/>
      <c r="AG92" s="209" t="s">
        <v>155</v>
      </c>
      <c r="AH92" s="209">
        <v>2</v>
      </c>
      <c r="AI92" s="209"/>
      <c r="AJ92" s="209"/>
      <c r="AK92" s="209"/>
      <c r="AL92" s="209"/>
      <c r="AM92" s="209"/>
      <c r="AN92" s="209"/>
      <c r="AO92" s="209"/>
      <c r="AP92" s="209"/>
      <c r="AQ92" s="209"/>
      <c r="AR92" s="209"/>
      <c r="AS92" s="209"/>
      <c r="AT92" s="209"/>
      <c r="AU92" s="209"/>
      <c r="AV92" s="209"/>
      <c r="AW92" s="209"/>
      <c r="AX92" s="209"/>
      <c r="AY92" s="209"/>
      <c r="AZ92" s="209"/>
      <c r="BA92" s="209"/>
      <c r="BB92" s="209"/>
      <c r="BC92" s="209"/>
      <c r="BD92" s="209"/>
      <c r="BE92" s="209"/>
      <c r="BF92" s="209"/>
      <c r="BG92" s="209"/>
      <c r="BH92" s="209"/>
    </row>
    <row r="93" spans="1:60" outlineLevel="1" x14ac:dyDescent="0.2">
      <c r="A93" s="226"/>
      <c r="B93" s="227"/>
      <c r="C93" s="259" t="s">
        <v>369</v>
      </c>
      <c r="D93" s="231"/>
      <c r="E93" s="232">
        <v>0.46400000000000002</v>
      </c>
      <c r="F93" s="229"/>
      <c r="G93" s="229"/>
      <c r="H93" s="229"/>
      <c r="I93" s="229"/>
      <c r="J93" s="229"/>
      <c r="K93" s="229"/>
      <c r="L93" s="229"/>
      <c r="M93" s="229"/>
      <c r="N93" s="228"/>
      <c r="O93" s="228"/>
      <c r="P93" s="228"/>
      <c r="Q93" s="228"/>
      <c r="R93" s="229"/>
      <c r="S93" s="229"/>
      <c r="T93" s="229"/>
      <c r="U93" s="229"/>
      <c r="V93" s="229"/>
      <c r="W93" s="229"/>
      <c r="X93" s="229"/>
      <c r="Y93" s="209"/>
      <c r="Z93" s="209"/>
      <c r="AA93" s="209"/>
      <c r="AB93" s="209"/>
      <c r="AC93" s="209"/>
      <c r="AD93" s="209"/>
      <c r="AE93" s="209"/>
      <c r="AF93" s="209"/>
      <c r="AG93" s="209" t="s">
        <v>155</v>
      </c>
      <c r="AH93" s="209">
        <v>2</v>
      </c>
      <c r="AI93" s="209"/>
      <c r="AJ93" s="209"/>
      <c r="AK93" s="209"/>
      <c r="AL93" s="209"/>
      <c r="AM93" s="209"/>
      <c r="AN93" s="209"/>
      <c r="AO93" s="209"/>
      <c r="AP93" s="209"/>
      <c r="AQ93" s="209"/>
      <c r="AR93" s="209"/>
      <c r="AS93" s="209"/>
      <c r="AT93" s="209"/>
      <c r="AU93" s="209"/>
      <c r="AV93" s="209"/>
      <c r="AW93" s="209"/>
      <c r="AX93" s="209"/>
      <c r="AY93" s="209"/>
      <c r="AZ93" s="209"/>
      <c r="BA93" s="209"/>
      <c r="BB93" s="209"/>
      <c r="BC93" s="209"/>
      <c r="BD93" s="209"/>
      <c r="BE93" s="209"/>
      <c r="BF93" s="209"/>
      <c r="BG93" s="209"/>
      <c r="BH93" s="209"/>
    </row>
    <row r="94" spans="1:60" outlineLevel="1" x14ac:dyDescent="0.2">
      <c r="A94" s="226"/>
      <c r="B94" s="227"/>
      <c r="C94" s="259" t="s">
        <v>370</v>
      </c>
      <c r="D94" s="231"/>
      <c r="E94" s="232">
        <v>0.18559999999999999</v>
      </c>
      <c r="F94" s="229"/>
      <c r="G94" s="229"/>
      <c r="H94" s="229"/>
      <c r="I94" s="229"/>
      <c r="J94" s="229"/>
      <c r="K94" s="229"/>
      <c r="L94" s="229"/>
      <c r="M94" s="229"/>
      <c r="N94" s="228"/>
      <c r="O94" s="228"/>
      <c r="P94" s="228"/>
      <c r="Q94" s="228"/>
      <c r="R94" s="229"/>
      <c r="S94" s="229"/>
      <c r="T94" s="229"/>
      <c r="U94" s="229"/>
      <c r="V94" s="229"/>
      <c r="W94" s="229"/>
      <c r="X94" s="229"/>
      <c r="Y94" s="209"/>
      <c r="Z94" s="209"/>
      <c r="AA94" s="209"/>
      <c r="AB94" s="209"/>
      <c r="AC94" s="209"/>
      <c r="AD94" s="209"/>
      <c r="AE94" s="209"/>
      <c r="AF94" s="209"/>
      <c r="AG94" s="209" t="s">
        <v>155</v>
      </c>
      <c r="AH94" s="209">
        <v>2</v>
      </c>
      <c r="AI94" s="209"/>
      <c r="AJ94" s="209"/>
      <c r="AK94" s="209"/>
      <c r="AL94" s="209"/>
      <c r="AM94" s="209"/>
      <c r="AN94" s="209"/>
      <c r="AO94" s="209"/>
      <c r="AP94" s="209"/>
      <c r="AQ94" s="209"/>
      <c r="AR94" s="209"/>
      <c r="AS94" s="209"/>
      <c r="AT94" s="209"/>
      <c r="AU94" s="209"/>
      <c r="AV94" s="209"/>
      <c r="AW94" s="209"/>
      <c r="AX94" s="209"/>
      <c r="AY94" s="209"/>
      <c r="AZ94" s="209"/>
      <c r="BA94" s="209"/>
      <c r="BB94" s="209"/>
      <c r="BC94" s="209"/>
      <c r="BD94" s="209"/>
      <c r="BE94" s="209"/>
      <c r="BF94" s="209"/>
      <c r="BG94" s="209"/>
      <c r="BH94" s="209"/>
    </row>
    <row r="95" spans="1:60" outlineLevel="1" x14ac:dyDescent="0.2">
      <c r="A95" s="226"/>
      <c r="B95" s="227"/>
      <c r="C95" s="259" t="s">
        <v>371</v>
      </c>
      <c r="D95" s="231"/>
      <c r="E95" s="232">
        <v>10.302</v>
      </c>
      <c r="F95" s="229"/>
      <c r="G95" s="229"/>
      <c r="H95" s="229"/>
      <c r="I95" s="229"/>
      <c r="J95" s="229"/>
      <c r="K95" s="229"/>
      <c r="L95" s="229"/>
      <c r="M95" s="229"/>
      <c r="N95" s="228"/>
      <c r="O95" s="228"/>
      <c r="P95" s="228"/>
      <c r="Q95" s="228"/>
      <c r="R95" s="229"/>
      <c r="S95" s="229"/>
      <c r="T95" s="229"/>
      <c r="U95" s="229"/>
      <c r="V95" s="229"/>
      <c r="W95" s="229"/>
      <c r="X95" s="229"/>
      <c r="Y95" s="209"/>
      <c r="Z95" s="209"/>
      <c r="AA95" s="209"/>
      <c r="AB95" s="209"/>
      <c r="AC95" s="209"/>
      <c r="AD95" s="209"/>
      <c r="AE95" s="209"/>
      <c r="AF95" s="209"/>
      <c r="AG95" s="209" t="s">
        <v>155</v>
      </c>
      <c r="AH95" s="209">
        <v>2</v>
      </c>
      <c r="AI95" s="209"/>
      <c r="AJ95" s="209"/>
      <c r="AK95" s="209"/>
      <c r="AL95" s="209"/>
      <c r="AM95" s="209"/>
      <c r="AN95" s="209"/>
      <c r="AO95" s="209"/>
      <c r="AP95" s="209"/>
      <c r="AQ95" s="209"/>
      <c r="AR95" s="209"/>
      <c r="AS95" s="209"/>
      <c r="AT95" s="209"/>
      <c r="AU95" s="209"/>
      <c r="AV95" s="209"/>
      <c r="AW95" s="209"/>
      <c r="AX95" s="209"/>
      <c r="AY95" s="209"/>
      <c r="AZ95" s="209"/>
      <c r="BA95" s="209"/>
      <c r="BB95" s="209"/>
      <c r="BC95" s="209"/>
      <c r="BD95" s="209"/>
      <c r="BE95" s="209"/>
      <c r="BF95" s="209"/>
      <c r="BG95" s="209"/>
      <c r="BH95" s="209"/>
    </row>
    <row r="96" spans="1:60" outlineLevel="1" x14ac:dyDescent="0.2">
      <c r="A96" s="226"/>
      <c r="B96" s="227"/>
      <c r="C96" s="259" t="s">
        <v>372</v>
      </c>
      <c r="D96" s="231"/>
      <c r="E96" s="232">
        <v>0.20824999999999999</v>
      </c>
      <c r="F96" s="229"/>
      <c r="G96" s="229"/>
      <c r="H96" s="229"/>
      <c r="I96" s="229"/>
      <c r="J96" s="229"/>
      <c r="K96" s="229"/>
      <c r="L96" s="229"/>
      <c r="M96" s="229"/>
      <c r="N96" s="228"/>
      <c r="O96" s="228"/>
      <c r="P96" s="228"/>
      <c r="Q96" s="228"/>
      <c r="R96" s="229"/>
      <c r="S96" s="229"/>
      <c r="T96" s="229"/>
      <c r="U96" s="229"/>
      <c r="V96" s="229"/>
      <c r="W96" s="229"/>
      <c r="X96" s="229"/>
      <c r="Y96" s="209"/>
      <c r="Z96" s="209"/>
      <c r="AA96" s="209"/>
      <c r="AB96" s="209"/>
      <c r="AC96" s="209"/>
      <c r="AD96" s="209"/>
      <c r="AE96" s="209"/>
      <c r="AF96" s="209"/>
      <c r="AG96" s="209" t="s">
        <v>155</v>
      </c>
      <c r="AH96" s="209">
        <v>2</v>
      </c>
      <c r="AI96" s="209"/>
      <c r="AJ96" s="209"/>
      <c r="AK96" s="209"/>
      <c r="AL96" s="209"/>
      <c r="AM96" s="209"/>
      <c r="AN96" s="209"/>
      <c r="AO96" s="209"/>
      <c r="AP96" s="209"/>
      <c r="AQ96" s="209"/>
      <c r="AR96" s="209"/>
      <c r="AS96" s="209"/>
      <c r="AT96" s="209"/>
      <c r="AU96" s="209"/>
      <c r="AV96" s="209"/>
      <c r="AW96" s="209"/>
      <c r="AX96" s="209"/>
      <c r="AY96" s="209"/>
      <c r="AZ96" s="209"/>
      <c r="BA96" s="209"/>
      <c r="BB96" s="209"/>
      <c r="BC96" s="209"/>
      <c r="BD96" s="209"/>
      <c r="BE96" s="209"/>
      <c r="BF96" s="209"/>
      <c r="BG96" s="209"/>
      <c r="BH96" s="209"/>
    </row>
    <row r="97" spans="1:60" outlineLevel="1" x14ac:dyDescent="0.2">
      <c r="A97" s="226"/>
      <c r="B97" s="227"/>
      <c r="C97" s="259" t="s">
        <v>373</v>
      </c>
      <c r="D97" s="231"/>
      <c r="E97" s="232">
        <v>0.13600000000000001</v>
      </c>
      <c r="F97" s="229"/>
      <c r="G97" s="229"/>
      <c r="H97" s="229"/>
      <c r="I97" s="229"/>
      <c r="J97" s="229"/>
      <c r="K97" s="229"/>
      <c r="L97" s="229"/>
      <c r="M97" s="229"/>
      <c r="N97" s="228"/>
      <c r="O97" s="228"/>
      <c r="P97" s="228"/>
      <c r="Q97" s="228"/>
      <c r="R97" s="229"/>
      <c r="S97" s="229"/>
      <c r="T97" s="229"/>
      <c r="U97" s="229"/>
      <c r="V97" s="229"/>
      <c r="W97" s="229"/>
      <c r="X97" s="229"/>
      <c r="Y97" s="209"/>
      <c r="Z97" s="209"/>
      <c r="AA97" s="209"/>
      <c r="AB97" s="209"/>
      <c r="AC97" s="209"/>
      <c r="AD97" s="209"/>
      <c r="AE97" s="209"/>
      <c r="AF97" s="209"/>
      <c r="AG97" s="209" t="s">
        <v>155</v>
      </c>
      <c r="AH97" s="209">
        <v>2</v>
      </c>
      <c r="AI97" s="209"/>
      <c r="AJ97" s="209"/>
      <c r="AK97" s="209"/>
      <c r="AL97" s="209"/>
      <c r="AM97" s="209"/>
      <c r="AN97" s="209"/>
      <c r="AO97" s="209"/>
      <c r="AP97" s="209"/>
      <c r="AQ97" s="209"/>
      <c r="AR97" s="209"/>
      <c r="AS97" s="209"/>
      <c r="AT97" s="209"/>
      <c r="AU97" s="209"/>
      <c r="AV97" s="209"/>
      <c r="AW97" s="209"/>
      <c r="AX97" s="209"/>
      <c r="AY97" s="209"/>
      <c r="AZ97" s="209"/>
      <c r="BA97" s="209"/>
      <c r="BB97" s="209"/>
      <c r="BC97" s="209"/>
      <c r="BD97" s="209"/>
      <c r="BE97" s="209"/>
      <c r="BF97" s="209"/>
      <c r="BG97" s="209"/>
      <c r="BH97" s="209"/>
    </row>
    <row r="98" spans="1:60" outlineLevel="1" x14ac:dyDescent="0.2">
      <c r="A98" s="226"/>
      <c r="B98" s="227"/>
      <c r="C98" s="258" t="s">
        <v>164</v>
      </c>
      <c r="D98" s="231"/>
      <c r="E98" s="232"/>
      <c r="F98" s="229"/>
      <c r="G98" s="229"/>
      <c r="H98" s="229"/>
      <c r="I98" s="229"/>
      <c r="J98" s="229"/>
      <c r="K98" s="229"/>
      <c r="L98" s="229"/>
      <c r="M98" s="229"/>
      <c r="N98" s="228"/>
      <c r="O98" s="228"/>
      <c r="P98" s="228"/>
      <c r="Q98" s="228"/>
      <c r="R98" s="229"/>
      <c r="S98" s="229"/>
      <c r="T98" s="229"/>
      <c r="U98" s="229"/>
      <c r="V98" s="229"/>
      <c r="W98" s="229"/>
      <c r="X98" s="229"/>
      <c r="Y98" s="209"/>
      <c r="Z98" s="209"/>
      <c r="AA98" s="209"/>
      <c r="AB98" s="209"/>
      <c r="AC98" s="209"/>
      <c r="AD98" s="209"/>
      <c r="AE98" s="209"/>
      <c r="AF98" s="209"/>
      <c r="AG98" s="209" t="s">
        <v>155</v>
      </c>
      <c r="AH98" s="209"/>
      <c r="AI98" s="209"/>
      <c r="AJ98" s="209"/>
      <c r="AK98" s="209"/>
      <c r="AL98" s="209"/>
      <c r="AM98" s="209"/>
      <c r="AN98" s="209"/>
      <c r="AO98" s="209"/>
      <c r="AP98" s="209"/>
      <c r="AQ98" s="209"/>
      <c r="AR98" s="209"/>
      <c r="AS98" s="209"/>
      <c r="AT98" s="209"/>
      <c r="AU98" s="209"/>
      <c r="AV98" s="209"/>
      <c r="AW98" s="209"/>
      <c r="AX98" s="209"/>
      <c r="AY98" s="209"/>
      <c r="AZ98" s="209"/>
      <c r="BA98" s="209"/>
      <c r="BB98" s="209"/>
      <c r="BC98" s="209"/>
      <c r="BD98" s="209"/>
      <c r="BE98" s="209"/>
      <c r="BF98" s="209"/>
      <c r="BG98" s="209"/>
      <c r="BH98" s="209"/>
    </row>
    <row r="99" spans="1:60" outlineLevel="1" x14ac:dyDescent="0.2">
      <c r="A99" s="226"/>
      <c r="B99" s="227"/>
      <c r="C99" s="260" t="s">
        <v>374</v>
      </c>
      <c r="D99" s="233"/>
      <c r="E99" s="234">
        <v>-15.10065</v>
      </c>
      <c r="F99" s="229"/>
      <c r="G99" s="229"/>
      <c r="H99" s="229"/>
      <c r="I99" s="229"/>
      <c r="J99" s="229"/>
      <c r="K99" s="229"/>
      <c r="L99" s="229"/>
      <c r="M99" s="229"/>
      <c r="N99" s="228"/>
      <c r="O99" s="228"/>
      <c r="P99" s="228"/>
      <c r="Q99" s="228"/>
      <c r="R99" s="229"/>
      <c r="S99" s="229"/>
      <c r="T99" s="229"/>
      <c r="U99" s="229"/>
      <c r="V99" s="229"/>
      <c r="W99" s="229"/>
      <c r="X99" s="229"/>
      <c r="Y99" s="209"/>
      <c r="Z99" s="209"/>
      <c r="AA99" s="209"/>
      <c r="AB99" s="209"/>
      <c r="AC99" s="209"/>
      <c r="AD99" s="209"/>
      <c r="AE99" s="209"/>
      <c r="AF99" s="209"/>
      <c r="AG99" s="209" t="s">
        <v>155</v>
      </c>
      <c r="AH99" s="209">
        <v>0</v>
      </c>
      <c r="AI99" s="209"/>
      <c r="AJ99" s="209"/>
      <c r="AK99" s="209"/>
      <c r="AL99" s="209"/>
      <c r="AM99" s="209"/>
      <c r="AN99" s="209"/>
      <c r="AO99" s="209"/>
      <c r="AP99" s="209"/>
      <c r="AQ99" s="209"/>
      <c r="AR99" s="209"/>
      <c r="AS99" s="209"/>
      <c r="AT99" s="209"/>
      <c r="AU99" s="209"/>
      <c r="AV99" s="209"/>
      <c r="AW99" s="209"/>
      <c r="AX99" s="209"/>
      <c r="AY99" s="209"/>
      <c r="AZ99" s="209"/>
      <c r="BA99" s="209"/>
      <c r="BB99" s="209"/>
      <c r="BC99" s="209"/>
      <c r="BD99" s="209"/>
      <c r="BE99" s="209"/>
      <c r="BF99" s="209"/>
      <c r="BG99" s="209"/>
      <c r="BH99" s="209"/>
    </row>
    <row r="100" spans="1:60" outlineLevel="1" x14ac:dyDescent="0.2">
      <c r="A100" s="244">
        <v>14</v>
      </c>
      <c r="B100" s="245" t="s">
        <v>407</v>
      </c>
      <c r="C100" s="257" t="s">
        <v>408</v>
      </c>
      <c r="D100" s="246" t="s">
        <v>172</v>
      </c>
      <c r="E100" s="247">
        <v>-15.10065</v>
      </c>
      <c r="F100" s="248">
        <v>65.5</v>
      </c>
      <c r="G100" s="249">
        <f>ROUND(E100*F100,2)</f>
        <v>-989.09</v>
      </c>
      <c r="H100" s="230">
        <v>0</v>
      </c>
      <c r="I100" s="229">
        <f>ROUND(E100*H100,2)</f>
        <v>0</v>
      </c>
      <c r="J100" s="230">
        <v>65.5</v>
      </c>
      <c r="K100" s="229">
        <f>ROUND(E100*J100,2)</f>
        <v>-989.09</v>
      </c>
      <c r="L100" s="229">
        <v>21</v>
      </c>
      <c r="M100" s="229">
        <f>G100*(1+L100/100)</f>
        <v>-1196.7989</v>
      </c>
      <c r="N100" s="228">
        <v>0</v>
      </c>
      <c r="O100" s="228">
        <f>ROUND(E100*N100,2)</f>
        <v>0</v>
      </c>
      <c r="P100" s="228">
        <v>0</v>
      </c>
      <c r="Q100" s="228">
        <f>ROUND(E100*P100,2)</f>
        <v>0</v>
      </c>
      <c r="R100" s="229"/>
      <c r="S100" s="229" t="s">
        <v>150</v>
      </c>
      <c r="T100" s="229" t="s">
        <v>151</v>
      </c>
      <c r="U100" s="229">
        <v>0.13</v>
      </c>
      <c r="V100" s="229">
        <f>ROUND(E100*U100,2)</f>
        <v>-1.96</v>
      </c>
      <c r="W100" s="229"/>
      <c r="X100" s="229" t="s">
        <v>152</v>
      </c>
      <c r="Y100" s="209"/>
      <c r="Z100" s="209"/>
      <c r="AA100" s="209"/>
      <c r="AB100" s="209"/>
      <c r="AC100" s="209"/>
      <c r="AD100" s="209"/>
      <c r="AE100" s="209"/>
      <c r="AF100" s="209"/>
      <c r="AG100" s="209" t="s">
        <v>153</v>
      </c>
      <c r="AH100" s="209"/>
      <c r="AI100" s="209"/>
      <c r="AJ100" s="209"/>
      <c r="AK100" s="209"/>
      <c r="AL100" s="209"/>
      <c r="AM100" s="209"/>
      <c r="AN100" s="209"/>
      <c r="AO100" s="209"/>
      <c r="AP100" s="209"/>
      <c r="AQ100" s="209"/>
      <c r="AR100" s="209"/>
      <c r="AS100" s="209"/>
      <c r="AT100" s="209"/>
      <c r="AU100" s="209"/>
      <c r="AV100" s="209"/>
      <c r="AW100" s="209"/>
      <c r="AX100" s="209"/>
      <c r="AY100" s="209"/>
      <c r="AZ100" s="209"/>
      <c r="BA100" s="209"/>
      <c r="BB100" s="209"/>
      <c r="BC100" s="209"/>
      <c r="BD100" s="209"/>
      <c r="BE100" s="209"/>
      <c r="BF100" s="209"/>
      <c r="BG100" s="209"/>
      <c r="BH100" s="209"/>
    </row>
    <row r="101" spans="1:60" outlineLevel="1" x14ac:dyDescent="0.2">
      <c r="A101" s="226"/>
      <c r="B101" s="227"/>
      <c r="C101" s="258" t="s">
        <v>154</v>
      </c>
      <c r="D101" s="231"/>
      <c r="E101" s="232"/>
      <c r="F101" s="229"/>
      <c r="G101" s="229"/>
      <c r="H101" s="229"/>
      <c r="I101" s="229"/>
      <c r="J101" s="229"/>
      <c r="K101" s="229"/>
      <c r="L101" s="229"/>
      <c r="M101" s="229"/>
      <c r="N101" s="228"/>
      <c r="O101" s="228"/>
      <c r="P101" s="228"/>
      <c r="Q101" s="228"/>
      <c r="R101" s="229"/>
      <c r="S101" s="229"/>
      <c r="T101" s="229"/>
      <c r="U101" s="229"/>
      <c r="V101" s="229"/>
      <c r="W101" s="229"/>
      <c r="X101" s="229"/>
      <c r="Y101" s="209"/>
      <c r="Z101" s="209"/>
      <c r="AA101" s="209"/>
      <c r="AB101" s="209"/>
      <c r="AC101" s="209"/>
      <c r="AD101" s="209"/>
      <c r="AE101" s="209"/>
      <c r="AF101" s="209"/>
      <c r="AG101" s="209" t="s">
        <v>155</v>
      </c>
      <c r="AH101" s="209"/>
      <c r="AI101" s="209"/>
      <c r="AJ101" s="209"/>
      <c r="AK101" s="209"/>
      <c r="AL101" s="209"/>
      <c r="AM101" s="209"/>
      <c r="AN101" s="209"/>
      <c r="AO101" s="209"/>
      <c r="AP101" s="209"/>
      <c r="AQ101" s="209"/>
      <c r="AR101" s="209"/>
      <c r="AS101" s="209"/>
      <c r="AT101" s="209"/>
      <c r="AU101" s="209"/>
      <c r="AV101" s="209"/>
      <c r="AW101" s="209"/>
      <c r="AX101" s="209"/>
      <c r="AY101" s="209"/>
      <c r="AZ101" s="209"/>
      <c r="BA101" s="209"/>
      <c r="BB101" s="209"/>
      <c r="BC101" s="209"/>
      <c r="BD101" s="209"/>
      <c r="BE101" s="209"/>
      <c r="BF101" s="209"/>
      <c r="BG101" s="209"/>
      <c r="BH101" s="209"/>
    </row>
    <row r="102" spans="1:60" outlineLevel="1" x14ac:dyDescent="0.2">
      <c r="A102" s="226"/>
      <c r="B102" s="227"/>
      <c r="C102" s="259" t="s">
        <v>368</v>
      </c>
      <c r="D102" s="231"/>
      <c r="E102" s="232">
        <v>3.8048000000000002</v>
      </c>
      <c r="F102" s="229"/>
      <c r="G102" s="229"/>
      <c r="H102" s="229"/>
      <c r="I102" s="229"/>
      <c r="J102" s="229"/>
      <c r="K102" s="229"/>
      <c r="L102" s="229"/>
      <c r="M102" s="229"/>
      <c r="N102" s="228"/>
      <c r="O102" s="228"/>
      <c r="P102" s="228"/>
      <c r="Q102" s="228"/>
      <c r="R102" s="229"/>
      <c r="S102" s="229"/>
      <c r="T102" s="229"/>
      <c r="U102" s="229"/>
      <c r="V102" s="229"/>
      <c r="W102" s="229"/>
      <c r="X102" s="229"/>
      <c r="Y102" s="209"/>
      <c r="Z102" s="209"/>
      <c r="AA102" s="209"/>
      <c r="AB102" s="209"/>
      <c r="AC102" s="209"/>
      <c r="AD102" s="209"/>
      <c r="AE102" s="209"/>
      <c r="AF102" s="209"/>
      <c r="AG102" s="209" t="s">
        <v>155</v>
      </c>
      <c r="AH102" s="209">
        <v>2</v>
      </c>
      <c r="AI102" s="209"/>
      <c r="AJ102" s="209"/>
      <c r="AK102" s="209"/>
      <c r="AL102" s="209"/>
      <c r="AM102" s="209"/>
      <c r="AN102" s="209"/>
      <c r="AO102" s="209"/>
      <c r="AP102" s="209"/>
      <c r="AQ102" s="209"/>
      <c r="AR102" s="209"/>
      <c r="AS102" s="209"/>
      <c r="AT102" s="209"/>
      <c r="AU102" s="209"/>
      <c r="AV102" s="209"/>
      <c r="AW102" s="209"/>
      <c r="AX102" s="209"/>
      <c r="AY102" s="209"/>
      <c r="AZ102" s="209"/>
      <c r="BA102" s="209"/>
      <c r="BB102" s="209"/>
      <c r="BC102" s="209"/>
      <c r="BD102" s="209"/>
      <c r="BE102" s="209"/>
      <c r="BF102" s="209"/>
      <c r="BG102" s="209"/>
      <c r="BH102" s="209"/>
    </row>
    <row r="103" spans="1:60" outlineLevel="1" x14ac:dyDescent="0.2">
      <c r="A103" s="226"/>
      <c r="B103" s="227"/>
      <c r="C103" s="259" t="s">
        <v>369</v>
      </c>
      <c r="D103" s="231"/>
      <c r="E103" s="232">
        <v>0.46400000000000002</v>
      </c>
      <c r="F103" s="229"/>
      <c r="G103" s="229"/>
      <c r="H103" s="229"/>
      <c r="I103" s="229"/>
      <c r="J103" s="229"/>
      <c r="K103" s="229"/>
      <c r="L103" s="229"/>
      <c r="M103" s="229"/>
      <c r="N103" s="228"/>
      <c r="O103" s="228"/>
      <c r="P103" s="228"/>
      <c r="Q103" s="228"/>
      <c r="R103" s="229"/>
      <c r="S103" s="229"/>
      <c r="T103" s="229"/>
      <c r="U103" s="229"/>
      <c r="V103" s="229"/>
      <c r="W103" s="229"/>
      <c r="X103" s="229"/>
      <c r="Y103" s="209"/>
      <c r="Z103" s="209"/>
      <c r="AA103" s="209"/>
      <c r="AB103" s="209"/>
      <c r="AC103" s="209"/>
      <c r="AD103" s="209"/>
      <c r="AE103" s="209"/>
      <c r="AF103" s="209"/>
      <c r="AG103" s="209" t="s">
        <v>155</v>
      </c>
      <c r="AH103" s="209">
        <v>2</v>
      </c>
      <c r="AI103" s="209"/>
      <c r="AJ103" s="209"/>
      <c r="AK103" s="209"/>
      <c r="AL103" s="209"/>
      <c r="AM103" s="209"/>
      <c r="AN103" s="209"/>
      <c r="AO103" s="209"/>
      <c r="AP103" s="209"/>
      <c r="AQ103" s="209"/>
      <c r="AR103" s="209"/>
      <c r="AS103" s="209"/>
      <c r="AT103" s="209"/>
      <c r="AU103" s="209"/>
      <c r="AV103" s="209"/>
      <c r="AW103" s="209"/>
      <c r="AX103" s="209"/>
      <c r="AY103" s="209"/>
      <c r="AZ103" s="209"/>
      <c r="BA103" s="209"/>
      <c r="BB103" s="209"/>
      <c r="BC103" s="209"/>
      <c r="BD103" s="209"/>
      <c r="BE103" s="209"/>
      <c r="BF103" s="209"/>
      <c r="BG103" s="209"/>
      <c r="BH103" s="209"/>
    </row>
    <row r="104" spans="1:60" outlineLevel="1" x14ac:dyDescent="0.2">
      <c r="A104" s="226"/>
      <c r="B104" s="227"/>
      <c r="C104" s="259" t="s">
        <v>370</v>
      </c>
      <c r="D104" s="231"/>
      <c r="E104" s="232">
        <v>0.18559999999999999</v>
      </c>
      <c r="F104" s="229"/>
      <c r="G104" s="229"/>
      <c r="H104" s="229"/>
      <c r="I104" s="229"/>
      <c r="J104" s="229"/>
      <c r="K104" s="229"/>
      <c r="L104" s="229"/>
      <c r="M104" s="229"/>
      <c r="N104" s="228"/>
      <c r="O104" s="228"/>
      <c r="P104" s="228"/>
      <c r="Q104" s="228"/>
      <c r="R104" s="229"/>
      <c r="S104" s="229"/>
      <c r="T104" s="229"/>
      <c r="U104" s="229"/>
      <c r="V104" s="229"/>
      <c r="W104" s="229"/>
      <c r="X104" s="229"/>
      <c r="Y104" s="209"/>
      <c r="Z104" s="209"/>
      <c r="AA104" s="209"/>
      <c r="AB104" s="209"/>
      <c r="AC104" s="209"/>
      <c r="AD104" s="209"/>
      <c r="AE104" s="209"/>
      <c r="AF104" s="209"/>
      <c r="AG104" s="209" t="s">
        <v>155</v>
      </c>
      <c r="AH104" s="209">
        <v>2</v>
      </c>
      <c r="AI104" s="209"/>
      <c r="AJ104" s="209"/>
      <c r="AK104" s="209"/>
      <c r="AL104" s="209"/>
      <c r="AM104" s="209"/>
      <c r="AN104" s="209"/>
      <c r="AO104" s="209"/>
      <c r="AP104" s="209"/>
      <c r="AQ104" s="209"/>
      <c r="AR104" s="209"/>
      <c r="AS104" s="209"/>
      <c r="AT104" s="209"/>
      <c r="AU104" s="209"/>
      <c r="AV104" s="209"/>
      <c r="AW104" s="209"/>
      <c r="AX104" s="209"/>
      <c r="AY104" s="209"/>
      <c r="AZ104" s="209"/>
      <c r="BA104" s="209"/>
      <c r="BB104" s="209"/>
      <c r="BC104" s="209"/>
      <c r="BD104" s="209"/>
      <c r="BE104" s="209"/>
      <c r="BF104" s="209"/>
      <c r="BG104" s="209"/>
      <c r="BH104" s="209"/>
    </row>
    <row r="105" spans="1:60" outlineLevel="1" x14ac:dyDescent="0.2">
      <c r="A105" s="226"/>
      <c r="B105" s="227"/>
      <c r="C105" s="259" t="s">
        <v>371</v>
      </c>
      <c r="D105" s="231"/>
      <c r="E105" s="232">
        <v>10.302</v>
      </c>
      <c r="F105" s="229"/>
      <c r="G105" s="229"/>
      <c r="H105" s="229"/>
      <c r="I105" s="229"/>
      <c r="J105" s="229"/>
      <c r="K105" s="229"/>
      <c r="L105" s="229"/>
      <c r="M105" s="229"/>
      <c r="N105" s="228"/>
      <c r="O105" s="228"/>
      <c r="P105" s="228"/>
      <c r="Q105" s="228"/>
      <c r="R105" s="229"/>
      <c r="S105" s="229"/>
      <c r="T105" s="229"/>
      <c r="U105" s="229"/>
      <c r="V105" s="229"/>
      <c r="W105" s="229"/>
      <c r="X105" s="229"/>
      <c r="Y105" s="209"/>
      <c r="Z105" s="209"/>
      <c r="AA105" s="209"/>
      <c r="AB105" s="209"/>
      <c r="AC105" s="209"/>
      <c r="AD105" s="209"/>
      <c r="AE105" s="209"/>
      <c r="AF105" s="209"/>
      <c r="AG105" s="209" t="s">
        <v>155</v>
      </c>
      <c r="AH105" s="209">
        <v>2</v>
      </c>
      <c r="AI105" s="209"/>
      <c r="AJ105" s="209"/>
      <c r="AK105" s="209"/>
      <c r="AL105" s="209"/>
      <c r="AM105" s="209"/>
      <c r="AN105" s="209"/>
      <c r="AO105" s="209"/>
      <c r="AP105" s="209"/>
      <c r="AQ105" s="209"/>
      <c r="AR105" s="209"/>
      <c r="AS105" s="209"/>
      <c r="AT105" s="209"/>
      <c r="AU105" s="209"/>
      <c r="AV105" s="209"/>
      <c r="AW105" s="209"/>
      <c r="AX105" s="209"/>
      <c r="AY105" s="209"/>
      <c r="AZ105" s="209"/>
      <c r="BA105" s="209"/>
      <c r="BB105" s="209"/>
      <c r="BC105" s="209"/>
      <c r="BD105" s="209"/>
      <c r="BE105" s="209"/>
      <c r="BF105" s="209"/>
      <c r="BG105" s="209"/>
      <c r="BH105" s="209"/>
    </row>
    <row r="106" spans="1:60" outlineLevel="1" x14ac:dyDescent="0.2">
      <c r="A106" s="226"/>
      <c r="B106" s="227"/>
      <c r="C106" s="259" t="s">
        <v>372</v>
      </c>
      <c r="D106" s="231"/>
      <c r="E106" s="232">
        <v>0.20824999999999999</v>
      </c>
      <c r="F106" s="229"/>
      <c r="G106" s="229"/>
      <c r="H106" s="229"/>
      <c r="I106" s="229"/>
      <c r="J106" s="229"/>
      <c r="K106" s="229"/>
      <c r="L106" s="229"/>
      <c r="M106" s="229"/>
      <c r="N106" s="228"/>
      <c r="O106" s="228"/>
      <c r="P106" s="228"/>
      <c r="Q106" s="228"/>
      <c r="R106" s="229"/>
      <c r="S106" s="229"/>
      <c r="T106" s="229"/>
      <c r="U106" s="229"/>
      <c r="V106" s="229"/>
      <c r="W106" s="229"/>
      <c r="X106" s="229"/>
      <c r="Y106" s="209"/>
      <c r="Z106" s="209"/>
      <c r="AA106" s="209"/>
      <c r="AB106" s="209"/>
      <c r="AC106" s="209"/>
      <c r="AD106" s="209"/>
      <c r="AE106" s="209"/>
      <c r="AF106" s="209"/>
      <c r="AG106" s="209" t="s">
        <v>155</v>
      </c>
      <c r="AH106" s="209">
        <v>2</v>
      </c>
      <c r="AI106" s="209"/>
      <c r="AJ106" s="209"/>
      <c r="AK106" s="209"/>
      <c r="AL106" s="209"/>
      <c r="AM106" s="209"/>
      <c r="AN106" s="209"/>
      <c r="AO106" s="209"/>
      <c r="AP106" s="209"/>
      <c r="AQ106" s="209"/>
      <c r="AR106" s="209"/>
      <c r="AS106" s="209"/>
      <c r="AT106" s="209"/>
      <c r="AU106" s="209"/>
      <c r="AV106" s="209"/>
      <c r="AW106" s="209"/>
      <c r="AX106" s="209"/>
      <c r="AY106" s="209"/>
      <c r="AZ106" s="209"/>
      <c r="BA106" s="209"/>
      <c r="BB106" s="209"/>
      <c r="BC106" s="209"/>
      <c r="BD106" s="209"/>
      <c r="BE106" s="209"/>
      <c r="BF106" s="209"/>
      <c r="BG106" s="209"/>
      <c r="BH106" s="209"/>
    </row>
    <row r="107" spans="1:60" outlineLevel="1" x14ac:dyDescent="0.2">
      <c r="A107" s="226"/>
      <c r="B107" s="227"/>
      <c r="C107" s="259" t="s">
        <v>373</v>
      </c>
      <c r="D107" s="231"/>
      <c r="E107" s="232">
        <v>0.13600000000000001</v>
      </c>
      <c r="F107" s="229"/>
      <c r="G107" s="229"/>
      <c r="H107" s="229"/>
      <c r="I107" s="229"/>
      <c r="J107" s="229"/>
      <c r="K107" s="229"/>
      <c r="L107" s="229"/>
      <c r="M107" s="229"/>
      <c r="N107" s="228"/>
      <c r="O107" s="228"/>
      <c r="P107" s="228"/>
      <c r="Q107" s="228"/>
      <c r="R107" s="229"/>
      <c r="S107" s="229"/>
      <c r="T107" s="229"/>
      <c r="U107" s="229"/>
      <c r="V107" s="229"/>
      <c r="W107" s="229"/>
      <c r="X107" s="229"/>
      <c r="Y107" s="209"/>
      <c r="Z107" s="209"/>
      <c r="AA107" s="209"/>
      <c r="AB107" s="209"/>
      <c r="AC107" s="209"/>
      <c r="AD107" s="209"/>
      <c r="AE107" s="209"/>
      <c r="AF107" s="209"/>
      <c r="AG107" s="209" t="s">
        <v>155</v>
      </c>
      <c r="AH107" s="209">
        <v>2</v>
      </c>
      <c r="AI107" s="209"/>
      <c r="AJ107" s="209"/>
      <c r="AK107" s="209"/>
      <c r="AL107" s="209"/>
      <c r="AM107" s="209"/>
      <c r="AN107" s="209"/>
      <c r="AO107" s="209"/>
      <c r="AP107" s="209"/>
      <c r="AQ107" s="209"/>
      <c r="AR107" s="209"/>
      <c r="AS107" s="209"/>
      <c r="AT107" s="209"/>
      <c r="AU107" s="209"/>
      <c r="AV107" s="209"/>
      <c r="AW107" s="209"/>
      <c r="AX107" s="209"/>
      <c r="AY107" s="209"/>
      <c r="AZ107" s="209"/>
      <c r="BA107" s="209"/>
      <c r="BB107" s="209"/>
      <c r="BC107" s="209"/>
      <c r="BD107" s="209"/>
      <c r="BE107" s="209"/>
      <c r="BF107" s="209"/>
      <c r="BG107" s="209"/>
      <c r="BH107" s="209"/>
    </row>
    <row r="108" spans="1:60" outlineLevel="1" x14ac:dyDescent="0.2">
      <c r="A108" s="226"/>
      <c r="B108" s="227"/>
      <c r="C108" s="258" t="s">
        <v>164</v>
      </c>
      <c r="D108" s="231"/>
      <c r="E108" s="232"/>
      <c r="F108" s="229"/>
      <c r="G108" s="229"/>
      <c r="H108" s="229"/>
      <c r="I108" s="229"/>
      <c r="J108" s="229"/>
      <c r="K108" s="229"/>
      <c r="L108" s="229"/>
      <c r="M108" s="229"/>
      <c r="N108" s="228"/>
      <c r="O108" s="228"/>
      <c r="P108" s="228"/>
      <c r="Q108" s="228"/>
      <c r="R108" s="229"/>
      <c r="S108" s="229"/>
      <c r="T108" s="229"/>
      <c r="U108" s="229"/>
      <c r="V108" s="229"/>
      <c r="W108" s="229"/>
      <c r="X108" s="229"/>
      <c r="Y108" s="209"/>
      <c r="Z108" s="209"/>
      <c r="AA108" s="209"/>
      <c r="AB108" s="209"/>
      <c r="AC108" s="209"/>
      <c r="AD108" s="209"/>
      <c r="AE108" s="209"/>
      <c r="AF108" s="209"/>
      <c r="AG108" s="209" t="s">
        <v>155</v>
      </c>
      <c r="AH108" s="209"/>
      <c r="AI108" s="209"/>
      <c r="AJ108" s="209"/>
      <c r="AK108" s="209"/>
      <c r="AL108" s="209"/>
      <c r="AM108" s="209"/>
      <c r="AN108" s="209"/>
      <c r="AO108" s="209"/>
      <c r="AP108" s="209"/>
      <c r="AQ108" s="209"/>
      <c r="AR108" s="209"/>
      <c r="AS108" s="209"/>
      <c r="AT108" s="209"/>
      <c r="AU108" s="209"/>
      <c r="AV108" s="209"/>
      <c r="AW108" s="209"/>
      <c r="AX108" s="209"/>
      <c r="AY108" s="209"/>
      <c r="AZ108" s="209"/>
      <c r="BA108" s="209"/>
      <c r="BB108" s="209"/>
      <c r="BC108" s="209"/>
      <c r="BD108" s="209"/>
      <c r="BE108" s="209"/>
      <c r="BF108" s="209"/>
      <c r="BG108" s="209"/>
      <c r="BH108" s="209"/>
    </row>
    <row r="109" spans="1:60" outlineLevel="1" x14ac:dyDescent="0.2">
      <c r="A109" s="226"/>
      <c r="B109" s="227"/>
      <c r="C109" s="260" t="s">
        <v>374</v>
      </c>
      <c r="D109" s="233"/>
      <c r="E109" s="234">
        <v>-15.10065</v>
      </c>
      <c r="F109" s="229"/>
      <c r="G109" s="229"/>
      <c r="H109" s="229"/>
      <c r="I109" s="229"/>
      <c r="J109" s="229"/>
      <c r="K109" s="229"/>
      <c r="L109" s="229"/>
      <c r="M109" s="229"/>
      <c r="N109" s="228"/>
      <c r="O109" s="228"/>
      <c r="P109" s="228"/>
      <c r="Q109" s="228"/>
      <c r="R109" s="229"/>
      <c r="S109" s="229"/>
      <c r="T109" s="229"/>
      <c r="U109" s="229"/>
      <c r="V109" s="229"/>
      <c r="W109" s="229"/>
      <c r="X109" s="229"/>
      <c r="Y109" s="209"/>
      <c r="Z109" s="209"/>
      <c r="AA109" s="209"/>
      <c r="AB109" s="209"/>
      <c r="AC109" s="209"/>
      <c r="AD109" s="209"/>
      <c r="AE109" s="209"/>
      <c r="AF109" s="209"/>
      <c r="AG109" s="209" t="s">
        <v>155</v>
      </c>
      <c r="AH109" s="209">
        <v>0</v>
      </c>
      <c r="AI109" s="209"/>
      <c r="AJ109" s="209"/>
      <c r="AK109" s="209"/>
      <c r="AL109" s="209"/>
      <c r="AM109" s="209"/>
      <c r="AN109" s="209"/>
      <c r="AO109" s="209"/>
      <c r="AP109" s="209"/>
      <c r="AQ109" s="209"/>
      <c r="AR109" s="209"/>
      <c r="AS109" s="209"/>
      <c r="AT109" s="209"/>
      <c r="AU109" s="209"/>
      <c r="AV109" s="209"/>
      <c r="AW109" s="209"/>
      <c r="AX109" s="209"/>
      <c r="AY109" s="209"/>
      <c r="AZ109" s="209"/>
      <c r="BA109" s="209"/>
      <c r="BB109" s="209"/>
      <c r="BC109" s="209"/>
      <c r="BD109" s="209"/>
      <c r="BE109" s="209"/>
      <c r="BF109" s="209"/>
      <c r="BG109" s="209"/>
      <c r="BH109" s="209"/>
    </row>
    <row r="110" spans="1:60" ht="22.5" outlineLevel="1" x14ac:dyDescent="0.2">
      <c r="A110" s="244">
        <v>15</v>
      </c>
      <c r="B110" s="245" t="s">
        <v>409</v>
      </c>
      <c r="C110" s="257" t="s">
        <v>410</v>
      </c>
      <c r="D110" s="246" t="s">
        <v>172</v>
      </c>
      <c r="E110" s="247">
        <v>-16.610720000000001</v>
      </c>
      <c r="F110" s="248">
        <v>590</v>
      </c>
      <c r="G110" s="249">
        <f>ROUND(E110*F110,2)</f>
        <v>-9800.32</v>
      </c>
      <c r="H110" s="230">
        <v>590</v>
      </c>
      <c r="I110" s="229">
        <f>ROUND(E110*H110,2)</f>
        <v>-9800.32</v>
      </c>
      <c r="J110" s="230">
        <v>0</v>
      </c>
      <c r="K110" s="229">
        <f>ROUND(E110*J110,2)</f>
        <v>0</v>
      </c>
      <c r="L110" s="229">
        <v>21</v>
      </c>
      <c r="M110" s="229">
        <f>G110*(1+L110/100)</f>
        <v>-11858.387199999999</v>
      </c>
      <c r="N110" s="228">
        <v>0</v>
      </c>
      <c r="O110" s="228">
        <f>ROUND(E110*N110,2)</f>
        <v>0</v>
      </c>
      <c r="P110" s="228">
        <v>0</v>
      </c>
      <c r="Q110" s="228">
        <f>ROUND(E110*P110,2)</f>
        <v>0</v>
      </c>
      <c r="R110" s="229"/>
      <c r="S110" s="229" t="s">
        <v>182</v>
      </c>
      <c r="T110" s="229" t="s">
        <v>183</v>
      </c>
      <c r="U110" s="229">
        <v>0</v>
      </c>
      <c r="V110" s="229">
        <f>ROUND(E110*U110,2)</f>
        <v>0</v>
      </c>
      <c r="W110" s="229"/>
      <c r="X110" s="229" t="s">
        <v>400</v>
      </c>
      <c r="Y110" s="209"/>
      <c r="Z110" s="209"/>
      <c r="AA110" s="209"/>
      <c r="AB110" s="209"/>
      <c r="AC110" s="209"/>
      <c r="AD110" s="209"/>
      <c r="AE110" s="209"/>
      <c r="AF110" s="209"/>
      <c r="AG110" s="209" t="s">
        <v>401</v>
      </c>
      <c r="AH110" s="209"/>
      <c r="AI110" s="209"/>
      <c r="AJ110" s="209"/>
      <c r="AK110" s="209"/>
      <c r="AL110" s="209"/>
      <c r="AM110" s="209"/>
      <c r="AN110" s="209"/>
      <c r="AO110" s="209"/>
      <c r="AP110" s="209"/>
      <c r="AQ110" s="209"/>
      <c r="AR110" s="209"/>
      <c r="AS110" s="209"/>
      <c r="AT110" s="209"/>
      <c r="AU110" s="209"/>
      <c r="AV110" s="209"/>
      <c r="AW110" s="209"/>
      <c r="AX110" s="209"/>
      <c r="AY110" s="209"/>
      <c r="AZ110" s="209"/>
      <c r="BA110" s="209"/>
      <c r="BB110" s="209"/>
      <c r="BC110" s="209"/>
      <c r="BD110" s="209"/>
      <c r="BE110" s="209"/>
      <c r="BF110" s="209"/>
      <c r="BG110" s="209"/>
      <c r="BH110" s="209"/>
    </row>
    <row r="111" spans="1:60" outlineLevel="1" x14ac:dyDescent="0.2">
      <c r="A111" s="226"/>
      <c r="B111" s="227"/>
      <c r="C111" s="260" t="s">
        <v>411</v>
      </c>
      <c r="D111" s="233"/>
      <c r="E111" s="234">
        <v>-16.610720000000001</v>
      </c>
      <c r="F111" s="229"/>
      <c r="G111" s="229"/>
      <c r="H111" s="229"/>
      <c r="I111" s="229"/>
      <c r="J111" s="229"/>
      <c r="K111" s="229"/>
      <c r="L111" s="229"/>
      <c r="M111" s="229"/>
      <c r="N111" s="228"/>
      <c r="O111" s="228"/>
      <c r="P111" s="228"/>
      <c r="Q111" s="228"/>
      <c r="R111" s="229"/>
      <c r="S111" s="229"/>
      <c r="T111" s="229"/>
      <c r="U111" s="229"/>
      <c r="V111" s="229"/>
      <c r="W111" s="229"/>
      <c r="X111" s="229"/>
      <c r="Y111" s="209"/>
      <c r="Z111" s="209"/>
      <c r="AA111" s="209"/>
      <c r="AB111" s="209"/>
      <c r="AC111" s="209"/>
      <c r="AD111" s="209"/>
      <c r="AE111" s="209"/>
      <c r="AF111" s="209"/>
      <c r="AG111" s="209" t="s">
        <v>155</v>
      </c>
      <c r="AH111" s="209">
        <v>0</v>
      </c>
      <c r="AI111" s="209"/>
      <c r="AJ111" s="209"/>
      <c r="AK111" s="209"/>
      <c r="AL111" s="209"/>
      <c r="AM111" s="209"/>
      <c r="AN111" s="209"/>
      <c r="AO111" s="209"/>
      <c r="AP111" s="209"/>
      <c r="AQ111" s="209"/>
      <c r="AR111" s="209"/>
      <c r="AS111" s="209"/>
      <c r="AT111" s="209"/>
      <c r="AU111" s="209"/>
      <c r="AV111" s="209"/>
      <c r="AW111" s="209"/>
      <c r="AX111" s="209"/>
      <c r="AY111" s="209"/>
      <c r="AZ111" s="209"/>
      <c r="BA111" s="209"/>
      <c r="BB111" s="209"/>
      <c r="BC111" s="209"/>
      <c r="BD111" s="209"/>
      <c r="BE111" s="209"/>
      <c r="BF111" s="209"/>
      <c r="BG111" s="209"/>
      <c r="BH111" s="209"/>
    </row>
    <row r="112" spans="1:60" outlineLevel="1" x14ac:dyDescent="0.2">
      <c r="A112" s="250">
        <v>16</v>
      </c>
      <c r="B112" s="251" t="s">
        <v>412</v>
      </c>
      <c r="C112" s="261" t="s">
        <v>413</v>
      </c>
      <c r="D112" s="252" t="s">
        <v>0</v>
      </c>
      <c r="E112" s="253">
        <v>-237.30670000000001</v>
      </c>
      <c r="F112" s="254">
        <v>3.5</v>
      </c>
      <c r="G112" s="255">
        <f>ROUND(E112*F112,2)</f>
        <v>-830.57</v>
      </c>
      <c r="H112" s="230">
        <v>0</v>
      </c>
      <c r="I112" s="229">
        <f>ROUND(E112*H112,2)</f>
        <v>0</v>
      </c>
      <c r="J112" s="230">
        <v>3.5</v>
      </c>
      <c r="K112" s="229">
        <f>ROUND(E112*J112,2)</f>
        <v>-830.57</v>
      </c>
      <c r="L112" s="229">
        <v>21</v>
      </c>
      <c r="M112" s="229">
        <f>G112*(1+L112/100)</f>
        <v>-1004.9897000000001</v>
      </c>
      <c r="N112" s="228">
        <v>0</v>
      </c>
      <c r="O112" s="228">
        <f>ROUND(E112*N112,2)</f>
        <v>0</v>
      </c>
      <c r="P112" s="228">
        <v>0</v>
      </c>
      <c r="Q112" s="228">
        <f>ROUND(E112*P112,2)</f>
        <v>0</v>
      </c>
      <c r="R112" s="229"/>
      <c r="S112" s="229" t="s">
        <v>150</v>
      </c>
      <c r="T112" s="229" t="s">
        <v>151</v>
      </c>
      <c r="U112" s="229">
        <v>0</v>
      </c>
      <c r="V112" s="229">
        <f>ROUND(E112*U112,2)</f>
        <v>0</v>
      </c>
      <c r="W112" s="229"/>
      <c r="X112" s="229" t="s">
        <v>187</v>
      </c>
      <c r="Y112" s="209"/>
      <c r="Z112" s="209"/>
      <c r="AA112" s="209"/>
      <c r="AB112" s="209"/>
      <c r="AC112" s="209"/>
      <c r="AD112" s="209"/>
      <c r="AE112" s="209"/>
      <c r="AF112" s="209"/>
      <c r="AG112" s="209" t="s">
        <v>188</v>
      </c>
      <c r="AH112" s="209"/>
      <c r="AI112" s="209"/>
      <c r="AJ112" s="209"/>
      <c r="AK112" s="209"/>
      <c r="AL112" s="209"/>
      <c r="AM112" s="209"/>
      <c r="AN112" s="209"/>
      <c r="AO112" s="209"/>
      <c r="AP112" s="209"/>
      <c r="AQ112" s="209"/>
      <c r="AR112" s="209"/>
      <c r="AS112" s="209"/>
      <c r="AT112" s="209"/>
      <c r="AU112" s="209"/>
      <c r="AV112" s="209"/>
      <c r="AW112" s="209"/>
      <c r="AX112" s="209"/>
      <c r="AY112" s="209"/>
      <c r="AZ112" s="209"/>
      <c r="BA112" s="209"/>
      <c r="BB112" s="209"/>
      <c r="BC112" s="209"/>
      <c r="BD112" s="209"/>
      <c r="BE112" s="209"/>
      <c r="BF112" s="209"/>
      <c r="BG112" s="209"/>
      <c r="BH112" s="209"/>
    </row>
    <row r="113" spans="1:60" x14ac:dyDescent="0.2">
      <c r="A113" s="237" t="s">
        <v>145</v>
      </c>
      <c r="B113" s="238" t="s">
        <v>111</v>
      </c>
      <c r="C113" s="256" t="s">
        <v>112</v>
      </c>
      <c r="D113" s="239"/>
      <c r="E113" s="240"/>
      <c r="F113" s="241"/>
      <c r="G113" s="242">
        <f>SUMIF(AG114:AG138,"&lt;&gt;NOR",G114:G138)</f>
        <v>1615.82</v>
      </c>
      <c r="H113" s="236"/>
      <c r="I113" s="236">
        <f>SUM(I114:I138)</f>
        <v>208.19</v>
      </c>
      <c r="J113" s="236"/>
      <c r="K113" s="236">
        <f>SUM(K114:K138)</f>
        <v>1407.6299999999999</v>
      </c>
      <c r="L113" s="236"/>
      <c r="M113" s="236">
        <f>SUM(M114:M138)</f>
        <v>1955.1422</v>
      </c>
      <c r="N113" s="235"/>
      <c r="O113" s="235">
        <f>SUM(O114:O138)</f>
        <v>0</v>
      </c>
      <c r="P113" s="235"/>
      <c r="Q113" s="235">
        <f>SUM(Q114:Q138)</f>
        <v>0</v>
      </c>
      <c r="R113" s="236"/>
      <c r="S113" s="236"/>
      <c r="T113" s="236"/>
      <c r="U113" s="236"/>
      <c r="V113" s="236">
        <f>SUM(V114:V138)</f>
        <v>2.8</v>
      </c>
      <c r="W113" s="236"/>
      <c r="X113" s="236"/>
      <c r="AG113" t="s">
        <v>146</v>
      </c>
    </row>
    <row r="114" spans="1:60" outlineLevel="1" x14ac:dyDescent="0.2">
      <c r="A114" s="244">
        <v>17</v>
      </c>
      <c r="B114" s="245" t="s">
        <v>414</v>
      </c>
      <c r="C114" s="257" t="s">
        <v>415</v>
      </c>
      <c r="D114" s="246" t="s">
        <v>172</v>
      </c>
      <c r="E114" s="247">
        <v>19.960650000000001</v>
      </c>
      <c r="F114" s="248">
        <v>21.1</v>
      </c>
      <c r="G114" s="249">
        <f>ROUND(E114*F114,2)</f>
        <v>421.17</v>
      </c>
      <c r="H114" s="230">
        <v>4.68</v>
      </c>
      <c r="I114" s="229">
        <f>ROUND(E114*H114,2)</f>
        <v>93.42</v>
      </c>
      <c r="J114" s="230">
        <v>16.420000000000002</v>
      </c>
      <c r="K114" s="229">
        <f>ROUND(E114*J114,2)</f>
        <v>327.75</v>
      </c>
      <c r="L114" s="229">
        <v>21</v>
      </c>
      <c r="M114" s="229">
        <f>G114*(1+L114/100)</f>
        <v>509.6157</v>
      </c>
      <c r="N114" s="228">
        <v>6.9999999999999994E-5</v>
      </c>
      <c r="O114" s="228">
        <f>ROUND(E114*N114,2)</f>
        <v>0</v>
      </c>
      <c r="P114" s="228">
        <v>0</v>
      </c>
      <c r="Q114" s="228">
        <f>ROUND(E114*P114,2)</f>
        <v>0</v>
      </c>
      <c r="R114" s="229"/>
      <c r="S114" s="229" t="s">
        <v>150</v>
      </c>
      <c r="T114" s="229" t="s">
        <v>151</v>
      </c>
      <c r="U114" s="229">
        <v>3.2480000000000002E-2</v>
      </c>
      <c r="V114" s="229">
        <f>ROUND(E114*U114,2)</f>
        <v>0.65</v>
      </c>
      <c r="W114" s="229"/>
      <c r="X114" s="229" t="s">
        <v>152</v>
      </c>
      <c r="Y114" s="209"/>
      <c r="Z114" s="209"/>
      <c r="AA114" s="209"/>
      <c r="AB114" s="209"/>
      <c r="AC114" s="209"/>
      <c r="AD114" s="209"/>
      <c r="AE114" s="209"/>
      <c r="AF114" s="209"/>
      <c r="AG114" s="209" t="s">
        <v>153</v>
      </c>
      <c r="AH114" s="209"/>
      <c r="AI114" s="209"/>
      <c r="AJ114" s="209"/>
      <c r="AK114" s="209"/>
      <c r="AL114" s="209"/>
      <c r="AM114" s="209"/>
      <c r="AN114" s="209"/>
      <c r="AO114" s="209"/>
      <c r="AP114" s="209"/>
      <c r="AQ114" s="209"/>
      <c r="AR114" s="209"/>
      <c r="AS114" s="209"/>
      <c r="AT114" s="209"/>
      <c r="AU114" s="209"/>
      <c r="AV114" s="209"/>
      <c r="AW114" s="209"/>
      <c r="AX114" s="209"/>
      <c r="AY114" s="209"/>
      <c r="AZ114" s="209"/>
      <c r="BA114" s="209"/>
      <c r="BB114" s="209"/>
      <c r="BC114" s="209"/>
      <c r="BD114" s="209"/>
      <c r="BE114" s="209"/>
      <c r="BF114" s="209"/>
      <c r="BG114" s="209"/>
      <c r="BH114" s="209"/>
    </row>
    <row r="115" spans="1:60" outlineLevel="1" x14ac:dyDescent="0.2">
      <c r="A115" s="226"/>
      <c r="B115" s="227"/>
      <c r="C115" s="258" t="s">
        <v>154</v>
      </c>
      <c r="D115" s="231"/>
      <c r="E115" s="232"/>
      <c r="F115" s="229"/>
      <c r="G115" s="229"/>
      <c r="H115" s="229"/>
      <c r="I115" s="229"/>
      <c r="J115" s="229"/>
      <c r="K115" s="229"/>
      <c r="L115" s="229"/>
      <c r="M115" s="229"/>
      <c r="N115" s="228"/>
      <c r="O115" s="228"/>
      <c r="P115" s="228"/>
      <c r="Q115" s="228"/>
      <c r="R115" s="229"/>
      <c r="S115" s="229"/>
      <c r="T115" s="229"/>
      <c r="U115" s="229"/>
      <c r="V115" s="229"/>
      <c r="W115" s="229"/>
      <c r="X115" s="229"/>
      <c r="Y115" s="209"/>
      <c r="Z115" s="209"/>
      <c r="AA115" s="209"/>
      <c r="AB115" s="209"/>
      <c r="AC115" s="209"/>
      <c r="AD115" s="209"/>
      <c r="AE115" s="209"/>
      <c r="AF115" s="209"/>
      <c r="AG115" s="209" t="s">
        <v>155</v>
      </c>
      <c r="AH115" s="209"/>
      <c r="AI115" s="209"/>
      <c r="AJ115" s="209"/>
      <c r="AK115" s="209"/>
      <c r="AL115" s="209"/>
      <c r="AM115" s="209"/>
      <c r="AN115" s="209"/>
      <c r="AO115" s="209"/>
      <c r="AP115" s="209"/>
      <c r="AQ115" s="209"/>
      <c r="AR115" s="209"/>
      <c r="AS115" s="209"/>
      <c r="AT115" s="209"/>
      <c r="AU115" s="209"/>
      <c r="AV115" s="209"/>
      <c r="AW115" s="209"/>
      <c r="AX115" s="209"/>
      <c r="AY115" s="209"/>
      <c r="AZ115" s="209"/>
      <c r="BA115" s="209"/>
      <c r="BB115" s="209"/>
      <c r="BC115" s="209"/>
      <c r="BD115" s="209"/>
      <c r="BE115" s="209"/>
      <c r="BF115" s="209"/>
      <c r="BG115" s="209"/>
      <c r="BH115" s="209"/>
    </row>
    <row r="116" spans="1:60" outlineLevel="1" x14ac:dyDescent="0.2">
      <c r="A116" s="226"/>
      <c r="B116" s="227"/>
      <c r="C116" s="259" t="s">
        <v>368</v>
      </c>
      <c r="D116" s="231"/>
      <c r="E116" s="232">
        <v>3.8048000000000002</v>
      </c>
      <c r="F116" s="229"/>
      <c r="G116" s="229"/>
      <c r="H116" s="229"/>
      <c r="I116" s="229"/>
      <c r="J116" s="229"/>
      <c r="K116" s="229"/>
      <c r="L116" s="229"/>
      <c r="M116" s="229"/>
      <c r="N116" s="228"/>
      <c r="O116" s="228"/>
      <c r="P116" s="228"/>
      <c r="Q116" s="228"/>
      <c r="R116" s="229"/>
      <c r="S116" s="229"/>
      <c r="T116" s="229"/>
      <c r="U116" s="229"/>
      <c r="V116" s="229"/>
      <c r="W116" s="229"/>
      <c r="X116" s="229"/>
      <c r="Y116" s="209"/>
      <c r="Z116" s="209"/>
      <c r="AA116" s="209"/>
      <c r="AB116" s="209"/>
      <c r="AC116" s="209"/>
      <c r="AD116" s="209"/>
      <c r="AE116" s="209"/>
      <c r="AF116" s="209"/>
      <c r="AG116" s="209" t="s">
        <v>155</v>
      </c>
      <c r="AH116" s="209">
        <v>2</v>
      </c>
      <c r="AI116" s="209"/>
      <c r="AJ116" s="209"/>
      <c r="AK116" s="209"/>
      <c r="AL116" s="209"/>
      <c r="AM116" s="209"/>
      <c r="AN116" s="209"/>
      <c r="AO116" s="209"/>
      <c r="AP116" s="209"/>
      <c r="AQ116" s="209"/>
      <c r="AR116" s="209"/>
      <c r="AS116" s="209"/>
      <c r="AT116" s="209"/>
      <c r="AU116" s="209"/>
      <c r="AV116" s="209"/>
      <c r="AW116" s="209"/>
      <c r="AX116" s="209"/>
      <c r="AY116" s="209"/>
      <c r="AZ116" s="209"/>
      <c r="BA116" s="209"/>
      <c r="BB116" s="209"/>
      <c r="BC116" s="209"/>
      <c r="BD116" s="209"/>
      <c r="BE116" s="209"/>
      <c r="BF116" s="209"/>
      <c r="BG116" s="209"/>
      <c r="BH116" s="209"/>
    </row>
    <row r="117" spans="1:60" outlineLevel="1" x14ac:dyDescent="0.2">
      <c r="A117" s="226"/>
      <c r="B117" s="227"/>
      <c r="C117" s="259" t="s">
        <v>369</v>
      </c>
      <c r="D117" s="231"/>
      <c r="E117" s="232">
        <v>0.46400000000000002</v>
      </c>
      <c r="F117" s="229"/>
      <c r="G117" s="229"/>
      <c r="H117" s="229"/>
      <c r="I117" s="229"/>
      <c r="J117" s="229"/>
      <c r="K117" s="229"/>
      <c r="L117" s="229"/>
      <c r="M117" s="229"/>
      <c r="N117" s="228"/>
      <c r="O117" s="228"/>
      <c r="P117" s="228"/>
      <c r="Q117" s="228"/>
      <c r="R117" s="229"/>
      <c r="S117" s="229"/>
      <c r="T117" s="229"/>
      <c r="U117" s="229"/>
      <c r="V117" s="229"/>
      <c r="W117" s="229"/>
      <c r="X117" s="229"/>
      <c r="Y117" s="209"/>
      <c r="Z117" s="209"/>
      <c r="AA117" s="209"/>
      <c r="AB117" s="209"/>
      <c r="AC117" s="209"/>
      <c r="AD117" s="209"/>
      <c r="AE117" s="209"/>
      <c r="AF117" s="209"/>
      <c r="AG117" s="209" t="s">
        <v>155</v>
      </c>
      <c r="AH117" s="209">
        <v>2</v>
      </c>
      <c r="AI117" s="209"/>
      <c r="AJ117" s="209"/>
      <c r="AK117" s="209"/>
      <c r="AL117" s="209"/>
      <c r="AM117" s="209"/>
      <c r="AN117" s="209"/>
      <c r="AO117" s="209"/>
      <c r="AP117" s="209"/>
      <c r="AQ117" s="209"/>
      <c r="AR117" s="209"/>
      <c r="AS117" s="209"/>
      <c r="AT117" s="209"/>
      <c r="AU117" s="209"/>
      <c r="AV117" s="209"/>
      <c r="AW117" s="209"/>
      <c r="AX117" s="209"/>
      <c r="AY117" s="209"/>
      <c r="AZ117" s="209"/>
      <c r="BA117" s="209"/>
      <c r="BB117" s="209"/>
      <c r="BC117" s="209"/>
      <c r="BD117" s="209"/>
      <c r="BE117" s="209"/>
      <c r="BF117" s="209"/>
      <c r="BG117" s="209"/>
      <c r="BH117" s="209"/>
    </row>
    <row r="118" spans="1:60" outlineLevel="1" x14ac:dyDescent="0.2">
      <c r="A118" s="226"/>
      <c r="B118" s="227"/>
      <c r="C118" s="259" t="s">
        <v>370</v>
      </c>
      <c r="D118" s="231"/>
      <c r="E118" s="232">
        <v>0.18559999999999999</v>
      </c>
      <c r="F118" s="229"/>
      <c r="G118" s="229"/>
      <c r="H118" s="229"/>
      <c r="I118" s="229"/>
      <c r="J118" s="229"/>
      <c r="K118" s="229"/>
      <c r="L118" s="229"/>
      <c r="M118" s="229"/>
      <c r="N118" s="228"/>
      <c r="O118" s="228"/>
      <c r="P118" s="228"/>
      <c r="Q118" s="228"/>
      <c r="R118" s="229"/>
      <c r="S118" s="229"/>
      <c r="T118" s="229"/>
      <c r="U118" s="229"/>
      <c r="V118" s="229"/>
      <c r="W118" s="229"/>
      <c r="X118" s="229"/>
      <c r="Y118" s="209"/>
      <c r="Z118" s="209"/>
      <c r="AA118" s="209"/>
      <c r="AB118" s="209"/>
      <c r="AC118" s="209"/>
      <c r="AD118" s="209"/>
      <c r="AE118" s="209"/>
      <c r="AF118" s="209"/>
      <c r="AG118" s="209" t="s">
        <v>155</v>
      </c>
      <c r="AH118" s="209">
        <v>2</v>
      </c>
      <c r="AI118" s="209"/>
      <c r="AJ118" s="209"/>
      <c r="AK118" s="209"/>
      <c r="AL118" s="209"/>
      <c r="AM118" s="209"/>
      <c r="AN118" s="209"/>
      <c r="AO118" s="209"/>
      <c r="AP118" s="209"/>
      <c r="AQ118" s="209"/>
      <c r="AR118" s="209"/>
      <c r="AS118" s="209"/>
      <c r="AT118" s="209"/>
      <c r="AU118" s="209"/>
      <c r="AV118" s="209"/>
      <c r="AW118" s="209"/>
      <c r="AX118" s="209"/>
      <c r="AY118" s="209"/>
      <c r="AZ118" s="209"/>
      <c r="BA118" s="209"/>
      <c r="BB118" s="209"/>
      <c r="BC118" s="209"/>
      <c r="BD118" s="209"/>
      <c r="BE118" s="209"/>
      <c r="BF118" s="209"/>
      <c r="BG118" s="209"/>
      <c r="BH118" s="209"/>
    </row>
    <row r="119" spans="1:60" outlineLevel="1" x14ac:dyDescent="0.2">
      <c r="A119" s="226"/>
      <c r="B119" s="227"/>
      <c r="C119" s="259" t="s">
        <v>371</v>
      </c>
      <c r="D119" s="231"/>
      <c r="E119" s="232">
        <v>10.302</v>
      </c>
      <c r="F119" s="229"/>
      <c r="G119" s="229"/>
      <c r="H119" s="229"/>
      <c r="I119" s="229"/>
      <c r="J119" s="229"/>
      <c r="K119" s="229"/>
      <c r="L119" s="229"/>
      <c r="M119" s="229"/>
      <c r="N119" s="228"/>
      <c r="O119" s="228"/>
      <c r="P119" s="228"/>
      <c r="Q119" s="228"/>
      <c r="R119" s="229"/>
      <c r="S119" s="229"/>
      <c r="T119" s="229"/>
      <c r="U119" s="229"/>
      <c r="V119" s="229"/>
      <c r="W119" s="229"/>
      <c r="X119" s="229"/>
      <c r="Y119" s="209"/>
      <c r="Z119" s="209"/>
      <c r="AA119" s="209"/>
      <c r="AB119" s="209"/>
      <c r="AC119" s="209"/>
      <c r="AD119" s="209"/>
      <c r="AE119" s="209"/>
      <c r="AF119" s="209"/>
      <c r="AG119" s="209" t="s">
        <v>155</v>
      </c>
      <c r="AH119" s="209">
        <v>2</v>
      </c>
      <c r="AI119" s="209"/>
      <c r="AJ119" s="209"/>
      <c r="AK119" s="209"/>
      <c r="AL119" s="209"/>
      <c r="AM119" s="209"/>
      <c r="AN119" s="209"/>
      <c r="AO119" s="209"/>
      <c r="AP119" s="209"/>
      <c r="AQ119" s="209"/>
      <c r="AR119" s="209"/>
      <c r="AS119" s="209"/>
      <c r="AT119" s="209"/>
      <c r="AU119" s="209"/>
      <c r="AV119" s="209"/>
      <c r="AW119" s="209"/>
      <c r="AX119" s="209"/>
      <c r="AY119" s="209"/>
      <c r="AZ119" s="209"/>
      <c r="BA119" s="209"/>
      <c r="BB119" s="209"/>
      <c r="BC119" s="209"/>
      <c r="BD119" s="209"/>
      <c r="BE119" s="209"/>
      <c r="BF119" s="209"/>
      <c r="BG119" s="209"/>
      <c r="BH119" s="209"/>
    </row>
    <row r="120" spans="1:60" outlineLevel="1" x14ac:dyDescent="0.2">
      <c r="A120" s="226"/>
      <c r="B120" s="227"/>
      <c r="C120" s="259" t="s">
        <v>372</v>
      </c>
      <c r="D120" s="231"/>
      <c r="E120" s="232">
        <v>0.20824999999999999</v>
      </c>
      <c r="F120" s="229"/>
      <c r="G120" s="229"/>
      <c r="H120" s="229"/>
      <c r="I120" s="229"/>
      <c r="J120" s="229"/>
      <c r="K120" s="229"/>
      <c r="L120" s="229"/>
      <c r="M120" s="229"/>
      <c r="N120" s="228"/>
      <c r="O120" s="228"/>
      <c r="P120" s="228"/>
      <c r="Q120" s="228"/>
      <c r="R120" s="229"/>
      <c r="S120" s="229"/>
      <c r="T120" s="229"/>
      <c r="U120" s="229"/>
      <c r="V120" s="229"/>
      <c r="W120" s="229"/>
      <c r="X120" s="229"/>
      <c r="Y120" s="209"/>
      <c r="Z120" s="209"/>
      <c r="AA120" s="209"/>
      <c r="AB120" s="209"/>
      <c r="AC120" s="209"/>
      <c r="AD120" s="209"/>
      <c r="AE120" s="209"/>
      <c r="AF120" s="209"/>
      <c r="AG120" s="209" t="s">
        <v>155</v>
      </c>
      <c r="AH120" s="209">
        <v>2</v>
      </c>
      <c r="AI120" s="209"/>
      <c r="AJ120" s="209"/>
      <c r="AK120" s="209"/>
      <c r="AL120" s="209"/>
      <c r="AM120" s="209"/>
      <c r="AN120" s="209"/>
      <c r="AO120" s="209"/>
      <c r="AP120" s="209"/>
      <c r="AQ120" s="209"/>
      <c r="AR120" s="209"/>
      <c r="AS120" s="209"/>
      <c r="AT120" s="209"/>
      <c r="AU120" s="209"/>
      <c r="AV120" s="209"/>
      <c r="AW120" s="209"/>
      <c r="AX120" s="209"/>
      <c r="AY120" s="209"/>
      <c r="AZ120" s="209"/>
      <c r="BA120" s="209"/>
      <c r="BB120" s="209"/>
      <c r="BC120" s="209"/>
      <c r="BD120" s="209"/>
      <c r="BE120" s="209"/>
      <c r="BF120" s="209"/>
      <c r="BG120" s="209"/>
      <c r="BH120" s="209"/>
    </row>
    <row r="121" spans="1:60" outlineLevel="1" x14ac:dyDescent="0.2">
      <c r="A121" s="226"/>
      <c r="B121" s="227"/>
      <c r="C121" s="259" t="s">
        <v>373</v>
      </c>
      <c r="D121" s="231"/>
      <c r="E121" s="232">
        <v>0.13600000000000001</v>
      </c>
      <c r="F121" s="229"/>
      <c r="G121" s="229"/>
      <c r="H121" s="229"/>
      <c r="I121" s="229"/>
      <c r="J121" s="229"/>
      <c r="K121" s="229"/>
      <c r="L121" s="229"/>
      <c r="M121" s="229"/>
      <c r="N121" s="228"/>
      <c r="O121" s="228"/>
      <c r="P121" s="228"/>
      <c r="Q121" s="228"/>
      <c r="R121" s="229"/>
      <c r="S121" s="229"/>
      <c r="T121" s="229"/>
      <c r="U121" s="229"/>
      <c r="V121" s="229"/>
      <c r="W121" s="229"/>
      <c r="X121" s="229"/>
      <c r="Y121" s="209"/>
      <c r="Z121" s="209"/>
      <c r="AA121" s="209"/>
      <c r="AB121" s="209"/>
      <c r="AC121" s="209"/>
      <c r="AD121" s="209"/>
      <c r="AE121" s="209"/>
      <c r="AF121" s="209"/>
      <c r="AG121" s="209" t="s">
        <v>155</v>
      </c>
      <c r="AH121" s="209">
        <v>2</v>
      </c>
      <c r="AI121" s="209"/>
      <c r="AJ121" s="209"/>
      <c r="AK121" s="209"/>
      <c r="AL121" s="209"/>
      <c r="AM121" s="209"/>
      <c r="AN121" s="209"/>
      <c r="AO121" s="209"/>
      <c r="AP121" s="209"/>
      <c r="AQ121" s="209"/>
      <c r="AR121" s="209"/>
      <c r="AS121" s="209"/>
      <c r="AT121" s="209"/>
      <c r="AU121" s="209"/>
      <c r="AV121" s="209"/>
      <c r="AW121" s="209"/>
      <c r="AX121" s="209"/>
      <c r="AY121" s="209"/>
      <c r="AZ121" s="209"/>
      <c r="BA121" s="209"/>
      <c r="BB121" s="209"/>
      <c r="BC121" s="209"/>
      <c r="BD121" s="209"/>
      <c r="BE121" s="209"/>
      <c r="BF121" s="209"/>
      <c r="BG121" s="209"/>
      <c r="BH121" s="209"/>
    </row>
    <row r="122" spans="1:60" outlineLevel="1" x14ac:dyDescent="0.2">
      <c r="A122" s="226"/>
      <c r="B122" s="227"/>
      <c r="C122" s="258" t="s">
        <v>164</v>
      </c>
      <c r="D122" s="231"/>
      <c r="E122" s="232"/>
      <c r="F122" s="229"/>
      <c r="G122" s="229"/>
      <c r="H122" s="229"/>
      <c r="I122" s="229"/>
      <c r="J122" s="229"/>
      <c r="K122" s="229"/>
      <c r="L122" s="229"/>
      <c r="M122" s="229"/>
      <c r="N122" s="228"/>
      <c r="O122" s="228"/>
      <c r="P122" s="228"/>
      <c r="Q122" s="228"/>
      <c r="R122" s="229"/>
      <c r="S122" s="229"/>
      <c r="T122" s="229"/>
      <c r="U122" s="229"/>
      <c r="V122" s="229"/>
      <c r="W122" s="229"/>
      <c r="X122" s="229"/>
      <c r="Y122" s="209"/>
      <c r="Z122" s="209"/>
      <c r="AA122" s="209"/>
      <c r="AB122" s="209"/>
      <c r="AC122" s="209"/>
      <c r="AD122" s="209"/>
      <c r="AE122" s="209"/>
      <c r="AF122" s="209"/>
      <c r="AG122" s="209" t="s">
        <v>155</v>
      </c>
      <c r="AH122" s="209"/>
      <c r="AI122" s="209"/>
      <c r="AJ122" s="209"/>
      <c r="AK122" s="209"/>
      <c r="AL122" s="209"/>
      <c r="AM122" s="209"/>
      <c r="AN122" s="209"/>
      <c r="AO122" s="209"/>
      <c r="AP122" s="209"/>
      <c r="AQ122" s="209"/>
      <c r="AR122" s="209"/>
      <c r="AS122" s="209"/>
      <c r="AT122" s="209"/>
      <c r="AU122" s="209"/>
      <c r="AV122" s="209"/>
      <c r="AW122" s="209"/>
      <c r="AX122" s="209"/>
      <c r="AY122" s="209"/>
      <c r="AZ122" s="209"/>
      <c r="BA122" s="209"/>
      <c r="BB122" s="209"/>
      <c r="BC122" s="209"/>
      <c r="BD122" s="209"/>
      <c r="BE122" s="209"/>
      <c r="BF122" s="209"/>
      <c r="BG122" s="209"/>
      <c r="BH122" s="209"/>
    </row>
    <row r="123" spans="1:60" outlineLevel="1" x14ac:dyDescent="0.2">
      <c r="A123" s="226"/>
      <c r="B123" s="227"/>
      <c r="C123" s="260" t="s">
        <v>416</v>
      </c>
      <c r="D123" s="233"/>
      <c r="E123" s="234">
        <v>15.10065</v>
      </c>
      <c r="F123" s="229"/>
      <c r="G123" s="229"/>
      <c r="H123" s="229"/>
      <c r="I123" s="229"/>
      <c r="J123" s="229"/>
      <c r="K123" s="229"/>
      <c r="L123" s="229"/>
      <c r="M123" s="229"/>
      <c r="N123" s="228"/>
      <c r="O123" s="228"/>
      <c r="P123" s="228"/>
      <c r="Q123" s="228"/>
      <c r="R123" s="229"/>
      <c r="S123" s="229"/>
      <c r="T123" s="229"/>
      <c r="U123" s="229"/>
      <c r="V123" s="229"/>
      <c r="W123" s="229"/>
      <c r="X123" s="229"/>
      <c r="Y123" s="209"/>
      <c r="Z123" s="209"/>
      <c r="AA123" s="209"/>
      <c r="AB123" s="209"/>
      <c r="AC123" s="209"/>
      <c r="AD123" s="209"/>
      <c r="AE123" s="209"/>
      <c r="AF123" s="209"/>
      <c r="AG123" s="209" t="s">
        <v>155</v>
      </c>
      <c r="AH123" s="209">
        <v>0</v>
      </c>
      <c r="AI123" s="209"/>
      <c r="AJ123" s="209"/>
      <c r="AK123" s="209"/>
      <c r="AL123" s="209"/>
      <c r="AM123" s="209"/>
      <c r="AN123" s="209"/>
      <c r="AO123" s="209"/>
      <c r="AP123" s="209"/>
      <c r="AQ123" s="209"/>
      <c r="AR123" s="209"/>
      <c r="AS123" s="209"/>
      <c r="AT123" s="209"/>
      <c r="AU123" s="209"/>
      <c r="AV123" s="209"/>
      <c r="AW123" s="209"/>
      <c r="AX123" s="209"/>
      <c r="AY123" s="209"/>
      <c r="AZ123" s="209"/>
      <c r="BA123" s="209"/>
      <c r="BB123" s="209"/>
      <c r="BC123" s="209"/>
      <c r="BD123" s="209"/>
      <c r="BE123" s="209"/>
      <c r="BF123" s="209"/>
      <c r="BG123" s="209"/>
      <c r="BH123" s="209"/>
    </row>
    <row r="124" spans="1:60" outlineLevel="1" x14ac:dyDescent="0.2">
      <c r="A124" s="226"/>
      <c r="B124" s="227"/>
      <c r="C124" s="260" t="s">
        <v>364</v>
      </c>
      <c r="D124" s="233"/>
      <c r="E124" s="234">
        <v>4.05</v>
      </c>
      <c r="F124" s="229"/>
      <c r="G124" s="229"/>
      <c r="H124" s="229"/>
      <c r="I124" s="229"/>
      <c r="J124" s="229"/>
      <c r="K124" s="229"/>
      <c r="L124" s="229"/>
      <c r="M124" s="229"/>
      <c r="N124" s="228"/>
      <c r="O124" s="228"/>
      <c r="P124" s="228"/>
      <c r="Q124" s="228"/>
      <c r="R124" s="229"/>
      <c r="S124" s="229"/>
      <c r="T124" s="229"/>
      <c r="U124" s="229"/>
      <c r="V124" s="229"/>
      <c r="W124" s="229"/>
      <c r="X124" s="229"/>
      <c r="Y124" s="209"/>
      <c r="Z124" s="209"/>
      <c r="AA124" s="209"/>
      <c r="AB124" s="209"/>
      <c r="AC124" s="209"/>
      <c r="AD124" s="209"/>
      <c r="AE124" s="209"/>
      <c r="AF124" s="209"/>
      <c r="AG124" s="209" t="s">
        <v>155</v>
      </c>
      <c r="AH124" s="209">
        <v>0</v>
      </c>
      <c r="AI124" s="209"/>
      <c r="AJ124" s="209"/>
      <c r="AK124" s="209"/>
      <c r="AL124" s="209"/>
      <c r="AM124" s="209"/>
      <c r="AN124" s="209"/>
      <c r="AO124" s="209"/>
      <c r="AP124" s="209"/>
      <c r="AQ124" s="209"/>
      <c r="AR124" s="209"/>
      <c r="AS124" s="209"/>
      <c r="AT124" s="209"/>
      <c r="AU124" s="209"/>
      <c r="AV124" s="209"/>
      <c r="AW124" s="209"/>
      <c r="AX124" s="209"/>
      <c r="AY124" s="209"/>
      <c r="AZ124" s="209"/>
      <c r="BA124" s="209"/>
      <c r="BB124" s="209"/>
      <c r="BC124" s="209"/>
      <c r="BD124" s="209"/>
      <c r="BE124" s="209"/>
      <c r="BF124" s="209"/>
      <c r="BG124" s="209"/>
      <c r="BH124" s="209"/>
    </row>
    <row r="125" spans="1:60" outlineLevel="1" x14ac:dyDescent="0.2">
      <c r="A125" s="226"/>
      <c r="B125" s="227"/>
      <c r="C125" s="260" t="s">
        <v>365</v>
      </c>
      <c r="D125" s="233"/>
      <c r="E125" s="234">
        <v>0.81</v>
      </c>
      <c r="F125" s="229"/>
      <c r="G125" s="229"/>
      <c r="H125" s="229"/>
      <c r="I125" s="229"/>
      <c r="J125" s="229"/>
      <c r="K125" s="229"/>
      <c r="L125" s="229"/>
      <c r="M125" s="229"/>
      <c r="N125" s="228"/>
      <c r="O125" s="228"/>
      <c r="P125" s="228"/>
      <c r="Q125" s="228"/>
      <c r="R125" s="229"/>
      <c r="S125" s="229"/>
      <c r="T125" s="229"/>
      <c r="U125" s="229"/>
      <c r="V125" s="229"/>
      <c r="W125" s="229"/>
      <c r="X125" s="229"/>
      <c r="Y125" s="209"/>
      <c r="Z125" s="209"/>
      <c r="AA125" s="209"/>
      <c r="AB125" s="209"/>
      <c r="AC125" s="209"/>
      <c r="AD125" s="209"/>
      <c r="AE125" s="209"/>
      <c r="AF125" s="209"/>
      <c r="AG125" s="209" t="s">
        <v>155</v>
      </c>
      <c r="AH125" s="209">
        <v>0</v>
      </c>
      <c r="AI125" s="209"/>
      <c r="AJ125" s="209"/>
      <c r="AK125" s="209"/>
      <c r="AL125" s="209"/>
      <c r="AM125" s="209"/>
      <c r="AN125" s="209"/>
      <c r="AO125" s="209"/>
      <c r="AP125" s="209"/>
      <c r="AQ125" s="209"/>
      <c r="AR125" s="209"/>
      <c r="AS125" s="209"/>
      <c r="AT125" s="209"/>
      <c r="AU125" s="209"/>
      <c r="AV125" s="209"/>
      <c r="AW125" s="209"/>
      <c r="AX125" s="209"/>
      <c r="AY125" s="209"/>
      <c r="AZ125" s="209"/>
      <c r="BA125" s="209"/>
      <c r="BB125" s="209"/>
      <c r="BC125" s="209"/>
      <c r="BD125" s="209"/>
      <c r="BE125" s="209"/>
      <c r="BF125" s="209"/>
      <c r="BG125" s="209"/>
      <c r="BH125" s="209"/>
    </row>
    <row r="126" spans="1:60" outlineLevel="1" x14ac:dyDescent="0.2">
      <c r="A126" s="244">
        <v>18</v>
      </c>
      <c r="B126" s="245" t="s">
        <v>417</v>
      </c>
      <c r="C126" s="257" t="s">
        <v>418</v>
      </c>
      <c r="D126" s="246" t="s">
        <v>172</v>
      </c>
      <c r="E126" s="247">
        <v>15.10065</v>
      </c>
      <c r="F126" s="248">
        <v>60.8</v>
      </c>
      <c r="G126" s="249">
        <f>ROUND(E126*F126,2)</f>
        <v>918.12</v>
      </c>
      <c r="H126" s="230">
        <v>5.83</v>
      </c>
      <c r="I126" s="229">
        <f>ROUND(E126*H126,2)</f>
        <v>88.04</v>
      </c>
      <c r="J126" s="230">
        <v>54.97</v>
      </c>
      <c r="K126" s="229">
        <f>ROUND(E126*J126,2)</f>
        <v>830.08</v>
      </c>
      <c r="L126" s="229">
        <v>21</v>
      </c>
      <c r="M126" s="229">
        <f>G126*(1+L126/100)</f>
        <v>1110.9251999999999</v>
      </c>
      <c r="N126" s="228">
        <v>1.4999999999999999E-4</v>
      </c>
      <c r="O126" s="228">
        <f>ROUND(E126*N126,2)</f>
        <v>0</v>
      </c>
      <c r="P126" s="228">
        <v>0</v>
      </c>
      <c r="Q126" s="228">
        <f>ROUND(E126*P126,2)</f>
        <v>0</v>
      </c>
      <c r="R126" s="229"/>
      <c r="S126" s="229" t="s">
        <v>150</v>
      </c>
      <c r="T126" s="229" t="s">
        <v>151</v>
      </c>
      <c r="U126" s="229">
        <v>0.10902000000000001</v>
      </c>
      <c r="V126" s="229">
        <f>ROUND(E126*U126,2)</f>
        <v>1.65</v>
      </c>
      <c r="W126" s="229"/>
      <c r="X126" s="229" t="s">
        <v>152</v>
      </c>
      <c r="Y126" s="209"/>
      <c r="Z126" s="209"/>
      <c r="AA126" s="209"/>
      <c r="AB126" s="209"/>
      <c r="AC126" s="209"/>
      <c r="AD126" s="209"/>
      <c r="AE126" s="209"/>
      <c r="AF126" s="209"/>
      <c r="AG126" s="209" t="s">
        <v>153</v>
      </c>
      <c r="AH126" s="209"/>
      <c r="AI126" s="209"/>
      <c r="AJ126" s="209"/>
      <c r="AK126" s="209"/>
      <c r="AL126" s="209"/>
      <c r="AM126" s="209"/>
      <c r="AN126" s="209"/>
      <c r="AO126" s="209"/>
      <c r="AP126" s="209"/>
      <c r="AQ126" s="209"/>
      <c r="AR126" s="209"/>
      <c r="AS126" s="209"/>
      <c r="AT126" s="209"/>
      <c r="AU126" s="209"/>
      <c r="AV126" s="209"/>
      <c r="AW126" s="209"/>
      <c r="AX126" s="209"/>
      <c r="AY126" s="209"/>
      <c r="AZ126" s="209"/>
      <c r="BA126" s="209"/>
      <c r="BB126" s="209"/>
      <c r="BC126" s="209"/>
      <c r="BD126" s="209"/>
      <c r="BE126" s="209"/>
      <c r="BF126" s="209"/>
      <c r="BG126" s="209"/>
      <c r="BH126" s="209"/>
    </row>
    <row r="127" spans="1:60" outlineLevel="1" x14ac:dyDescent="0.2">
      <c r="A127" s="226"/>
      <c r="B127" s="227"/>
      <c r="C127" s="258" t="s">
        <v>154</v>
      </c>
      <c r="D127" s="231"/>
      <c r="E127" s="232"/>
      <c r="F127" s="229"/>
      <c r="G127" s="229"/>
      <c r="H127" s="229"/>
      <c r="I127" s="229"/>
      <c r="J127" s="229"/>
      <c r="K127" s="229"/>
      <c r="L127" s="229"/>
      <c r="M127" s="229"/>
      <c r="N127" s="228"/>
      <c r="O127" s="228"/>
      <c r="P127" s="228"/>
      <c r="Q127" s="228"/>
      <c r="R127" s="229"/>
      <c r="S127" s="229"/>
      <c r="T127" s="229"/>
      <c r="U127" s="229"/>
      <c r="V127" s="229"/>
      <c r="W127" s="229"/>
      <c r="X127" s="229"/>
      <c r="Y127" s="209"/>
      <c r="Z127" s="209"/>
      <c r="AA127" s="209"/>
      <c r="AB127" s="209"/>
      <c r="AC127" s="209"/>
      <c r="AD127" s="209"/>
      <c r="AE127" s="209"/>
      <c r="AF127" s="209"/>
      <c r="AG127" s="209" t="s">
        <v>155</v>
      </c>
      <c r="AH127" s="209"/>
      <c r="AI127" s="209"/>
      <c r="AJ127" s="209"/>
      <c r="AK127" s="209"/>
      <c r="AL127" s="209"/>
      <c r="AM127" s="209"/>
      <c r="AN127" s="209"/>
      <c r="AO127" s="209"/>
      <c r="AP127" s="209"/>
      <c r="AQ127" s="209"/>
      <c r="AR127" s="209"/>
      <c r="AS127" s="209"/>
      <c r="AT127" s="209"/>
      <c r="AU127" s="209"/>
      <c r="AV127" s="209"/>
      <c r="AW127" s="209"/>
      <c r="AX127" s="209"/>
      <c r="AY127" s="209"/>
      <c r="AZ127" s="209"/>
      <c r="BA127" s="209"/>
      <c r="BB127" s="209"/>
      <c r="BC127" s="209"/>
      <c r="BD127" s="209"/>
      <c r="BE127" s="209"/>
      <c r="BF127" s="209"/>
      <c r="BG127" s="209"/>
      <c r="BH127" s="209"/>
    </row>
    <row r="128" spans="1:60" outlineLevel="1" x14ac:dyDescent="0.2">
      <c r="A128" s="226"/>
      <c r="B128" s="227"/>
      <c r="C128" s="259" t="s">
        <v>368</v>
      </c>
      <c r="D128" s="231"/>
      <c r="E128" s="232">
        <v>3.8048000000000002</v>
      </c>
      <c r="F128" s="229"/>
      <c r="G128" s="229"/>
      <c r="H128" s="229"/>
      <c r="I128" s="229"/>
      <c r="J128" s="229"/>
      <c r="K128" s="229"/>
      <c r="L128" s="229"/>
      <c r="M128" s="229"/>
      <c r="N128" s="228"/>
      <c r="O128" s="228"/>
      <c r="P128" s="228"/>
      <c r="Q128" s="228"/>
      <c r="R128" s="229"/>
      <c r="S128" s="229"/>
      <c r="T128" s="229"/>
      <c r="U128" s="229"/>
      <c r="V128" s="229"/>
      <c r="W128" s="229"/>
      <c r="X128" s="229"/>
      <c r="Y128" s="209"/>
      <c r="Z128" s="209"/>
      <c r="AA128" s="209"/>
      <c r="AB128" s="209"/>
      <c r="AC128" s="209"/>
      <c r="AD128" s="209"/>
      <c r="AE128" s="209"/>
      <c r="AF128" s="209"/>
      <c r="AG128" s="209" t="s">
        <v>155</v>
      </c>
      <c r="AH128" s="209">
        <v>2</v>
      </c>
      <c r="AI128" s="209"/>
      <c r="AJ128" s="209"/>
      <c r="AK128" s="209"/>
      <c r="AL128" s="209"/>
      <c r="AM128" s="209"/>
      <c r="AN128" s="209"/>
      <c r="AO128" s="209"/>
      <c r="AP128" s="209"/>
      <c r="AQ128" s="209"/>
      <c r="AR128" s="209"/>
      <c r="AS128" s="209"/>
      <c r="AT128" s="209"/>
      <c r="AU128" s="209"/>
      <c r="AV128" s="209"/>
      <c r="AW128" s="209"/>
      <c r="AX128" s="209"/>
      <c r="AY128" s="209"/>
      <c r="AZ128" s="209"/>
      <c r="BA128" s="209"/>
      <c r="BB128" s="209"/>
      <c r="BC128" s="209"/>
      <c r="BD128" s="209"/>
      <c r="BE128" s="209"/>
      <c r="BF128" s="209"/>
      <c r="BG128" s="209"/>
      <c r="BH128" s="209"/>
    </row>
    <row r="129" spans="1:60" outlineLevel="1" x14ac:dyDescent="0.2">
      <c r="A129" s="226"/>
      <c r="B129" s="227"/>
      <c r="C129" s="259" t="s">
        <v>369</v>
      </c>
      <c r="D129" s="231"/>
      <c r="E129" s="232">
        <v>0.46400000000000002</v>
      </c>
      <c r="F129" s="229"/>
      <c r="G129" s="229"/>
      <c r="H129" s="229"/>
      <c r="I129" s="229"/>
      <c r="J129" s="229"/>
      <c r="K129" s="229"/>
      <c r="L129" s="229"/>
      <c r="M129" s="229"/>
      <c r="N129" s="228"/>
      <c r="O129" s="228"/>
      <c r="P129" s="228"/>
      <c r="Q129" s="228"/>
      <c r="R129" s="229"/>
      <c r="S129" s="229"/>
      <c r="T129" s="229"/>
      <c r="U129" s="229"/>
      <c r="V129" s="229"/>
      <c r="W129" s="229"/>
      <c r="X129" s="229"/>
      <c r="Y129" s="209"/>
      <c r="Z129" s="209"/>
      <c r="AA129" s="209"/>
      <c r="AB129" s="209"/>
      <c r="AC129" s="209"/>
      <c r="AD129" s="209"/>
      <c r="AE129" s="209"/>
      <c r="AF129" s="209"/>
      <c r="AG129" s="209" t="s">
        <v>155</v>
      </c>
      <c r="AH129" s="209">
        <v>2</v>
      </c>
      <c r="AI129" s="209"/>
      <c r="AJ129" s="209"/>
      <c r="AK129" s="209"/>
      <c r="AL129" s="209"/>
      <c r="AM129" s="209"/>
      <c r="AN129" s="209"/>
      <c r="AO129" s="209"/>
      <c r="AP129" s="209"/>
      <c r="AQ129" s="209"/>
      <c r="AR129" s="209"/>
      <c r="AS129" s="209"/>
      <c r="AT129" s="209"/>
      <c r="AU129" s="209"/>
      <c r="AV129" s="209"/>
      <c r="AW129" s="209"/>
      <c r="AX129" s="209"/>
      <c r="AY129" s="209"/>
      <c r="AZ129" s="209"/>
      <c r="BA129" s="209"/>
      <c r="BB129" s="209"/>
      <c r="BC129" s="209"/>
      <c r="BD129" s="209"/>
      <c r="BE129" s="209"/>
      <c r="BF129" s="209"/>
      <c r="BG129" s="209"/>
      <c r="BH129" s="209"/>
    </row>
    <row r="130" spans="1:60" outlineLevel="1" x14ac:dyDescent="0.2">
      <c r="A130" s="226"/>
      <c r="B130" s="227"/>
      <c r="C130" s="259" t="s">
        <v>370</v>
      </c>
      <c r="D130" s="231"/>
      <c r="E130" s="232">
        <v>0.18559999999999999</v>
      </c>
      <c r="F130" s="229"/>
      <c r="G130" s="229"/>
      <c r="H130" s="229"/>
      <c r="I130" s="229"/>
      <c r="J130" s="229"/>
      <c r="K130" s="229"/>
      <c r="L130" s="229"/>
      <c r="M130" s="229"/>
      <c r="N130" s="228"/>
      <c r="O130" s="228"/>
      <c r="P130" s="228"/>
      <c r="Q130" s="228"/>
      <c r="R130" s="229"/>
      <c r="S130" s="229"/>
      <c r="T130" s="229"/>
      <c r="U130" s="229"/>
      <c r="V130" s="229"/>
      <c r="W130" s="229"/>
      <c r="X130" s="229"/>
      <c r="Y130" s="209"/>
      <c r="Z130" s="209"/>
      <c r="AA130" s="209"/>
      <c r="AB130" s="209"/>
      <c r="AC130" s="209"/>
      <c r="AD130" s="209"/>
      <c r="AE130" s="209"/>
      <c r="AF130" s="209"/>
      <c r="AG130" s="209" t="s">
        <v>155</v>
      </c>
      <c r="AH130" s="209">
        <v>2</v>
      </c>
      <c r="AI130" s="209"/>
      <c r="AJ130" s="209"/>
      <c r="AK130" s="209"/>
      <c r="AL130" s="209"/>
      <c r="AM130" s="209"/>
      <c r="AN130" s="209"/>
      <c r="AO130" s="209"/>
      <c r="AP130" s="209"/>
      <c r="AQ130" s="209"/>
      <c r="AR130" s="209"/>
      <c r="AS130" s="209"/>
      <c r="AT130" s="209"/>
      <c r="AU130" s="209"/>
      <c r="AV130" s="209"/>
      <c r="AW130" s="209"/>
      <c r="AX130" s="209"/>
      <c r="AY130" s="209"/>
      <c r="AZ130" s="209"/>
      <c r="BA130" s="209"/>
      <c r="BB130" s="209"/>
      <c r="BC130" s="209"/>
      <c r="BD130" s="209"/>
      <c r="BE130" s="209"/>
      <c r="BF130" s="209"/>
      <c r="BG130" s="209"/>
      <c r="BH130" s="209"/>
    </row>
    <row r="131" spans="1:60" outlineLevel="1" x14ac:dyDescent="0.2">
      <c r="A131" s="226"/>
      <c r="B131" s="227"/>
      <c r="C131" s="259" t="s">
        <v>371</v>
      </c>
      <c r="D131" s="231"/>
      <c r="E131" s="232">
        <v>10.302</v>
      </c>
      <c r="F131" s="229"/>
      <c r="G131" s="229"/>
      <c r="H131" s="229"/>
      <c r="I131" s="229"/>
      <c r="J131" s="229"/>
      <c r="K131" s="229"/>
      <c r="L131" s="229"/>
      <c r="M131" s="229"/>
      <c r="N131" s="228"/>
      <c r="O131" s="228"/>
      <c r="P131" s="228"/>
      <c r="Q131" s="228"/>
      <c r="R131" s="229"/>
      <c r="S131" s="229"/>
      <c r="T131" s="229"/>
      <c r="U131" s="229"/>
      <c r="V131" s="229"/>
      <c r="W131" s="229"/>
      <c r="X131" s="229"/>
      <c r="Y131" s="209"/>
      <c r="Z131" s="209"/>
      <c r="AA131" s="209"/>
      <c r="AB131" s="209"/>
      <c r="AC131" s="209"/>
      <c r="AD131" s="209"/>
      <c r="AE131" s="209"/>
      <c r="AF131" s="209"/>
      <c r="AG131" s="209" t="s">
        <v>155</v>
      </c>
      <c r="AH131" s="209">
        <v>2</v>
      </c>
      <c r="AI131" s="209"/>
      <c r="AJ131" s="209"/>
      <c r="AK131" s="209"/>
      <c r="AL131" s="209"/>
      <c r="AM131" s="209"/>
      <c r="AN131" s="209"/>
      <c r="AO131" s="209"/>
      <c r="AP131" s="209"/>
      <c r="AQ131" s="209"/>
      <c r="AR131" s="209"/>
      <c r="AS131" s="209"/>
      <c r="AT131" s="209"/>
      <c r="AU131" s="209"/>
      <c r="AV131" s="209"/>
      <c r="AW131" s="209"/>
      <c r="AX131" s="209"/>
      <c r="AY131" s="209"/>
      <c r="AZ131" s="209"/>
      <c r="BA131" s="209"/>
      <c r="BB131" s="209"/>
      <c r="BC131" s="209"/>
      <c r="BD131" s="209"/>
      <c r="BE131" s="209"/>
      <c r="BF131" s="209"/>
      <c r="BG131" s="209"/>
      <c r="BH131" s="209"/>
    </row>
    <row r="132" spans="1:60" outlineLevel="1" x14ac:dyDescent="0.2">
      <c r="A132" s="226"/>
      <c r="B132" s="227"/>
      <c r="C132" s="259" t="s">
        <v>372</v>
      </c>
      <c r="D132" s="231"/>
      <c r="E132" s="232">
        <v>0.20824999999999999</v>
      </c>
      <c r="F132" s="229"/>
      <c r="G132" s="229"/>
      <c r="H132" s="229"/>
      <c r="I132" s="229"/>
      <c r="J132" s="229"/>
      <c r="K132" s="229"/>
      <c r="L132" s="229"/>
      <c r="M132" s="229"/>
      <c r="N132" s="228"/>
      <c r="O132" s="228"/>
      <c r="P132" s="228"/>
      <c r="Q132" s="228"/>
      <c r="R132" s="229"/>
      <c r="S132" s="229"/>
      <c r="T132" s="229"/>
      <c r="U132" s="229"/>
      <c r="V132" s="229"/>
      <c r="W132" s="229"/>
      <c r="X132" s="229"/>
      <c r="Y132" s="209"/>
      <c r="Z132" s="209"/>
      <c r="AA132" s="209"/>
      <c r="AB132" s="209"/>
      <c r="AC132" s="209"/>
      <c r="AD132" s="209"/>
      <c r="AE132" s="209"/>
      <c r="AF132" s="209"/>
      <c r="AG132" s="209" t="s">
        <v>155</v>
      </c>
      <c r="AH132" s="209">
        <v>2</v>
      </c>
      <c r="AI132" s="209"/>
      <c r="AJ132" s="209"/>
      <c r="AK132" s="209"/>
      <c r="AL132" s="209"/>
      <c r="AM132" s="209"/>
      <c r="AN132" s="209"/>
      <c r="AO132" s="209"/>
      <c r="AP132" s="209"/>
      <c r="AQ132" s="209"/>
      <c r="AR132" s="209"/>
      <c r="AS132" s="209"/>
      <c r="AT132" s="209"/>
      <c r="AU132" s="209"/>
      <c r="AV132" s="209"/>
      <c r="AW132" s="209"/>
      <c r="AX132" s="209"/>
      <c r="AY132" s="209"/>
      <c r="AZ132" s="209"/>
      <c r="BA132" s="209"/>
      <c r="BB132" s="209"/>
      <c r="BC132" s="209"/>
      <c r="BD132" s="209"/>
      <c r="BE132" s="209"/>
      <c r="BF132" s="209"/>
      <c r="BG132" s="209"/>
      <c r="BH132" s="209"/>
    </row>
    <row r="133" spans="1:60" outlineLevel="1" x14ac:dyDescent="0.2">
      <c r="A133" s="226"/>
      <c r="B133" s="227"/>
      <c r="C133" s="259" t="s">
        <v>373</v>
      </c>
      <c r="D133" s="231"/>
      <c r="E133" s="232">
        <v>0.13600000000000001</v>
      </c>
      <c r="F133" s="229"/>
      <c r="G133" s="229"/>
      <c r="H133" s="229"/>
      <c r="I133" s="229"/>
      <c r="J133" s="229"/>
      <c r="K133" s="229"/>
      <c r="L133" s="229"/>
      <c r="M133" s="229"/>
      <c r="N133" s="228"/>
      <c r="O133" s="228"/>
      <c r="P133" s="228"/>
      <c r="Q133" s="228"/>
      <c r="R133" s="229"/>
      <c r="S133" s="229"/>
      <c r="T133" s="229"/>
      <c r="U133" s="229"/>
      <c r="V133" s="229"/>
      <c r="W133" s="229"/>
      <c r="X133" s="229"/>
      <c r="Y133" s="209"/>
      <c r="Z133" s="209"/>
      <c r="AA133" s="209"/>
      <c r="AB133" s="209"/>
      <c r="AC133" s="209"/>
      <c r="AD133" s="209"/>
      <c r="AE133" s="209"/>
      <c r="AF133" s="209"/>
      <c r="AG133" s="209" t="s">
        <v>155</v>
      </c>
      <c r="AH133" s="209">
        <v>2</v>
      </c>
      <c r="AI133" s="209"/>
      <c r="AJ133" s="209"/>
      <c r="AK133" s="209"/>
      <c r="AL133" s="209"/>
      <c r="AM133" s="209"/>
      <c r="AN133" s="209"/>
      <c r="AO133" s="209"/>
      <c r="AP133" s="209"/>
      <c r="AQ133" s="209"/>
      <c r="AR133" s="209"/>
      <c r="AS133" s="209"/>
      <c r="AT133" s="209"/>
      <c r="AU133" s="209"/>
      <c r="AV133" s="209"/>
      <c r="AW133" s="209"/>
      <c r="AX133" s="209"/>
      <c r="AY133" s="209"/>
      <c r="AZ133" s="209"/>
      <c r="BA133" s="209"/>
      <c r="BB133" s="209"/>
      <c r="BC133" s="209"/>
      <c r="BD133" s="209"/>
      <c r="BE133" s="209"/>
      <c r="BF133" s="209"/>
      <c r="BG133" s="209"/>
      <c r="BH133" s="209"/>
    </row>
    <row r="134" spans="1:60" outlineLevel="1" x14ac:dyDescent="0.2">
      <c r="A134" s="226"/>
      <c r="B134" s="227"/>
      <c r="C134" s="258" t="s">
        <v>164</v>
      </c>
      <c r="D134" s="231"/>
      <c r="E134" s="232"/>
      <c r="F134" s="229"/>
      <c r="G134" s="229"/>
      <c r="H134" s="229"/>
      <c r="I134" s="229"/>
      <c r="J134" s="229"/>
      <c r="K134" s="229"/>
      <c r="L134" s="229"/>
      <c r="M134" s="229"/>
      <c r="N134" s="228"/>
      <c r="O134" s="228"/>
      <c r="P134" s="228"/>
      <c r="Q134" s="228"/>
      <c r="R134" s="229"/>
      <c r="S134" s="229"/>
      <c r="T134" s="229"/>
      <c r="U134" s="229"/>
      <c r="V134" s="229"/>
      <c r="W134" s="229"/>
      <c r="X134" s="229"/>
      <c r="Y134" s="209"/>
      <c r="Z134" s="209"/>
      <c r="AA134" s="209"/>
      <c r="AB134" s="209"/>
      <c r="AC134" s="209"/>
      <c r="AD134" s="209"/>
      <c r="AE134" s="209"/>
      <c r="AF134" s="209"/>
      <c r="AG134" s="209" t="s">
        <v>155</v>
      </c>
      <c r="AH134" s="209"/>
      <c r="AI134" s="209"/>
      <c r="AJ134" s="209"/>
      <c r="AK134" s="209"/>
      <c r="AL134" s="209"/>
      <c r="AM134" s="209"/>
      <c r="AN134" s="209"/>
      <c r="AO134" s="209"/>
      <c r="AP134" s="209"/>
      <c r="AQ134" s="209"/>
      <c r="AR134" s="209"/>
      <c r="AS134" s="209"/>
      <c r="AT134" s="209"/>
      <c r="AU134" s="209"/>
      <c r="AV134" s="209"/>
      <c r="AW134" s="209"/>
      <c r="AX134" s="209"/>
      <c r="AY134" s="209"/>
      <c r="AZ134" s="209"/>
      <c r="BA134" s="209"/>
      <c r="BB134" s="209"/>
      <c r="BC134" s="209"/>
      <c r="BD134" s="209"/>
      <c r="BE134" s="209"/>
      <c r="BF134" s="209"/>
      <c r="BG134" s="209"/>
      <c r="BH134" s="209"/>
    </row>
    <row r="135" spans="1:60" outlineLevel="1" x14ac:dyDescent="0.2">
      <c r="A135" s="226"/>
      <c r="B135" s="227"/>
      <c r="C135" s="260" t="s">
        <v>416</v>
      </c>
      <c r="D135" s="233"/>
      <c r="E135" s="234">
        <v>15.10065</v>
      </c>
      <c r="F135" s="229"/>
      <c r="G135" s="229"/>
      <c r="H135" s="229"/>
      <c r="I135" s="229"/>
      <c r="J135" s="229"/>
      <c r="K135" s="229"/>
      <c r="L135" s="229"/>
      <c r="M135" s="229"/>
      <c r="N135" s="228"/>
      <c r="O135" s="228"/>
      <c r="P135" s="228"/>
      <c r="Q135" s="228"/>
      <c r="R135" s="229"/>
      <c r="S135" s="229"/>
      <c r="T135" s="229"/>
      <c r="U135" s="229"/>
      <c r="V135" s="229"/>
      <c r="W135" s="229"/>
      <c r="X135" s="229"/>
      <c r="Y135" s="209"/>
      <c r="Z135" s="209"/>
      <c r="AA135" s="209"/>
      <c r="AB135" s="209"/>
      <c r="AC135" s="209"/>
      <c r="AD135" s="209"/>
      <c r="AE135" s="209"/>
      <c r="AF135" s="209"/>
      <c r="AG135" s="209" t="s">
        <v>155</v>
      </c>
      <c r="AH135" s="209">
        <v>0</v>
      </c>
      <c r="AI135" s="209"/>
      <c r="AJ135" s="209"/>
      <c r="AK135" s="209"/>
      <c r="AL135" s="209"/>
      <c r="AM135" s="209"/>
      <c r="AN135" s="209"/>
      <c r="AO135" s="209"/>
      <c r="AP135" s="209"/>
      <c r="AQ135" s="209"/>
      <c r="AR135" s="209"/>
      <c r="AS135" s="209"/>
      <c r="AT135" s="209"/>
      <c r="AU135" s="209"/>
      <c r="AV135" s="209"/>
      <c r="AW135" s="209"/>
      <c r="AX135" s="209"/>
      <c r="AY135" s="209"/>
      <c r="AZ135" s="209"/>
      <c r="BA135" s="209"/>
      <c r="BB135" s="209"/>
      <c r="BC135" s="209"/>
      <c r="BD135" s="209"/>
      <c r="BE135" s="209"/>
      <c r="BF135" s="209"/>
      <c r="BG135" s="209"/>
      <c r="BH135" s="209"/>
    </row>
    <row r="136" spans="1:60" outlineLevel="1" x14ac:dyDescent="0.2">
      <c r="A136" s="244">
        <v>19</v>
      </c>
      <c r="B136" s="245" t="s">
        <v>419</v>
      </c>
      <c r="C136" s="257" t="s">
        <v>420</v>
      </c>
      <c r="D136" s="246" t="s">
        <v>172</v>
      </c>
      <c r="E136" s="247">
        <v>4.8600000000000003</v>
      </c>
      <c r="F136" s="248">
        <v>56.9</v>
      </c>
      <c r="G136" s="249">
        <f>ROUND(E136*F136,2)</f>
        <v>276.52999999999997</v>
      </c>
      <c r="H136" s="230">
        <v>5.5</v>
      </c>
      <c r="I136" s="229">
        <f>ROUND(E136*H136,2)</f>
        <v>26.73</v>
      </c>
      <c r="J136" s="230">
        <v>51.4</v>
      </c>
      <c r="K136" s="229">
        <f>ROUND(E136*J136,2)</f>
        <v>249.8</v>
      </c>
      <c r="L136" s="229">
        <v>21</v>
      </c>
      <c r="M136" s="229">
        <f>G136*(1+L136/100)</f>
        <v>334.60129999999998</v>
      </c>
      <c r="N136" s="228">
        <v>1.4999999999999999E-4</v>
      </c>
      <c r="O136" s="228">
        <f>ROUND(E136*N136,2)</f>
        <v>0</v>
      </c>
      <c r="P136" s="228">
        <v>0</v>
      </c>
      <c r="Q136" s="228">
        <f>ROUND(E136*P136,2)</f>
        <v>0</v>
      </c>
      <c r="R136" s="229"/>
      <c r="S136" s="229" t="s">
        <v>150</v>
      </c>
      <c r="T136" s="229" t="s">
        <v>151</v>
      </c>
      <c r="U136" s="229">
        <v>0.10191</v>
      </c>
      <c r="V136" s="229">
        <f>ROUND(E136*U136,2)</f>
        <v>0.5</v>
      </c>
      <c r="W136" s="229"/>
      <c r="X136" s="229" t="s">
        <v>152</v>
      </c>
      <c r="Y136" s="209"/>
      <c r="Z136" s="209"/>
      <c r="AA136" s="209"/>
      <c r="AB136" s="209"/>
      <c r="AC136" s="209"/>
      <c r="AD136" s="209"/>
      <c r="AE136" s="209"/>
      <c r="AF136" s="209"/>
      <c r="AG136" s="209" t="s">
        <v>153</v>
      </c>
      <c r="AH136" s="209"/>
      <c r="AI136" s="209"/>
      <c r="AJ136" s="209"/>
      <c r="AK136" s="209"/>
      <c r="AL136" s="209"/>
      <c r="AM136" s="209"/>
      <c r="AN136" s="209"/>
      <c r="AO136" s="209"/>
      <c r="AP136" s="209"/>
      <c r="AQ136" s="209"/>
      <c r="AR136" s="209"/>
      <c r="AS136" s="209"/>
      <c r="AT136" s="209"/>
      <c r="AU136" s="209"/>
      <c r="AV136" s="209"/>
      <c r="AW136" s="209"/>
      <c r="AX136" s="209"/>
      <c r="AY136" s="209"/>
      <c r="AZ136" s="209"/>
      <c r="BA136" s="209"/>
      <c r="BB136" s="209"/>
      <c r="BC136" s="209"/>
      <c r="BD136" s="209"/>
      <c r="BE136" s="209"/>
      <c r="BF136" s="209"/>
      <c r="BG136" s="209"/>
      <c r="BH136" s="209"/>
    </row>
    <row r="137" spans="1:60" outlineLevel="1" x14ac:dyDescent="0.2">
      <c r="A137" s="226"/>
      <c r="B137" s="227"/>
      <c r="C137" s="260" t="s">
        <v>364</v>
      </c>
      <c r="D137" s="233"/>
      <c r="E137" s="234">
        <v>4.05</v>
      </c>
      <c r="F137" s="229"/>
      <c r="G137" s="229"/>
      <c r="H137" s="229"/>
      <c r="I137" s="229"/>
      <c r="J137" s="229"/>
      <c r="K137" s="229"/>
      <c r="L137" s="229"/>
      <c r="M137" s="229"/>
      <c r="N137" s="228"/>
      <c r="O137" s="228"/>
      <c r="P137" s="228"/>
      <c r="Q137" s="228"/>
      <c r="R137" s="229"/>
      <c r="S137" s="229"/>
      <c r="T137" s="229"/>
      <c r="U137" s="229"/>
      <c r="V137" s="229"/>
      <c r="W137" s="229"/>
      <c r="X137" s="229"/>
      <c r="Y137" s="209"/>
      <c r="Z137" s="209"/>
      <c r="AA137" s="209"/>
      <c r="AB137" s="209"/>
      <c r="AC137" s="209"/>
      <c r="AD137" s="209"/>
      <c r="AE137" s="209"/>
      <c r="AF137" s="209"/>
      <c r="AG137" s="209" t="s">
        <v>155</v>
      </c>
      <c r="AH137" s="209">
        <v>0</v>
      </c>
      <c r="AI137" s="209"/>
      <c r="AJ137" s="209"/>
      <c r="AK137" s="209"/>
      <c r="AL137" s="209"/>
      <c r="AM137" s="209"/>
      <c r="AN137" s="209"/>
      <c r="AO137" s="209"/>
      <c r="AP137" s="209"/>
      <c r="AQ137" s="209"/>
      <c r="AR137" s="209"/>
      <c r="AS137" s="209"/>
      <c r="AT137" s="209"/>
      <c r="AU137" s="209"/>
      <c r="AV137" s="209"/>
      <c r="AW137" s="209"/>
      <c r="AX137" s="209"/>
      <c r="AY137" s="209"/>
      <c r="AZ137" s="209"/>
      <c r="BA137" s="209"/>
      <c r="BB137" s="209"/>
      <c r="BC137" s="209"/>
      <c r="BD137" s="209"/>
      <c r="BE137" s="209"/>
      <c r="BF137" s="209"/>
      <c r="BG137" s="209"/>
      <c r="BH137" s="209"/>
    </row>
    <row r="138" spans="1:60" outlineLevel="1" x14ac:dyDescent="0.2">
      <c r="A138" s="226"/>
      <c r="B138" s="227"/>
      <c r="C138" s="260" t="s">
        <v>365</v>
      </c>
      <c r="D138" s="233"/>
      <c r="E138" s="234">
        <v>0.81</v>
      </c>
      <c r="F138" s="229"/>
      <c r="G138" s="229"/>
      <c r="H138" s="229"/>
      <c r="I138" s="229"/>
      <c r="J138" s="229"/>
      <c r="K138" s="229"/>
      <c r="L138" s="229"/>
      <c r="M138" s="229"/>
      <c r="N138" s="228"/>
      <c r="O138" s="228"/>
      <c r="P138" s="228"/>
      <c r="Q138" s="228"/>
      <c r="R138" s="229"/>
      <c r="S138" s="229"/>
      <c r="T138" s="229"/>
      <c r="U138" s="229"/>
      <c r="V138" s="229"/>
      <c r="W138" s="229"/>
      <c r="X138" s="229"/>
      <c r="Y138" s="209"/>
      <c r="Z138" s="209"/>
      <c r="AA138" s="209"/>
      <c r="AB138" s="209"/>
      <c r="AC138" s="209"/>
      <c r="AD138" s="209"/>
      <c r="AE138" s="209"/>
      <c r="AF138" s="209"/>
      <c r="AG138" s="209" t="s">
        <v>155</v>
      </c>
      <c r="AH138" s="209">
        <v>0</v>
      </c>
      <c r="AI138" s="209"/>
      <c r="AJ138" s="209"/>
      <c r="AK138" s="209"/>
      <c r="AL138" s="209"/>
      <c r="AM138" s="209"/>
      <c r="AN138" s="209"/>
      <c r="AO138" s="209"/>
      <c r="AP138" s="209"/>
      <c r="AQ138" s="209"/>
      <c r="AR138" s="209"/>
      <c r="AS138" s="209"/>
      <c r="AT138" s="209"/>
      <c r="AU138" s="209"/>
      <c r="AV138" s="209"/>
      <c r="AW138" s="209"/>
      <c r="AX138" s="209"/>
      <c r="AY138" s="209"/>
      <c r="AZ138" s="209"/>
      <c r="BA138" s="209"/>
      <c r="BB138" s="209"/>
      <c r="BC138" s="209"/>
      <c r="BD138" s="209"/>
      <c r="BE138" s="209"/>
      <c r="BF138" s="209"/>
      <c r="BG138" s="209"/>
      <c r="BH138" s="209"/>
    </row>
    <row r="139" spans="1:60" x14ac:dyDescent="0.2">
      <c r="A139" s="237" t="s">
        <v>145</v>
      </c>
      <c r="B139" s="238" t="s">
        <v>115</v>
      </c>
      <c r="C139" s="256" t="s">
        <v>116</v>
      </c>
      <c r="D139" s="239"/>
      <c r="E139" s="240"/>
      <c r="F139" s="241"/>
      <c r="G139" s="242">
        <f>SUMIF(AG140:AG146,"&lt;&gt;NOR",G140:G146)</f>
        <v>791.77</v>
      </c>
      <c r="H139" s="236"/>
      <c r="I139" s="236">
        <f>SUM(I140:I146)</f>
        <v>0</v>
      </c>
      <c r="J139" s="236"/>
      <c r="K139" s="236">
        <f>SUM(K140:K146)</f>
        <v>791.77</v>
      </c>
      <c r="L139" s="236"/>
      <c r="M139" s="236">
        <f>SUM(M140:M146)</f>
        <v>958.04169999999999</v>
      </c>
      <c r="N139" s="235"/>
      <c r="O139" s="235">
        <f>SUM(O140:O146)</f>
        <v>0</v>
      </c>
      <c r="P139" s="235"/>
      <c r="Q139" s="235">
        <f>SUM(Q140:Q146)</f>
        <v>0</v>
      </c>
      <c r="R139" s="236"/>
      <c r="S139" s="236"/>
      <c r="T139" s="236"/>
      <c r="U139" s="236"/>
      <c r="V139" s="236">
        <f>SUM(V140:V146)</f>
        <v>1.17</v>
      </c>
      <c r="W139" s="236"/>
      <c r="X139" s="236"/>
      <c r="AG139" t="s">
        <v>146</v>
      </c>
    </row>
    <row r="140" spans="1:60" outlineLevel="1" x14ac:dyDescent="0.2">
      <c r="A140" s="250">
        <v>20</v>
      </c>
      <c r="B140" s="251" t="s">
        <v>421</v>
      </c>
      <c r="C140" s="261" t="s">
        <v>422</v>
      </c>
      <c r="D140" s="252" t="s">
        <v>149</v>
      </c>
      <c r="E140" s="253">
        <v>0.43551000000000001</v>
      </c>
      <c r="F140" s="254">
        <v>399.84</v>
      </c>
      <c r="G140" s="255">
        <f>ROUND(E140*F140,2)</f>
        <v>174.13</v>
      </c>
      <c r="H140" s="230">
        <v>0</v>
      </c>
      <c r="I140" s="229">
        <f>ROUND(E140*H140,2)</f>
        <v>0</v>
      </c>
      <c r="J140" s="230">
        <v>399.84</v>
      </c>
      <c r="K140" s="229">
        <f>ROUND(E140*J140,2)</f>
        <v>174.13</v>
      </c>
      <c r="L140" s="229">
        <v>21</v>
      </c>
      <c r="M140" s="229">
        <f>G140*(1+L140/100)</f>
        <v>210.69729999999998</v>
      </c>
      <c r="N140" s="228">
        <v>0</v>
      </c>
      <c r="O140" s="228">
        <f>ROUND(E140*N140,2)</f>
        <v>0</v>
      </c>
      <c r="P140" s="228">
        <v>0</v>
      </c>
      <c r="Q140" s="228">
        <f>ROUND(E140*P140,2)</f>
        <v>0</v>
      </c>
      <c r="R140" s="229"/>
      <c r="S140" s="229" t="s">
        <v>150</v>
      </c>
      <c r="T140" s="229" t="s">
        <v>183</v>
      </c>
      <c r="U140" s="229">
        <v>0.93300000000000005</v>
      </c>
      <c r="V140" s="229">
        <f>ROUND(E140*U140,2)</f>
        <v>0.41</v>
      </c>
      <c r="W140" s="229"/>
      <c r="X140" s="229" t="s">
        <v>316</v>
      </c>
      <c r="Y140" s="209"/>
      <c r="Z140" s="209"/>
      <c r="AA140" s="209"/>
      <c r="AB140" s="209"/>
      <c r="AC140" s="209"/>
      <c r="AD140" s="209"/>
      <c r="AE140" s="209"/>
      <c r="AF140" s="209"/>
      <c r="AG140" s="209" t="s">
        <v>317</v>
      </c>
      <c r="AH140" s="209"/>
      <c r="AI140" s="209"/>
      <c r="AJ140" s="209"/>
      <c r="AK140" s="209"/>
      <c r="AL140" s="209"/>
      <c r="AM140" s="209"/>
      <c r="AN140" s="209"/>
      <c r="AO140" s="209"/>
      <c r="AP140" s="209"/>
      <c r="AQ140" s="209"/>
      <c r="AR140" s="209"/>
      <c r="AS140" s="209"/>
      <c r="AT140" s="209"/>
      <c r="AU140" s="209"/>
      <c r="AV140" s="209"/>
      <c r="AW140" s="209"/>
      <c r="AX140" s="209"/>
      <c r="AY140" s="209"/>
      <c r="AZ140" s="209"/>
      <c r="BA140" s="209"/>
      <c r="BB140" s="209"/>
      <c r="BC140" s="209"/>
      <c r="BD140" s="209"/>
      <c r="BE140" s="209"/>
      <c r="BF140" s="209"/>
      <c r="BG140" s="209"/>
      <c r="BH140" s="209"/>
    </row>
    <row r="141" spans="1:60" outlineLevel="1" x14ac:dyDescent="0.2">
      <c r="A141" s="244">
        <v>21</v>
      </c>
      <c r="B141" s="245" t="s">
        <v>314</v>
      </c>
      <c r="C141" s="257" t="s">
        <v>315</v>
      </c>
      <c r="D141" s="246" t="s">
        <v>149</v>
      </c>
      <c r="E141" s="247">
        <v>0.43551000000000001</v>
      </c>
      <c r="F141" s="248">
        <v>234.5</v>
      </c>
      <c r="G141" s="249">
        <f>ROUND(E141*F141,2)</f>
        <v>102.13</v>
      </c>
      <c r="H141" s="230">
        <v>0</v>
      </c>
      <c r="I141" s="229">
        <f>ROUND(E141*H141,2)</f>
        <v>0</v>
      </c>
      <c r="J141" s="230">
        <v>234.5</v>
      </c>
      <c r="K141" s="229">
        <f>ROUND(E141*J141,2)</f>
        <v>102.13</v>
      </c>
      <c r="L141" s="229">
        <v>21</v>
      </c>
      <c r="M141" s="229">
        <f>G141*(1+L141/100)</f>
        <v>123.57729999999999</v>
      </c>
      <c r="N141" s="228">
        <v>0</v>
      </c>
      <c r="O141" s="228">
        <f>ROUND(E141*N141,2)</f>
        <v>0</v>
      </c>
      <c r="P141" s="228">
        <v>0</v>
      </c>
      <c r="Q141" s="228">
        <f>ROUND(E141*P141,2)</f>
        <v>0</v>
      </c>
      <c r="R141" s="229"/>
      <c r="S141" s="229" t="s">
        <v>150</v>
      </c>
      <c r="T141" s="229" t="s">
        <v>151</v>
      </c>
      <c r="U141" s="229">
        <v>0.49</v>
      </c>
      <c r="V141" s="229">
        <f>ROUND(E141*U141,2)</f>
        <v>0.21</v>
      </c>
      <c r="W141" s="229"/>
      <c r="X141" s="229" t="s">
        <v>316</v>
      </c>
      <c r="Y141" s="209"/>
      <c r="Z141" s="209"/>
      <c r="AA141" s="209"/>
      <c r="AB141" s="209"/>
      <c r="AC141" s="209"/>
      <c r="AD141" s="209"/>
      <c r="AE141" s="209"/>
      <c r="AF141" s="209"/>
      <c r="AG141" s="209" t="s">
        <v>317</v>
      </c>
      <c r="AH141" s="209"/>
      <c r="AI141" s="209"/>
      <c r="AJ141" s="209"/>
      <c r="AK141" s="209"/>
      <c r="AL141" s="209"/>
      <c r="AM141" s="209"/>
      <c r="AN141" s="209"/>
      <c r="AO141" s="209"/>
      <c r="AP141" s="209"/>
      <c r="AQ141" s="209"/>
      <c r="AR141" s="209"/>
      <c r="AS141" s="209"/>
      <c r="AT141" s="209"/>
      <c r="AU141" s="209"/>
      <c r="AV141" s="209"/>
      <c r="AW141" s="209"/>
      <c r="AX141" s="209"/>
      <c r="AY141" s="209"/>
      <c r="AZ141" s="209"/>
      <c r="BA141" s="209"/>
      <c r="BB141" s="209"/>
      <c r="BC141" s="209"/>
      <c r="BD141" s="209"/>
      <c r="BE141" s="209"/>
      <c r="BF141" s="209"/>
      <c r="BG141" s="209"/>
      <c r="BH141" s="209"/>
    </row>
    <row r="142" spans="1:60" outlineLevel="1" x14ac:dyDescent="0.2">
      <c r="A142" s="226"/>
      <c r="B142" s="227"/>
      <c r="C142" s="270" t="s">
        <v>318</v>
      </c>
      <c r="D142" s="269"/>
      <c r="E142" s="269"/>
      <c r="F142" s="269"/>
      <c r="G142" s="269"/>
      <c r="H142" s="229"/>
      <c r="I142" s="229"/>
      <c r="J142" s="229"/>
      <c r="K142" s="229"/>
      <c r="L142" s="229"/>
      <c r="M142" s="229"/>
      <c r="N142" s="228"/>
      <c r="O142" s="228"/>
      <c r="P142" s="228"/>
      <c r="Q142" s="228"/>
      <c r="R142" s="229"/>
      <c r="S142" s="229"/>
      <c r="T142" s="229"/>
      <c r="U142" s="229"/>
      <c r="V142" s="229"/>
      <c r="W142" s="229"/>
      <c r="X142" s="229"/>
      <c r="Y142" s="209"/>
      <c r="Z142" s="209"/>
      <c r="AA142" s="209"/>
      <c r="AB142" s="209"/>
      <c r="AC142" s="209"/>
      <c r="AD142" s="209"/>
      <c r="AE142" s="209"/>
      <c r="AF142" s="209"/>
      <c r="AG142" s="209" t="s">
        <v>319</v>
      </c>
      <c r="AH142" s="209"/>
      <c r="AI142" s="209"/>
      <c r="AJ142" s="209"/>
      <c r="AK142" s="209"/>
      <c r="AL142" s="209"/>
      <c r="AM142" s="209"/>
      <c r="AN142" s="209"/>
      <c r="AO142" s="209"/>
      <c r="AP142" s="209"/>
      <c r="AQ142" s="209"/>
      <c r="AR142" s="209"/>
      <c r="AS142" s="209"/>
      <c r="AT142" s="209"/>
      <c r="AU142" s="209"/>
      <c r="AV142" s="209"/>
      <c r="AW142" s="209"/>
      <c r="AX142" s="209"/>
      <c r="AY142" s="209"/>
      <c r="AZ142" s="209"/>
      <c r="BA142" s="209"/>
      <c r="BB142" s="209"/>
      <c r="BC142" s="209"/>
      <c r="BD142" s="209"/>
      <c r="BE142" s="209"/>
      <c r="BF142" s="209"/>
      <c r="BG142" s="209"/>
      <c r="BH142" s="209"/>
    </row>
    <row r="143" spans="1:60" outlineLevel="1" x14ac:dyDescent="0.2">
      <c r="A143" s="250">
        <v>22</v>
      </c>
      <c r="B143" s="251" t="s">
        <v>320</v>
      </c>
      <c r="C143" s="261" t="s">
        <v>321</v>
      </c>
      <c r="D143" s="252" t="s">
        <v>149</v>
      </c>
      <c r="E143" s="253">
        <v>5.2261199999999999</v>
      </c>
      <c r="F143" s="254">
        <v>16</v>
      </c>
      <c r="G143" s="255">
        <f>ROUND(E143*F143,2)</f>
        <v>83.62</v>
      </c>
      <c r="H143" s="230">
        <v>0</v>
      </c>
      <c r="I143" s="229">
        <f>ROUND(E143*H143,2)</f>
        <v>0</v>
      </c>
      <c r="J143" s="230">
        <v>16</v>
      </c>
      <c r="K143" s="229">
        <f>ROUND(E143*J143,2)</f>
        <v>83.62</v>
      </c>
      <c r="L143" s="229">
        <v>21</v>
      </c>
      <c r="M143" s="229">
        <f>G143*(1+L143/100)</f>
        <v>101.1802</v>
      </c>
      <c r="N143" s="228">
        <v>0</v>
      </c>
      <c r="O143" s="228">
        <f>ROUND(E143*N143,2)</f>
        <v>0</v>
      </c>
      <c r="P143" s="228">
        <v>0</v>
      </c>
      <c r="Q143" s="228">
        <f>ROUND(E143*P143,2)</f>
        <v>0</v>
      </c>
      <c r="R143" s="229"/>
      <c r="S143" s="229" t="s">
        <v>150</v>
      </c>
      <c r="T143" s="229" t="s">
        <v>151</v>
      </c>
      <c r="U143" s="229">
        <v>0</v>
      </c>
      <c r="V143" s="229">
        <f>ROUND(E143*U143,2)</f>
        <v>0</v>
      </c>
      <c r="W143" s="229"/>
      <c r="X143" s="229" t="s">
        <v>316</v>
      </c>
      <c r="Y143" s="209"/>
      <c r="Z143" s="209"/>
      <c r="AA143" s="209"/>
      <c r="AB143" s="209"/>
      <c r="AC143" s="209"/>
      <c r="AD143" s="209"/>
      <c r="AE143" s="209"/>
      <c r="AF143" s="209"/>
      <c r="AG143" s="209" t="s">
        <v>317</v>
      </c>
      <c r="AH143" s="209"/>
      <c r="AI143" s="209"/>
      <c r="AJ143" s="209"/>
      <c r="AK143" s="209"/>
      <c r="AL143" s="209"/>
      <c r="AM143" s="209"/>
      <c r="AN143" s="209"/>
      <c r="AO143" s="209"/>
      <c r="AP143" s="209"/>
      <c r="AQ143" s="209"/>
      <c r="AR143" s="209"/>
      <c r="AS143" s="209"/>
      <c r="AT143" s="209"/>
      <c r="AU143" s="209"/>
      <c r="AV143" s="209"/>
      <c r="AW143" s="209"/>
      <c r="AX143" s="209"/>
      <c r="AY143" s="209"/>
      <c r="AZ143" s="209"/>
      <c r="BA143" s="209"/>
      <c r="BB143" s="209"/>
      <c r="BC143" s="209"/>
      <c r="BD143" s="209"/>
      <c r="BE143" s="209"/>
      <c r="BF143" s="209"/>
      <c r="BG143" s="209"/>
      <c r="BH143" s="209"/>
    </row>
    <row r="144" spans="1:60" outlineLevel="1" x14ac:dyDescent="0.2">
      <c r="A144" s="250">
        <v>23</v>
      </c>
      <c r="B144" s="251" t="s">
        <v>322</v>
      </c>
      <c r="C144" s="261" t="s">
        <v>323</v>
      </c>
      <c r="D144" s="252" t="s">
        <v>149</v>
      </c>
      <c r="E144" s="253">
        <v>0.43551000000000001</v>
      </c>
      <c r="F144" s="254">
        <v>331</v>
      </c>
      <c r="G144" s="255">
        <f>ROUND(E144*F144,2)</f>
        <v>144.15</v>
      </c>
      <c r="H144" s="230">
        <v>0</v>
      </c>
      <c r="I144" s="229">
        <f>ROUND(E144*H144,2)</f>
        <v>0</v>
      </c>
      <c r="J144" s="230">
        <v>331</v>
      </c>
      <c r="K144" s="229">
        <f>ROUND(E144*J144,2)</f>
        <v>144.15</v>
      </c>
      <c r="L144" s="229">
        <v>21</v>
      </c>
      <c r="M144" s="229">
        <f>G144*(1+L144/100)</f>
        <v>174.42150000000001</v>
      </c>
      <c r="N144" s="228">
        <v>0</v>
      </c>
      <c r="O144" s="228">
        <f>ROUND(E144*N144,2)</f>
        <v>0</v>
      </c>
      <c r="P144" s="228">
        <v>0</v>
      </c>
      <c r="Q144" s="228">
        <f>ROUND(E144*P144,2)</f>
        <v>0</v>
      </c>
      <c r="R144" s="229"/>
      <c r="S144" s="229" t="s">
        <v>150</v>
      </c>
      <c r="T144" s="229" t="s">
        <v>151</v>
      </c>
      <c r="U144" s="229">
        <v>0.94199999999999995</v>
      </c>
      <c r="V144" s="229">
        <f>ROUND(E144*U144,2)</f>
        <v>0.41</v>
      </c>
      <c r="W144" s="229"/>
      <c r="X144" s="229" t="s">
        <v>316</v>
      </c>
      <c r="Y144" s="209"/>
      <c r="Z144" s="209"/>
      <c r="AA144" s="209"/>
      <c r="AB144" s="209"/>
      <c r="AC144" s="209"/>
      <c r="AD144" s="209"/>
      <c r="AE144" s="209"/>
      <c r="AF144" s="209"/>
      <c r="AG144" s="209" t="s">
        <v>317</v>
      </c>
      <c r="AH144" s="209"/>
      <c r="AI144" s="209"/>
      <c r="AJ144" s="209"/>
      <c r="AK144" s="209"/>
      <c r="AL144" s="209"/>
      <c r="AM144" s="209"/>
      <c r="AN144" s="209"/>
      <c r="AO144" s="209"/>
      <c r="AP144" s="209"/>
      <c r="AQ144" s="209"/>
      <c r="AR144" s="209"/>
      <c r="AS144" s="209"/>
      <c r="AT144" s="209"/>
      <c r="AU144" s="209"/>
      <c r="AV144" s="209"/>
      <c r="AW144" s="209"/>
      <c r="AX144" s="209"/>
      <c r="AY144" s="209"/>
      <c r="AZ144" s="209"/>
      <c r="BA144" s="209"/>
      <c r="BB144" s="209"/>
      <c r="BC144" s="209"/>
      <c r="BD144" s="209"/>
      <c r="BE144" s="209"/>
      <c r="BF144" s="209"/>
      <c r="BG144" s="209"/>
      <c r="BH144" s="209"/>
    </row>
    <row r="145" spans="1:60" outlineLevel="1" x14ac:dyDescent="0.2">
      <c r="A145" s="250">
        <v>24</v>
      </c>
      <c r="B145" s="251" t="s">
        <v>324</v>
      </c>
      <c r="C145" s="261" t="s">
        <v>325</v>
      </c>
      <c r="D145" s="252" t="s">
        <v>149</v>
      </c>
      <c r="E145" s="253">
        <v>1.30653</v>
      </c>
      <c r="F145" s="254">
        <v>36.9</v>
      </c>
      <c r="G145" s="255">
        <f>ROUND(E145*F145,2)</f>
        <v>48.21</v>
      </c>
      <c r="H145" s="230">
        <v>0</v>
      </c>
      <c r="I145" s="229">
        <f>ROUND(E145*H145,2)</f>
        <v>0</v>
      </c>
      <c r="J145" s="230">
        <v>36.9</v>
      </c>
      <c r="K145" s="229">
        <f>ROUND(E145*J145,2)</f>
        <v>48.21</v>
      </c>
      <c r="L145" s="229">
        <v>21</v>
      </c>
      <c r="M145" s="229">
        <f>G145*(1+L145/100)</f>
        <v>58.334099999999999</v>
      </c>
      <c r="N145" s="228">
        <v>0</v>
      </c>
      <c r="O145" s="228">
        <f>ROUND(E145*N145,2)</f>
        <v>0</v>
      </c>
      <c r="P145" s="228">
        <v>0</v>
      </c>
      <c r="Q145" s="228">
        <f>ROUND(E145*P145,2)</f>
        <v>0</v>
      </c>
      <c r="R145" s="229"/>
      <c r="S145" s="229" t="s">
        <v>150</v>
      </c>
      <c r="T145" s="229" t="s">
        <v>151</v>
      </c>
      <c r="U145" s="229">
        <v>0.105</v>
      </c>
      <c r="V145" s="229">
        <f>ROUND(E145*U145,2)</f>
        <v>0.14000000000000001</v>
      </c>
      <c r="W145" s="229"/>
      <c r="X145" s="229" t="s">
        <v>316</v>
      </c>
      <c r="Y145" s="209"/>
      <c r="Z145" s="209"/>
      <c r="AA145" s="209"/>
      <c r="AB145" s="209"/>
      <c r="AC145" s="209"/>
      <c r="AD145" s="209"/>
      <c r="AE145" s="209"/>
      <c r="AF145" s="209"/>
      <c r="AG145" s="209" t="s">
        <v>317</v>
      </c>
      <c r="AH145" s="209"/>
      <c r="AI145" s="209"/>
      <c r="AJ145" s="209"/>
      <c r="AK145" s="209"/>
      <c r="AL145" s="209"/>
      <c r="AM145" s="209"/>
      <c r="AN145" s="209"/>
      <c r="AO145" s="209"/>
      <c r="AP145" s="209"/>
      <c r="AQ145" s="209"/>
      <c r="AR145" s="209"/>
      <c r="AS145" s="209"/>
      <c r="AT145" s="209"/>
      <c r="AU145" s="209"/>
      <c r="AV145" s="209"/>
      <c r="AW145" s="209"/>
      <c r="AX145" s="209"/>
      <c r="AY145" s="209"/>
      <c r="AZ145" s="209"/>
      <c r="BA145" s="209"/>
      <c r="BB145" s="209"/>
      <c r="BC145" s="209"/>
      <c r="BD145" s="209"/>
      <c r="BE145" s="209"/>
      <c r="BF145" s="209"/>
      <c r="BG145" s="209"/>
      <c r="BH145" s="209"/>
    </row>
    <row r="146" spans="1:60" outlineLevel="1" x14ac:dyDescent="0.2">
      <c r="A146" s="244">
        <v>25</v>
      </c>
      <c r="B146" s="245" t="s">
        <v>326</v>
      </c>
      <c r="C146" s="257" t="s">
        <v>327</v>
      </c>
      <c r="D146" s="246" t="s">
        <v>149</v>
      </c>
      <c r="E146" s="247">
        <v>0.43551000000000001</v>
      </c>
      <c r="F146" s="248">
        <v>550</v>
      </c>
      <c r="G146" s="249">
        <f>ROUND(E146*F146,2)</f>
        <v>239.53</v>
      </c>
      <c r="H146" s="230">
        <v>0</v>
      </c>
      <c r="I146" s="229">
        <f>ROUND(E146*H146,2)</f>
        <v>0</v>
      </c>
      <c r="J146" s="230">
        <v>550</v>
      </c>
      <c r="K146" s="229">
        <f>ROUND(E146*J146,2)</f>
        <v>239.53</v>
      </c>
      <c r="L146" s="229">
        <v>21</v>
      </c>
      <c r="M146" s="229">
        <f>G146*(1+L146/100)</f>
        <v>289.8313</v>
      </c>
      <c r="N146" s="228">
        <v>0</v>
      </c>
      <c r="O146" s="228">
        <f>ROUND(E146*N146,2)</f>
        <v>0</v>
      </c>
      <c r="P146" s="228">
        <v>0</v>
      </c>
      <c r="Q146" s="228">
        <f>ROUND(E146*P146,2)</f>
        <v>0</v>
      </c>
      <c r="R146" s="229"/>
      <c r="S146" s="229" t="s">
        <v>182</v>
      </c>
      <c r="T146" s="229" t="s">
        <v>183</v>
      </c>
      <c r="U146" s="229">
        <v>0</v>
      </c>
      <c r="V146" s="229">
        <f>ROUND(E146*U146,2)</f>
        <v>0</v>
      </c>
      <c r="W146" s="229"/>
      <c r="X146" s="229" t="s">
        <v>316</v>
      </c>
      <c r="Y146" s="209"/>
      <c r="Z146" s="209"/>
      <c r="AA146" s="209"/>
      <c r="AB146" s="209"/>
      <c r="AC146" s="209"/>
      <c r="AD146" s="209"/>
      <c r="AE146" s="209"/>
      <c r="AF146" s="209"/>
      <c r="AG146" s="209" t="s">
        <v>317</v>
      </c>
      <c r="AH146" s="209"/>
      <c r="AI146" s="209"/>
      <c r="AJ146" s="209"/>
      <c r="AK146" s="209"/>
      <c r="AL146" s="209"/>
      <c r="AM146" s="209"/>
      <c r="AN146" s="209"/>
      <c r="AO146" s="209"/>
      <c r="AP146" s="209"/>
      <c r="AQ146" s="209"/>
      <c r="AR146" s="209"/>
      <c r="AS146" s="209"/>
      <c r="AT146" s="209"/>
      <c r="AU146" s="209"/>
      <c r="AV146" s="209"/>
      <c r="AW146" s="209"/>
      <c r="AX146" s="209"/>
      <c r="AY146" s="209"/>
      <c r="AZ146" s="209"/>
      <c r="BA146" s="209"/>
      <c r="BB146" s="209"/>
      <c r="BC146" s="209"/>
      <c r="BD146" s="209"/>
      <c r="BE146" s="209"/>
      <c r="BF146" s="209"/>
      <c r="BG146" s="209"/>
      <c r="BH146" s="209"/>
    </row>
    <row r="147" spans="1:60" x14ac:dyDescent="0.2">
      <c r="A147" s="3"/>
      <c r="B147" s="4"/>
      <c r="C147" s="262"/>
      <c r="D147" s="6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AE147">
        <v>15</v>
      </c>
      <c r="AF147">
        <v>21</v>
      </c>
      <c r="AG147" t="s">
        <v>132</v>
      </c>
    </row>
    <row r="148" spans="1:60" x14ac:dyDescent="0.2">
      <c r="A148" s="212"/>
      <c r="B148" s="213" t="s">
        <v>31</v>
      </c>
      <c r="C148" s="263"/>
      <c r="D148" s="214"/>
      <c r="E148" s="215"/>
      <c r="F148" s="215"/>
      <c r="G148" s="243">
        <f>G8+G56+G69+G71+G89+G113+G139</f>
        <v>5179.3700000000063</v>
      </c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AE148">
        <f>SUMIF(L7:L146,AE147,G7:G146)</f>
        <v>0</v>
      </c>
      <c r="AF148">
        <f>SUMIF(L7:L146,AF147,G7:G146)</f>
        <v>5179.37</v>
      </c>
      <c r="AG148" t="s">
        <v>191</v>
      </c>
    </row>
    <row r="149" spans="1:60" x14ac:dyDescent="0.2">
      <c r="A149" s="3"/>
      <c r="B149" s="4"/>
      <c r="C149" s="262"/>
      <c r="D149" s="6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60" x14ac:dyDescent="0.2">
      <c r="A150" s="3"/>
      <c r="B150" s="4"/>
      <c r="C150" s="262"/>
      <c r="D150" s="6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60" x14ac:dyDescent="0.2">
      <c r="A151" s="216" t="s">
        <v>192</v>
      </c>
      <c r="B151" s="216"/>
      <c r="C151" s="264"/>
      <c r="D151" s="6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60" x14ac:dyDescent="0.2">
      <c r="A152" s="217"/>
      <c r="B152" s="218"/>
      <c r="C152" s="265"/>
      <c r="D152" s="218"/>
      <c r="E152" s="218"/>
      <c r="F152" s="218"/>
      <c r="G152" s="219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AG152" t="s">
        <v>193</v>
      </c>
    </row>
    <row r="153" spans="1:60" x14ac:dyDescent="0.2">
      <c r="A153" s="220"/>
      <c r="B153" s="221"/>
      <c r="C153" s="266"/>
      <c r="D153" s="221"/>
      <c r="E153" s="221"/>
      <c r="F153" s="221"/>
      <c r="G153" s="222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60" x14ac:dyDescent="0.2">
      <c r="A154" s="220"/>
      <c r="B154" s="221"/>
      <c r="C154" s="266"/>
      <c r="D154" s="221"/>
      <c r="E154" s="221"/>
      <c r="F154" s="221"/>
      <c r="G154" s="222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1:60" x14ac:dyDescent="0.2">
      <c r="A155" s="220"/>
      <c r="B155" s="221"/>
      <c r="C155" s="266"/>
      <c r="D155" s="221"/>
      <c r="E155" s="221"/>
      <c r="F155" s="221"/>
      <c r="G155" s="222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1:60" x14ac:dyDescent="0.2">
      <c r="A156" s="223"/>
      <c r="B156" s="224"/>
      <c r="C156" s="267"/>
      <c r="D156" s="224"/>
      <c r="E156" s="224"/>
      <c r="F156" s="224"/>
      <c r="G156" s="225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60" x14ac:dyDescent="0.2">
      <c r="A157" s="3"/>
      <c r="B157" s="4"/>
      <c r="C157" s="262"/>
      <c r="D157" s="6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60" x14ac:dyDescent="0.2">
      <c r="C158" s="268"/>
      <c r="D158" s="10"/>
      <c r="AG158" t="s">
        <v>194</v>
      </c>
    </row>
    <row r="159" spans="1:60" x14ac:dyDescent="0.2">
      <c r="D159" s="10"/>
    </row>
    <row r="160" spans="1:60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mergeCells count="9">
    <mergeCell ref="A1:G1"/>
    <mergeCell ref="C2:G2"/>
    <mergeCell ref="C3:G3"/>
    <mergeCell ref="C4:G4"/>
    <mergeCell ref="A151:C151"/>
    <mergeCell ref="A152:G156"/>
    <mergeCell ref="C26:G26"/>
    <mergeCell ref="C83:G83"/>
    <mergeCell ref="C142:G142"/>
  </mergeCells>
  <pageMargins left="0.59055118110236204" right="0.196850393700787" top="0.78740157499999996" bottom="0.78740157499999996" header="0.3" footer="0.3"/>
  <pageSetup paperSize="9" orientation="portrait" r:id="rId1"/>
  <headerFooter>
    <oddFooter>&amp;RStránka &amp;P z &amp;N&amp;LZpracováno programem BUILDpower S,  © RTS, a.s.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63CCF-69A0-4924-BEAC-DFC80F83A91F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4" customWidth="1"/>
    <col min="3" max="3" width="38.28515625" style="174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4" t="s">
        <v>7</v>
      </c>
      <c r="B1" s="194"/>
      <c r="C1" s="194"/>
      <c r="D1" s="194"/>
      <c r="E1" s="194"/>
      <c r="F1" s="194"/>
      <c r="G1" s="194"/>
      <c r="AG1" t="s">
        <v>120</v>
      </c>
    </row>
    <row r="2" spans="1:60" ht="24.95" customHeight="1" x14ac:dyDescent="0.2">
      <c r="A2" s="195" t="s">
        <v>8</v>
      </c>
      <c r="B2" s="49" t="s">
        <v>41</v>
      </c>
      <c r="C2" s="198" t="s">
        <v>42</v>
      </c>
      <c r="D2" s="196"/>
      <c r="E2" s="196"/>
      <c r="F2" s="196"/>
      <c r="G2" s="197"/>
      <c r="AG2" t="s">
        <v>121</v>
      </c>
    </row>
    <row r="3" spans="1:60" ht="24.95" customHeight="1" x14ac:dyDescent="0.2">
      <c r="A3" s="195" t="s">
        <v>9</v>
      </c>
      <c r="B3" s="49" t="s">
        <v>44</v>
      </c>
      <c r="C3" s="198" t="s">
        <v>45</v>
      </c>
      <c r="D3" s="196"/>
      <c r="E3" s="196"/>
      <c r="F3" s="196"/>
      <c r="G3" s="197"/>
      <c r="AC3" s="174" t="s">
        <v>121</v>
      </c>
      <c r="AG3" t="s">
        <v>122</v>
      </c>
    </row>
    <row r="4" spans="1:60" ht="24.95" customHeight="1" x14ac:dyDescent="0.2">
      <c r="A4" s="199" t="s">
        <v>10</v>
      </c>
      <c r="B4" s="200" t="s">
        <v>56</v>
      </c>
      <c r="C4" s="201" t="s">
        <v>57</v>
      </c>
      <c r="D4" s="202"/>
      <c r="E4" s="202"/>
      <c r="F4" s="202"/>
      <c r="G4" s="203"/>
      <c r="AG4" t="s">
        <v>123</v>
      </c>
    </row>
    <row r="5" spans="1:60" x14ac:dyDescent="0.2">
      <c r="D5" s="10"/>
    </row>
    <row r="6" spans="1:60" ht="38.25" x14ac:dyDescent="0.2">
      <c r="A6" s="205" t="s">
        <v>124</v>
      </c>
      <c r="B6" s="207" t="s">
        <v>125</v>
      </c>
      <c r="C6" s="207" t="s">
        <v>126</v>
      </c>
      <c r="D6" s="206" t="s">
        <v>127</v>
      </c>
      <c r="E6" s="205" t="s">
        <v>128</v>
      </c>
      <c r="F6" s="204" t="s">
        <v>129</v>
      </c>
      <c r="G6" s="205" t="s">
        <v>31</v>
      </c>
      <c r="H6" s="208" t="s">
        <v>32</v>
      </c>
      <c r="I6" s="208" t="s">
        <v>130</v>
      </c>
      <c r="J6" s="208" t="s">
        <v>33</v>
      </c>
      <c r="K6" s="208" t="s">
        <v>131</v>
      </c>
      <c r="L6" s="208" t="s">
        <v>132</v>
      </c>
      <c r="M6" s="208" t="s">
        <v>133</v>
      </c>
      <c r="N6" s="208" t="s">
        <v>134</v>
      </c>
      <c r="O6" s="208" t="s">
        <v>135</v>
      </c>
      <c r="P6" s="208" t="s">
        <v>136</v>
      </c>
      <c r="Q6" s="208" t="s">
        <v>137</v>
      </c>
      <c r="R6" s="208" t="s">
        <v>138</v>
      </c>
      <c r="S6" s="208" t="s">
        <v>139</v>
      </c>
      <c r="T6" s="208" t="s">
        <v>140</v>
      </c>
      <c r="U6" s="208" t="s">
        <v>141</v>
      </c>
      <c r="V6" s="208" t="s">
        <v>142</v>
      </c>
      <c r="W6" s="208" t="s">
        <v>143</v>
      </c>
      <c r="X6" s="208" t="s">
        <v>144</v>
      </c>
    </row>
    <row r="7" spans="1:60" hidden="1" x14ac:dyDescent="0.2">
      <c r="A7" s="3"/>
      <c r="B7" s="4"/>
      <c r="C7" s="4"/>
      <c r="D7" s="6"/>
      <c r="E7" s="210"/>
      <c r="F7" s="211"/>
      <c r="G7" s="211"/>
      <c r="H7" s="211"/>
      <c r="I7" s="211"/>
      <c r="J7" s="211"/>
      <c r="K7" s="211"/>
      <c r="L7" s="211"/>
      <c r="M7" s="211"/>
      <c r="N7" s="210"/>
      <c r="O7" s="210"/>
      <c r="P7" s="210"/>
      <c r="Q7" s="210"/>
      <c r="R7" s="211"/>
      <c r="S7" s="211"/>
      <c r="T7" s="211"/>
      <c r="U7" s="211"/>
      <c r="V7" s="211"/>
      <c r="W7" s="211"/>
      <c r="X7" s="211"/>
    </row>
    <row r="8" spans="1:60" x14ac:dyDescent="0.2">
      <c r="A8" s="237" t="s">
        <v>145</v>
      </c>
      <c r="B8" s="238" t="s">
        <v>85</v>
      </c>
      <c r="C8" s="256" t="s">
        <v>86</v>
      </c>
      <c r="D8" s="239"/>
      <c r="E8" s="240"/>
      <c r="F8" s="241"/>
      <c r="G8" s="242">
        <f>SUMIF(AG9:AG29,"&lt;&gt;NOR",G9:G29)</f>
        <v>-6837.4499999999989</v>
      </c>
      <c r="H8" s="236"/>
      <c r="I8" s="236">
        <f>SUM(I9:I29)</f>
        <v>-1979.3000000000002</v>
      </c>
      <c r="J8" s="236"/>
      <c r="K8" s="236">
        <f>SUM(K9:K29)</f>
        <v>-4858.1500000000005</v>
      </c>
      <c r="L8" s="236"/>
      <c r="M8" s="236">
        <f>SUM(M9:M29)</f>
        <v>-8273.3144999999986</v>
      </c>
      <c r="N8" s="235"/>
      <c r="O8" s="235">
        <f>SUM(O9:O29)</f>
        <v>0.38999999999999996</v>
      </c>
      <c r="P8" s="235"/>
      <c r="Q8" s="235">
        <f>SUM(Q9:Q29)</f>
        <v>0</v>
      </c>
      <c r="R8" s="236"/>
      <c r="S8" s="236"/>
      <c r="T8" s="236"/>
      <c r="U8" s="236"/>
      <c r="V8" s="236">
        <f>SUM(V9:V29)</f>
        <v>-9.74</v>
      </c>
      <c r="W8" s="236"/>
      <c r="X8" s="236"/>
      <c r="AG8" t="s">
        <v>146</v>
      </c>
    </row>
    <row r="9" spans="1:60" ht="22.5" outlineLevel="1" x14ac:dyDescent="0.2">
      <c r="A9" s="244">
        <v>1</v>
      </c>
      <c r="B9" s="245" t="s">
        <v>423</v>
      </c>
      <c r="C9" s="257" t="s">
        <v>424</v>
      </c>
      <c r="D9" s="246" t="s">
        <v>172</v>
      </c>
      <c r="E9" s="247">
        <v>-2.2999999999999998</v>
      </c>
      <c r="F9" s="248">
        <v>175.5</v>
      </c>
      <c r="G9" s="249">
        <f>ROUND(E9*F9,2)</f>
        <v>-403.65</v>
      </c>
      <c r="H9" s="230">
        <v>28.54</v>
      </c>
      <c r="I9" s="229">
        <f>ROUND(E9*H9,2)</f>
        <v>-65.64</v>
      </c>
      <c r="J9" s="230">
        <v>146.96</v>
      </c>
      <c r="K9" s="229">
        <f>ROUND(E9*J9,2)</f>
        <v>-338.01</v>
      </c>
      <c r="L9" s="229">
        <v>21</v>
      </c>
      <c r="M9" s="229">
        <f>G9*(1+L9/100)</f>
        <v>-488.41649999999998</v>
      </c>
      <c r="N9" s="228">
        <v>3.2799999999999999E-3</v>
      </c>
      <c r="O9" s="228">
        <f>ROUND(E9*N9,2)</f>
        <v>-0.01</v>
      </c>
      <c r="P9" s="228">
        <v>0</v>
      </c>
      <c r="Q9" s="228">
        <f>ROUND(E9*P9,2)</f>
        <v>0</v>
      </c>
      <c r="R9" s="229"/>
      <c r="S9" s="229" t="s">
        <v>150</v>
      </c>
      <c r="T9" s="229" t="s">
        <v>151</v>
      </c>
      <c r="U9" s="229">
        <v>0.31</v>
      </c>
      <c r="V9" s="229">
        <f>ROUND(E9*U9,2)</f>
        <v>-0.71</v>
      </c>
      <c r="W9" s="229"/>
      <c r="X9" s="229" t="s">
        <v>152</v>
      </c>
      <c r="Y9" s="209"/>
      <c r="Z9" s="209"/>
      <c r="AA9" s="209"/>
      <c r="AB9" s="209"/>
      <c r="AC9" s="209"/>
      <c r="AD9" s="209"/>
      <c r="AE9" s="209"/>
      <c r="AF9" s="209"/>
      <c r="AG9" s="209" t="s">
        <v>153</v>
      </c>
      <c r="AH9" s="209"/>
      <c r="AI9" s="209"/>
      <c r="AJ9" s="209"/>
      <c r="AK9" s="209"/>
      <c r="AL9" s="209"/>
      <c r="AM9" s="209"/>
      <c r="AN9" s="209"/>
      <c r="AO9" s="209"/>
      <c r="AP9" s="209"/>
      <c r="AQ9" s="209"/>
      <c r="AR9" s="209"/>
      <c r="AS9" s="209"/>
      <c r="AT9" s="209"/>
      <c r="AU9" s="209"/>
      <c r="AV9" s="209"/>
      <c r="AW9" s="209"/>
      <c r="AX9" s="209"/>
      <c r="AY9" s="209"/>
      <c r="AZ9" s="209"/>
      <c r="BA9" s="209"/>
      <c r="BB9" s="209"/>
      <c r="BC9" s="209"/>
      <c r="BD9" s="209"/>
      <c r="BE9" s="209"/>
      <c r="BF9" s="209"/>
      <c r="BG9" s="209"/>
      <c r="BH9" s="209"/>
    </row>
    <row r="10" spans="1:60" outlineLevel="1" x14ac:dyDescent="0.2">
      <c r="A10" s="226"/>
      <c r="B10" s="227"/>
      <c r="C10" s="270" t="s">
        <v>425</v>
      </c>
      <c r="D10" s="269"/>
      <c r="E10" s="269"/>
      <c r="F10" s="269"/>
      <c r="G10" s="269"/>
      <c r="H10" s="229"/>
      <c r="I10" s="229"/>
      <c r="J10" s="229"/>
      <c r="K10" s="229"/>
      <c r="L10" s="229"/>
      <c r="M10" s="229"/>
      <c r="N10" s="228"/>
      <c r="O10" s="228"/>
      <c r="P10" s="228"/>
      <c r="Q10" s="228"/>
      <c r="R10" s="229"/>
      <c r="S10" s="229"/>
      <c r="T10" s="229"/>
      <c r="U10" s="229"/>
      <c r="V10" s="229"/>
      <c r="W10" s="229"/>
      <c r="X10" s="229"/>
      <c r="Y10" s="209"/>
      <c r="Z10" s="209"/>
      <c r="AA10" s="209"/>
      <c r="AB10" s="209"/>
      <c r="AC10" s="209"/>
      <c r="AD10" s="209"/>
      <c r="AE10" s="209"/>
      <c r="AF10" s="209"/>
      <c r="AG10" s="209" t="s">
        <v>319</v>
      </c>
      <c r="AH10" s="209"/>
      <c r="AI10" s="209"/>
      <c r="AJ10" s="209"/>
      <c r="AK10" s="209"/>
      <c r="AL10" s="209"/>
      <c r="AM10" s="209"/>
      <c r="AN10" s="209"/>
      <c r="AO10" s="209"/>
      <c r="AP10" s="209"/>
      <c r="AQ10" s="209"/>
      <c r="AR10" s="209"/>
      <c r="AS10" s="209"/>
      <c r="AT10" s="209"/>
      <c r="AU10" s="209"/>
      <c r="AV10" s="209"/>
      <c r="AW10" s="209"/>
      <c r="AX10" s="209"/>
      <c r="AY10" s="209"/>
      <c r="AZ10" s="209"/>
      <c r="BA10" s="209"/>
      <c r="BB10" s="209"/>
      <c r="BC10" s="209"/>
      <c r="BD10" s="209"/>
      <c r="BE10" s="209"/>
      <c r="BF10" s="209"/>
      <c r="BG10" s="209"/>
      <c r="BH10" s="209"/>
    </row>
    <row r="11" spans="1:60" outlineLevel="1" x14ac:dyDescent="0.2">
      <c r="A11" s="226"/>
      <c r="B11" s="227"/>
      <c r="C11" s="260" t="s">
        <v>173</v>
      </c>
      <c r="D11" s="233"/>
      <c r="E11" s="234"/>
      <c r="F11" s="229"/>
      <c r="G11" s="229"/>
      <c r="H11" s="229"/>
      <c r="I11" s="229"/>
      <c r="J11" s="229"/>
      <c r="K11" s="229"/>
      <c r="L11" s="229"/>
      <c r="M11" s="229"/>
      <c r="N11" s="228"/>
      <c r="O11" s="228"/>
      <c r="P11" s="228"/>
      <c r="Q11" s="228"/>
      <c r="R11" s="229"/>
      <c r="S11" s="229"/>
      <c r="T11" s="229"/>
      <c r="U11" s="229"/>
      <c r="V11" s="229"/>
      <c r="W11" s="229"/>
      <c r="X11" s="229"/>
      <c r="Y11" s="209"/>
      <c r="Z11" s="209"/>
      <c r="AA11" s="209"/>
      <c r="AB11" s="209"/>
      <c r="AC11" s="209"/>
      <c r="AD11" s="209"/>
      <c r="AE11" s="209"/>
      <c r="AF11" s="209"/>
      <c r="AG11" s="209" t="s">
        <v>155</v>
      </c>
      <c r="AH11" s="209">
        <v>0</v>
      </c>
      <c r="AI11" s="209"/>
      <c r="AJ11" s="209"/>
      <c r="AK11" s="209"/>
      <c r="AL11" s="209"/>
      <c r="AM11" s="209"/>
      <c r="AN11" s="209"/>
      <c r="AO11" s="209"/>
      <c r="AP11" s="209"/>
      <c r="AQ11" s="209"/>
      <c r="AR11" s="209"/>
      <c r="AS11" s="209"/>
      <c r="AT11" s="209"/>
      <c r="AU11" s="209"/>
      <c r="AV11" s="209"/>
      <c r="AW11" s="209"/>
      <c r="AX11" s="209"/>
      <c r="AY11" s="209"/>
      <c r="AZ11" s="209"/>
      <c r="BA11" s="209"/>
      <c r="BB11" s="209"/>
      <c r="BC11" s="209"/>
      <c r="BD11" s="209"/>
      <c r="BE11" s="209"/>
      <c r="BF11" s="209"/>
      <c r="BG11" s="209"/>
      <c r="BH11" s="209"/>
    </row>
    <row r="12" spans="1:60" outlineLevel="1" x14ac:dyDescent="0.2">
      <c r="A12" s="226"/>
      <c r="B12" s="227"/>
      <c r="C12" s="260" t="s">
        <v>426</v>
      </c>
      <c r="D12" s="233"/>
      <c r="E12" s="234">
        <v>-2.2999999999999998</v>
      </c>
      <c r="F12" s="229"/>
      <c r="G12" s="229"/>
      <c r="H12" s="229"/>
      <c r="I12" s="229"/>
      <c r="J12" s="229"/>
      <c r="K12" s="229"/>
      <c r="L12" s="229"/>
      <c r="M12" s="229"/>
      <c r="N12" s="228"/>
      <c r="O12" s="228"/>
      <c r="P12" s="228"/>
      <c r="Q12" s="228"/>
      <c r="R12" s="229"/>
      <c r="S12" s="229"/>
      <c r="T12" s="229"/>
      <c r="U12" s="229"/>
      <c r="V12" s="229"/>
      <c r="W12" s="229"/>
      <c r="X12" s="229"/>
      <c r="Y12" s="209"/>
      <c r="Z12" s="209"/>
      <c r="AA12" s="209"/>
      <c r="AB12" s="209"/>
      <c r="AC12" s="209"/>
      <c r="AD12" s="209"/>
      <c r="AE12" s="209"/>
      <c r="AF12" s="209"/>
      <c r="AG12" s="209" t="s">
        <v>155</v>
      </c>
      <c r="AH12" s="209">
        <v>0</v>
      </c>
      <c r="AI12" s="209"/>
      <c r="AJ12" s="209"/>
      <c r="AK12" s="209"/>
      <c r="AL12" s="209"/>
      <c r="AM12" s="209"/>
      <c r="AN12" s="209"/>
      <c r="AO12" s="209"/>
      <c r="AP12" s="209"/>
      <c r="AQ12" s="209"/>
      <c r="AR12" s="209"/>
      <c r="AS12" s="209"/>
      <c r="AT12" s="209"/>
      <c r="AU12" s="209"/>
      <c r="AV12" s="209"/>
      <c r="AW12" s="209"/>
      <c r="AX12" s="209"/>
      <c r="AY12" s="209"/>
      <c r="AZ12" s="209"/>
      <c r="BA12" s="209"/>
      <c r="BB12" s="209"/>
      <c r="BC12" s="209"/>
      <c r="BD12" s="209"/>
      <c r="BE12" s="209"/>
      <c r="BF12" s="209"/>
      <c r="BG12" s="209"/>
      <c r="BH12" s="209"/>
    </row>
    <row r="13" spans="1:60" ht="22.5" outlineLevel="1" x14ac:dyDescent="0.2">
      <c r="A13" s="244">
        <v>2</v>
      </c>
      <c r="B13" s="245" t="s">
        <v>336</v>
      </c>
      <c r="C13" s="257" t="s">
        <v>337</v>
      </c>
      <c r="D13" s="246" t="s">
        <v>172</v>
      </c>
      <c r="E13" s="247">
        <v>-30.117999999999999</v>
      </c>
      <c r="F13" s="248">
        <v>258</v>
      </c>
      <c r="G13" s="249">
        <f>ROUND(E13*F13,2)</f>
        <v>-7770.44</v>
      </c>
      <c r="H13" s="230">
        <v>31.81</v>
      </c>
      <c r="I13" s="229">
        <f>ROUND(E13*H13,2)</f>
        <v>-958.05</v>
      </c>
      <c r="J13" s="230">
        <v>226.19</v>
      </c>
      <c r="K13" s="229">
        <f>ROUND(E13*J13,2)</f>
        <v>-6812.39</v>
      </c>
      <c r="L13" s="229">
        <v>21</v>
      </c>
      <c r="M13" s="229">
        <f>G13*(1+L13/100)</f>
        <v>-9402.232399999999</v>
      </c>
      <c r="N13" s="228">
        <v>5.4000000000000003E-3</v>
      </c>
      <c r="O13" s="228">
        <f>ROUND(E13*N13,2)</f>
        <v>-0.16</v>
      </c>
      <c r="P13" s="228">
        <v>0</v>
      </c>
      <c r="Q13" s="228">
        <f>ROUND(E13*P13,2)</f>
        <v>0</v>
      </c>
      <c r="R13" s="229"/>
      <c r="S13" s="229" t="s">
        <v>150</v>
      </c>
      <c r="T13" s="229" t="s">
        <v>151</v>
      </c>
      <c r="U13" s="229">
        <v>0.47199999999999998</v>
      </c>
      <c r="V13" s="229">
        <f>ROUND(E13*U13,2)</f>
        <v>-14.22</v>
      </c>
      <c r="W13" s="229"/>
      <c r="X13" s="229" t="s">
        <v>152</v>
      </c>
      <c r="Y13" s="209"/>
      <c r="Z13" s="209"/>
      <c r="AA13" s="209"/>
      <c r="AB13" s="209"/>
      <c r="AC13" s="209"/>
      <c r="AD13" s="209"/>
      <c r="AE13" s="209"/>
      <c r="AF13" s="209"/>
      <c r="AG13" s="209" t="s">
        <v>153</v>
      </c>
      <c r="AH13" s="209"/>
      <c r="AI13" s="209"/>
      <c r="AJ13" s="209"/>
      <c r="AK13" s="209"/>
      <c r="AL13" s="209"/>
      <c r="AM13" s="209"/>
      <c r="AN13" s="209"/>
      <c r="AO13" s="209"/>
      <c r="AP13" s="209"/>
      <c r="AQ13" s="209"/>
      <c r="AR13" s="209"/>
      <c r="AS13" s="209"/>
      <c r="AT13" s="209"/>
      <c r="AU13" s="209"/>
      <c r="AV13" s="209"/>
      <c r="AW13" s="209"/>
      <c r="AX13" s="209"/>
      <c r="AY13" s="209"/>
      <c r="AZ13" s="209"/>
      <c r="BA13" s="209"/>
      <c r="BB13" s="209"/>
      <c r="BC13" s="209"/>
      <c r="BD13" s="209"/>
      <c r="BE13" s="209"/>
      <c r="BF13" s="209"/>
      <c r="BG13" s="209"/>
      <c r="BH13" s="209"/>
    </row>
    <row r="14" spans="1:60" outlineLevel="1" x14ac:dyDescent="0.2">
      <c r="A14" s="226"/>
      <c r="B14" s="227"/>
      <c r="C14" s="260" t="s">
        <v>173</v>
      </c>
      <c r="D14" s="233"/>
      <c r="E14" s="234"/>
      <c r="F14" s="229"/>
      <c r="G14" s="229"/>
      <c r="H14" s="229"/>
      <c r="I14" s="229"/>
      <c r="J14" s="229"/>
      <c r="K14" s="229"/>
      <c r="L14" s="229"/>
      <c r="M14" s="229"/>
      <c r="N14" s="228"/>
      <c r="O14" s="228"/>
      <c r="P14" s="228"/>
      <c r="Q14" s="228"/>
      <c r="R14" s="229"/>
      <c r="S14" s="229"/>
      <c r="T14" s="229"/>
      <c r="U14" s="229"/>
      <c r="V14" s="229"/>
      <c r="W14" s="229"/>
      <c r="X14" s="229"/>
      <c r="Y14" s="209"/>
      <c r="Z14" s="209"/>
      <c r="AA14" s="209"/>
      <c r="AB14" s="209"/>
      <c r="AC14" s="209"/>
      <c r="AD14" s="209"/>
      <c r="AE14" s="209"/>
      <c r="AF14" s="209"/>
      <c r="AG14" s="209" t="s">
        <v>155</v>
      </c>
      <c r="AH14" s="209">
        <v>0</v>
      </c>
      <c r="AI14" s="209"/>
      <c r="AJ14" s="209"/>
      <c r="AK14" s="209"/>
      <c r="AL14" s="209"/>
      <c r="AM14" s="209"/>
      <c r="AN14" s="209"/>
      <c r="AO14" s="209"/>
      <c r="AP14" s="209"/>
      <c r="AQ14" s="209"/>
      <c r="AR14" s="209"/>
      <c r="AS14" s="209"/>
      <c r="AT14" s="209"/>
      <c r="AU14" s="209"/>
      <c r="AV14" s="209"/>
      <c r="AW14" s="209"/>
      <c r="AX14" s="209"/>
      <c r="AY14" s="209"/>
      <c r="AZ14" s="209"/>
      <c r="BA14" s="209"/>
      <c r="BB14" s="209"/>
      <c r="BC14" s="209"/>
      <c r="BD14" s="209"/>
      <c r="BE14" s="209"/>
      <c r="BF14" s="209"/>
      <c r="BG14" s="209"/>
      <c r="BH14" s="209"/>
    </row>
    <row r="15" spans="1:60" outlineLevel="1" x14ac:dyDescent="0.2">
      <c r="A15" s="226"/>
      <c r="B15" s="227"/>
      <c r="C15" s="260" t="s">
        <v>427</v>
      </c>
      <c r="D15" s="233"/>
      <c r="E15" s="234">
        <v>-10.5</v>
      </c>
      <c r="F15" s="229"/>
      <c r="G15" s="229"/>
      <c r="H15" s="229"/>
      <c r="I15" s="229"/>
      <c r="J15" s="229"/>
      <c r="K15" s="229"/>
      <c r="L15" s="229"/>
      <c r="M15" s="229"/>
      <c r="N15" s="228"/>
      <c r="O15" s="228"/>
      <c r="P15" s="228"/>
      <c r="Q15" s="228"/>
      <c r="R15" s="229"/>
      <c r="S15" s="229"/>
      <c r="T15" s="229"/>
      <c r="U15" s="229"/>
      <c r="V15" s="229"/>
      <c r="W15" s="229"/>
      <c r="X15" s="229"/>
      <c r="Y15" s="209"/>
      <c r="Z15" s="209"/>
      <c r="AA15" s="209"/>
      <c r="AB15" s="209"/>
      <c r="AC15" s="209"/>
      <c r="AD15" s="209"/>
      <c r="AE15" s="209"/>
      <c r="AF15" s="209"/>
      <c r="AG15" s="209" t="s">
        <v>155</v>
      </c>
      <c r="AH15" s="209">
        <v>0</v>
      </c>
      <c r="AI15" s="209"/>
      <c r="AJ15" s="209"/>
      <c r="AK15" s="209"/>
      <c r="AL15" s="209"/>
      <c r="AM15" s="209"/>
      <c r="AN15" s="209"/>
      <c r="AO15" s="209"/>
      <c r="AP15" s="209"/>
      <c r="AQ15" s="209"/>
      <c r="AR15" s="209"/>
      <c r="AS15" s="209"/>
      <c r="AT15" s="209"/>
      <c r="AU15" s="209"/>
      <c r="AV15" s="209"/>
      <c r="AW15" s="209"/>
      <c r="AX15" s="209"/>
      <c r="AY15" s="209"/>
      <c r="AZ15" s="209"/>
      <c r="BA15" s="209"/>
      <c r="BB15" s="209"/>
      <c r="BC15" s="209"/>
      <c r="BD15" s="209"/>
      <c r="BE15" s="209"/>
      <c r="BF15" s="209"/>
      <c r="BG15" s="209"/>
      <c r="BH15" s="209"/>
    </row>
    <row r="16" spans="1:60" outlineLevel="1" x14ac:dyDescent="0.2">
      <c r="A16" s="226"/>
      <c r="B16" s="227"/>
      <c r="C16" s="260" t="s">
        <v>428</v>
      </c>
      <c r="D16" s="233"/>
      <c r="E16" s="234">
        <v>-15.525</v>
      </c>
      <c r="F16" s="229"/>
      <c r="G16" s="229"/>
      <c r="H16" s="229"/>
      <c r="I16" s="229"/>
      <c r="J16" s="229"/>
      <c r="K16" s="229"/>
      <c r="L16" s="229"/>
      <c r="M16" s="229"/>
      <c r="N16" s="228"/>
      <c r="O16" s="228"/>
      <c r="P16" s="228"/>
      <c r="Q16" s="228"/>
      <c r="R16" s="229"/>
      <c r="S16" s="229"/>
      <c r="T16" s="229"/>
      <c r="U16" s="229"/>
      <c r="V16" s="229"/>
      <c r="W16" s="229"/>
      <c r="X16" s="229"/>
      <c r="Y16" s="209"/>
      <c r="Z16" s="209"/>
      <c r="AA16" s="209"/>
      <c r="AB16" s="209"/>
      <c r="AC16" s="209"/>
      <c r="AD16" s="209"/>
      <c r="AE16" s="209"/>
      <c r="AF16" s="209"/>
      <c r="AG16" s="209" t="s">
        <v>155</v>
      </c>
      <c r="AH16" s="209">
        <v>0</v>
      </c>
      <c r="AI16" s="209"/>
      <c r="AJ16" s="209"/>
      <c r="AK16" s="209"/>
      <c r="AL16" s="209"/>
      <c r="AM16" s="209"/>
      <c r="AN16" s="209"/>
      <c r="AO16" s="209"/>
      <c r="AP16" s="209"/>
      <c r="AQ16" s="209"/>
      <c r="AR16" s="209"/>
      <c r="AS16" s="209"/>
      <c r="AT16" s="209"/>
      <c r="AU16" s="209"/>
      <c r="AV16" s="209"/>
      <c r="AW16" s="209"/>
      <c r="AX16" s="209"/>
      <c r="AY16" s="209"/>
      <c r="AZ16" s="209"/>
      <c r="BA16" s="209"/>
      <c r="BB16" s="209"/>
      <c r="BC16" s="209"/>
      <c r="BD16" s="209"/>
      <c r="BE16" s="209"/>
      <c r="BF16" s="209"/>
      <c r="BG16" s="209"/>
      <c r="BH16" s="209"/>
    </row>
    <row r="17" spans="1:60" outlineLevel="1" x14ac:dyDescent="0.2">
      <c r="A17" s="226"/>
      <c r="B17" s="227"/>
      <c r="C17" s="260" t="s">
        <v>429</v>
      </c>
      <c r="D17" s="233"/>
      <c r="E17" s="234">
        <v>1.5760000000000001</v>
      </c>
      <c r="F17" s="229"/>
      <c r="G17" s="229"/>
      <c r="H17" s="229"/>
      <c r="I17" s="229"/>
      <c r="J17" s="229"/>
      <c r="K17" s="229"/>
      <c r="L17" s="229"/>
      <c r="M17" s="229"/>
      <c r="N17" s="228"/>
      <c r="O17" s="228"/>
      <c r="P17" s="228"/>
      <c r="Q17" s="228"/>
      <c r="R17" s="229"/>
      <c r="S17" s="229"/>
      <c r="T17" s="229"/>
      <c r="U17" s="229"/>
      <c r="V17" s="229"/>
      <c r="W17" s="229"/>
      <c r="X17" s="229"/>
      <c r="Y17" s="209"/>
      <c r="Z17" s="209"/>
      <c r="AA17" s="209"/>
      <c r="AB17" s="209"/>
      <c r="AC17" s="209"/>
      <c r="AD17" s="209"/>
      <c r="AE17" s="209"/>
      <c r="AF17" s="209"/>
      <c r="AG17" s="209" t="s">
        <v>155</v>
      </c>
      <c r="AH17" s="209">
        <v>0</v>
      </c>
      <c r="AI17" s="209"/>
      <c r="AJ17" s="209"/>
      <c r="AK17" s="209"/>
      <c r="AL17" s="209"/>
      <c r="AM17" s="209"/>
      <c r="AN17" s="209"/>
      <c r="AO17" s="209"/>
      <c r="AP17" s="209"/>
      <c r="AQ17" s="209"/>
      <c r="AR17" s="209"/>
      <c r="AS17" s="209"/>
      <c r="AT17" s="209"/>
      <c r="AU17" s="209"/>
      <c r="AV17" s="209"/>
      <c r="AW17" s="209"/>
      <c r="AX17" s="209"/>
      <c r="AY17" s="209"/>
      <c r="AZ17" s="209"/>
      <c r="BA17" s="209"/>
      <c r="BB17" s="209"/>
      <c r="BC17" s="209"/>
      <c r="BD17" s="209"/>
      <c r="BE17" s="209"/>
      <c r="BF17" s="209"/>
      <c r="BG17" s="209"/>
      <c r="BH17" s="209"/>
    </row>
    <row r="18" spans="1:60" outlineLevel="1" x14ac:dyDescent="0.2">
      <c r="A18" s="226"/>
      <c r="B18" s="227"/>
      <c r="C18" s="260" t="s">
        <v>430</v>
      </c>
      <c r="D18" s="233"/>
      <c r="E18" s="234">
        <v>-5.6689999999999996</v>
      </c>
      <c r="F18" s="229"/>
      <c r="G18" s="229"/>
      <c r="H18" s="229"/>
      <c r="I18" s="229"/>
      <c r="J18" s="229"/>
      <c r="K18" s="229"/>
      <c r="L18" s="229"/>
      <c r="M18" s="229"/>
      <c r="N18" s="228"/>
      <c r="O18" s="228"/>
      <c r="P18" s="228"/>
      <c r="Q18" s="228"/>
      <c r="R18" s="229"/>
      <c r="S18" s="229"/>
      <c r="T18" s="229"/>
      <c r="U18" s="229"/>
      <c r="V18" s="229"/>
      <c r="W18" s="229"/>
      <c r="X18" s="229"/>
      <c r="Y18" s="209"/>
      <c r="Z18" s="209"/>
      <c r="AA18" s="209"/>
      <c r="AB18" s="209"/>
      <c r="AC18" s="209"/>
      <c r="AD18" s="209"/>
      <c r="AE18" s="209"/>
      <c r="AF18" s="209"/>
      <c r="AG18" s="209" t="s">
        <v>155</v>
      </c>
      <c r="AH18" s="209">
        <v>0</v>
      </c>
      <c r="AI18" s="209"/>
      <c r="AJ18" s="209"/>
      <c r="AK18" s="209"/>
      <c r="AL18" s="209"/>
      <c r="AM18" s="209"/>
      <c r="AN18" s="209"/>
      <c r="AO18" s="209"/>
      <c r="AP18" s="209"/>
      <c r="AQ18" s="209"/>
      <c r="AR18" s="209"/>
      <c r="AS18" s="209"/>
      <c r="AT18" s="209"/>
      <c r="AU18" s="209"/>
      <c r="AV18" s="209"/>
      <c r="AW18" s="209"/>
      <c r="AX18" s="209"/>
      <c r="AY18" s="209"/>
      <c r="AZ18" s="209"/>
      <c r="BA18" s="209"/>
      <c r="BB18" s="209"/>
      <c r="BC18" s="209"/>
      <c r="BD18" s="209"/>
      <c r="BE18" s="209"/>
      <c r="BF18" s="209"/>
      <c r="BG18" s="209"/>
      <c r="BH18" s="209"/>
    </row>
    <row r="19" spans="1:60" outlineLevel="1" x14ac:dyDescent="0.2">
      <c r="A19" s="244">
        <v>3</v>
      </c>
      <c r="B19" s="245" t="s">
        <v>345</v>
      </c>
      <c r="C19" s="257" t="s">
        <v>346</v>
      </c>
      <c r="D19" s="246" t="s">
        <v>172</v>
      </c>
      <c r="E19" s="247">
        <v>18.262499999999999</v>
      </c>
      <c r="F19" s="248">
        <v>452.5</v>
      </c>
      <c r="G19" s="249">
        <f>ROUND(E19*F19,2)</f>
        <v>8263.7800000000007</v>
      </c>
      <c r="H19" s="230">
        <v>46.97</v>
      </c>
      <c r="I19" s="229">
        <f>ROUND(E19*H19,2)</f>
        <v>857.79</v>
      </c>
      <c r="J19" s="230">
        <v>405.53</v>
      </c>
      <c r="K19" s="229">
        <f>ROUND(E19*J19,2)</f>
        <v>7405.99</v>
      </c>
      <c r="L19" s="229">
        <v>21</v>
      </c>
      <c r="M19" s="229">
        <f>G19*(1+L19/100)</f>
        <v>9999.1738000000005</v>
      </c>
      <c r="N19" s="228">
        <v>4.7660000000000001E-2</v>
      </c>
      <c r="O19" s="228">
        <f>ROUND(E19*N19,2)</f>
        <v>0.87</v>
      </c>
      <c r="P19" s="228">
        <v>0</v>
      </c>
      <c r="Q19" s="228">
        <f>ROUND(E19*P19,2)</f>
        <v>0</v>
      </c>
      <c r="R19" s="229"/>
      <c r="S19" s="229" t="s">
        <v>150</v>
      </c>
      <c r="T19" s="229" t="s">
        <v>151</v>
      </c>
      <c r="U19" s="229">
        <v>0.84</v>
      </c>
      <c r="V19" s="229">
        <f>ROUND(E19*U19,2)</f>
        <v>15.34</v>
      </c>
      <c r="W19" s="229"/>
      <c r="X19" s="229" t="s">
        <v>152</v>
      </c>
      <c r="Y19" s="209"/>
      <c r="Z19" s="209"/>
      <c r="AA19" s="209"/>
      <c r="AB19" s="209"/>
      <c r="AC19" s="209"/>
      <c r="AD19" s="209"/>
      <c r="AE19" s="209"/>
      <c r="AF19" s="209"/>
      <c r="AG19" s="209" t="s">
        <v>153</v>
      </c>
      <c r="AH19" s="209"/>
      <c r="AI19" s="209"/>
      <c r="AJ19" s="209"/>
      <c r="AK19" s="209"/>
      <c r="AL19" s="209"/>
      <c r="AM19" s="209"/>
      <c r="AN19" s="209"/>
      <c r="AO19" s="209"/>
      <c r="AP19" s="209"/>
      <c r="AQ19" s="209"/>
      <c r="AR19" s="209"/>
      <c r="AS19" s="209"/>
      <c r="AT19" s="209"/>
      <c r="AU19" s="209"/>
      <c r="AV19" s="209"/>
      <c r="AW19" s="209"/>
      <c r="AX19" s="209"/>
      <c r="AY19" s="209"/>
      <c r="AZ19" s="209"/>
      <c r="BA19" s="209"/>
      <c r="BB19" s="209"/>
      <c r="BC19" s="209"/>
      <c r="BD19" s="209"/>
      <c r="BE19" s="209"/>
      <c r="BF19" s="209"/>
      <c r="BG19" s="209"/>
      <c r="BH19" s="209"/>
    </row>
    <row r="20" spans="1:60" outlineLevel="1" x14ac:dyDescent="0.2">
      <c r="A20" s="226"/>
      <c r="B20" s="227"/>
      <c r="C20" s="260" t="s">
        <v>173</v>
      </c>
      <c r="D20" s="233"/>
      <c r="E20" s="234"/>
      <c r="F20" s="229"/>
      <c r="G20" s="229"/>
      <c r="H20" s="229"/>
      <c r="I20" s="229"/>
      <c r="J20" s="229"/>
      <c r="K20" s="229"/>
      <c r="L20" s="229"/>
      <c r="M20" s="229"/>
      <c r="N20" s="228"/>
      <c r="O20" s="228"/>
      <c r="P20" s="228"/>
      <c r="Q20" s="228"/>
      <c r="R20" s="229"/>
      <c r="S20" s="229"/>
      <c r="T20" s="229"/>
      <c r="U20" s="229"/>
      <c r="V20" s="229"/>
      <c r="W20" s="229"/>
      <c r="X20" s="229"/>
      <c r="Y20" s="209"/>
      <c r="Z20" s="209"/>
      <c r="AA20" s="209"/>
      <c r="AB20" s="209"/>
      <c r="AC20" s="209"/>
      <c r="AD20" s="209"/>
      <c r="AE20" s="209"/>
      <c r="AF20" s="209"/>
      <c r="AG20" s="209" t="s">
        <v>155</v>
      </c>
      <c r="AH20" s="209">
        <v>0</v>
      </c>
      <c r="AI20" s="209"/>
      <c r="AJ20" s="209"/>
      <c r="AK20" s="209"/>
      <c r="AL20" s="209"/>
      <c r="AM20" s="209"/>
      <c r="AN20" s="209"/>
      <c r="AO20" s="209"/>
      <c r="AP20" s="209"/>
      <c r="AQ20" s="209"/>
      <c r="AR20" s="209"/>
      <c r="AS20" s="209"/>
      <c r="AT20" s="209"/>
      <c r="AU20" s="209"/>
      <c r="AV20" s="209"/>
      <c r="AW20" s="209"/>
      <c r="AX20" s="209"/>
      <c r="AY20" s="209"/>
      <c r="AZ20" s="209"/>
      <c r="BA20" s="209"/>
      <c r="BB20" s="209"/>
      <c r="BC20" s="209"/>
      <c r="BD20" s="209"/>
      <c r="BE20" s="209"/>
      <c r="BF20" s="209"/>
      <c r="BG20" s="209"/>
      <c r="BH20" s="209"/>
    </row>
    <row r="21" spans="1:60" outlineLevel="1" x14ac:dyDescent="0.2">
      <c r="A21" s="226"/>
      <c r="B21" s="227"/>
      <c r="C21" s="260" t="s">
        <v>244</v>
      </c>
      <c r="D21" s="233"/>
      <c r="E21" s="234">
        <v>10.5</v>
      </c>
      <c r="F21" s="229"/>
      <c r="G21" s="229"/>
      <c r="H21" s="229"/>
      <c r="I21" s="229"/>
      <c r="J21" s="229"/>
      <c r="K21" s="229"/>
      <c r="L21" s="229"/>
      <c r="M21" s="229"/>
      <c r="N21" s="228"/>
      <c r="O21" s="228"/>
      <c r="P21" s="228"/>
      <c r="Q21" s="228"/>
      <c r="R21" s="229"/>
      <c r="S21" s="229"/>
      <c r="T21" s="229"/>
      <c r="U21" s="229"/>
      <c r="V21" s="229"/>
      <c r="W21" s="229"/>
      <c r="X21" s="229"/>
      <c r="Y21" s="209"/>
      <c r="Z21" s="209"/>
      <c r="AA21" s="209"/>
      <c r="AB21" s="209"/>
      <c r="AC21" s="209"/>
      <c r="AD21" s="209"/>
      <c r="AE21" s="209"/>
      <c r="AF21" s="209"/>
      <c r="AG21" s="209" t="s">
        <v>155</v>
      </c>
      <c r="AH21" s="209">
        <v>0</v>
      </c>
      <c r="AI21" s="209"/>
      <c r="AJ21" s="209"/>
      <c r="AK21" s="209"/>
      <c r="AL21" s="209"/>
      <c r="AM21" s="209"/>
      <c r="AN21" s="209"/>
      <c r="AO21" s="209"/>
      <c r="AP21" s="209"/>
      <c r="AQ21" s="209"/>
      <c r="AR21" s="209"/>
      <c r="AS21" s="209"/>
      <c r="AT21" s="209"/>
      <c r="AU21" s="209"/>
      <c r="AV21" s="209"/>
      <c r="AW21" s="209"/>
      <c r="AX21" s="209"/>
      <c r="AY21" s="209"/>
      <c r="AZ21" s="209"/>
      <c r="BA21" s="209"/>
      <c r="BB21" s="209"/>
      <c r="BC21" s="209"/>
      <c r="BD21" s="209"/>
      <c r="BE21" s="209"/>
      <c r="BF21" s="209"/>
      <c r="BG21" s="209"/>
      <c r="BH21" s="209"/>
    </row>
    <row r="22" spans="1:60" outlineLevel="1" x14ac:dyDescent="0.2">
      <c r="A22" s="226"/>
      <c r="B22" s="227"/>
      <c r="C22" s="260" t="s">
        <v>431</v>
      </c>
      <c r="D22" s="233"/>
      <c r="E22" s="234">
        <v>7.7625000000000002</v>
      </c>
      <c r="F22" s="229"/>
      <c r="G22" s="229"/>
      <c r="H22" s="229"/>
      <c r="I22" s="229"/>
      <c r="J22" s="229"/>
      <c r="K22" s="229"/>
      <c r="L22" s="229"/>
      <c r="M22" s="229"/>
      <c r="N22" s="228"/>
      <c r="O22" s="228"/>
      <c r="P22" s="228"/>
      <c r="Q22" s="228"/>
      <c r="R22" s="229"/>
      <c r="S22" s="229"/>
      <c r="T22" s="229"/>
      <c r="U22" s="229"/>
      <c r="V22" s="229"/>
      <c r="W22" s="229"/>
      <c r="X22" s="229"/>
      <c r="Y22" s="209"/>
      <c r="Z22" s="209"/>
      <c r="AA22" s="209"/>
      <c r="AB22" s="209"/>
      <c r="AC22" s="209"/>
      <c r="AD22" s="209"/>
      <c r="AE22" s="209"/>
      <c r="AF22" s="209"/>
      <c r="AG22" s="209" t="s">
        <v>155</v>
      </c>
      <c r="AH22" s="209">
        <v>0</v>
      </c>
      <c r="AI22" s="209"/>
      <c r="AJ22" s="209"/>
      <c r="AK22" s="209"/>
      <c r="AL22" s="209"/>
      <c r="AM22" s="209"/>
      <c r="AN22" s="209"/>
      <c r="AO22" s="209"/>
      <c r="AP22" s="209"/>
      <c r="AQ22" s="209"/>
      <c r="AR22" s="209"/>
      <c r="AS22" s="209"/>
      <c r="AT22" s="209"/>
      <c r="AU22" s="209"/>
      <c r="AV22" s="209"/>
      <c r="AW22" s="209"/>
      <c r="AX22" s="209"/>
      <c r="AY22" s="209"/>
      <c r="AZ22" s="209"/>
      <c r="BA22" s="209"/>
      <c r="BB22" s="209"/>
      <c r="BC22" s="209"/>
      <c r="BD22" s="209"/>
      <c r="BE22" s="209"/>
      <c r="BF22" s="209"/>
      <c r="BG22" s="209"/>
      <c r="BH22" s="209"/>
    </row>
    <row r="23" spans="1:60" ht="22.5" outlineLevel="1" x14ac:dyDescent="0.2">
      <c r="A23" s="244">
        <v>4</v>
      </c>
      <c r="B23" s="245" t="s">
        <v>352</v>
      </c>
      <c r="C23" s="257" t="s">
        <v>353</v>
      </c>
      <c r="D23" s="246" t="s">
        <v>172</v>
      </c>
      <c r="E23" s="247">
        <v>-30.117999999999999</v>
      </c>
      <c r="F23" s="248">
        <v>230</v>
      </c>
      <c r="G23" s="249">
        <f>ROUND(E23*F23,2)</f>
        <v>-6927.14</v>
      </c>
      <c r="H23" s="230">
        <v>60.21</v>
      </c>
      <c r="I23" s="229">
        <f>ROUND(E23*H23,2)</f>
        <v>-1813.4</v>
      </c>
      <c r="J23" s="230">
        <v>169.79</v>
      </c>
      <c r="K23" s="229">
        <f>ROUND(E23*J23,2)</f>
        <v>-5113.74</v>
      </c>
      <c r="L23" s="229">
        <v>21</v>
      </c>
      <c r="M23" s="229">
        <f>G23*(1+L23/100)</f>
        <v>-8381.8394000000008</v>
      </c>
      <c r="N23" s="228">
        <v>1.038E-2</v>
      </c>
      <c r="O23" s="228">
        <f>ROUND(E23*N23,2)</f>
        <v>-0.31</v>
      </c>
      <c r="P23" s="228">
        <v>0</v>
      </c>
      <c r="Q23" s="228">
        <f>ROUND(E23*P23,2)</f>
        <v>0</v>
      </c>
      <c r="R23" s="229"/>
      <c r="S23" s="229" t="s">
        <v>150</v>
      </c>
      <c r="T23" s="229" t="s">
        <v>151</v>
      </c>
      <c r="U23" s="229">
        <v>0.33688000000000001</v>
      </c>
      <c r="V23" s="229">
        <f>ROUND(E23*U23,2)</f>
        <v>-10.15</v>
      </c>
      <c r="W23" s="229"/>
      <c r="X23" s="229" t="s">
        <v>152</v>
      </c>
      <c r="Y23" s="209"/>
      <c r="Z23" s="209"/>
      <c r="AA23" s="209"/>
      <c r="AB23" s="209"/>
      <c r="AC23" s="209"/>
      <c r="AD23" s="209"/>
      <c r="AE23" s="209"/>
      <c r="AF23" s="209"/>
      <c r="AG23" s="209" t="s">
        <v>153</v>
      </c>
      <c r="AH23" s="209"/>
      <c r="AI23" s="209"/>
      <c r="AJ23" s="209"/>
      <c r="AK23" s="209"/>
      <c r="AL23" s="209"/>
      <c r="AM23" s="209"/>
      <c r="AN23" s="209"/>
      <c r="AO23" s="209"/>
      <c r="AP23" s="209"/>
      <c r="AQ23" s="209"/>
      <c r="AR23" s="209"/>
      <c r="AS23" s="209"/>
      <c r="AT23" s="209"/>
      <c r="AU23" s="209"/>
      <c r="AV23" s="209"/>
      <c r="AW23" s="209"/>
      <c r="AX23" s="209"/>
      <c r="AY23" s="209"/>
      <c r="AZ23" s="209"/>
      <c r="BA23" s="209"/>
      <c r="BB23" s="209"/>
      <c r="BC23" s="209"/>
      <c r="BD23" s="209"/>
      <c r="BE23" s="209"/>
      <c r="BF23" s="209"/>
      <c r="BG23" s="209"/>
      <c r="BH23" s="209"/>
    </row>
    <row r="24" spans="1:60" outlineLevel="1" x14ac:dyDescent="0.2">
      <c r="A24" s="226"/>
      <c r="B24" s="227"/>
      <c r="C24" s="270" t="s">
        <v>354</v>
      </c>
      <c r="D24" s="269"/>
      <c r="E24" s="269"/>
      <c r="F24" s="269"/>
      <c r="G24" s="269"/>
      <c r="H24" s="229"/>
      <c r="I24" s="229"/>
      <c r="J24" s="229"/>
      <c r="K24" s="229"/>
      <c r="L24" s="229"/>
      <c r="M24" s="229"/>
      <c r="N24" s="228"/>
      <c r="O24" s="228"/>
      <c r="P24" s="228"/>
      <c r="Q24" s="228"/>
      <c r="R24" s="229"/>
      <c r="S24" s="229"/>
      <c r="T24" s="229"/>
      <c r="U24" s="229"/>
      <c r="V24" s="229"/>
      <c r="W24" s="229"/>
      <c r="X24" s="229"/>
      <c r="Y24" s="209"/>
      <c r="Z24" s="209"/>
      <c r="AA24" s="209"/>
      <c r="AB24" s="209"/>
      <c r="AC24" s="209"/>
      <c r="AD24" s="209"/>
      <c r="AE24" s="209"/>
      <c r="AF24" s="209"/>
      <c r="AG24" s="209" t="s">
        <v>319</v>
      </c>
      <c r="AH24" s="209"/>
      <c r="AI24" s="209"/>
      <c r="AJ24" s="209"/>
      <c r="AK24" s="209"/>
      <c r="AL24" s="209"/>
      <c r="AM24" s="209"/>
      <c r="AN24" s="209"/>
      <c r="AO24" s="209"/>
      <c r="AP24" s="209"/>
      <c r="AQ24" s="209"/>
      <c r="AR24" s="209"/>
      <c r="AS24" s="209"/>
      <c r="AT24" s="209"/>
      <c r="AU24" s="209"/>
      <c r="AV24" s="209"/>
      <c r="AW24" s="209"/>
      <c r="AX24" s="209"/>
      <c r="AY24" s="209"/>
      <c r="AZ24" s="209"/>
      <c r="BA24" s="209"/>
      <c r="BB24" s="209"/>
      <c r="BC24" s="209"/>
      <c r="BD24" s="209"/>
      <c r="BE24" s="209"/>
      <c r="BF24" s="209"/>
      <c r="BG24" s="209"/>
      <c r="BH24" s="209"/>
    </row>
    <row r="25" spans="1:60" outlineLevel="1" x14ac:dyDescent="0.2">
      <c r="A25" s="226"/>
      <c r="B25" s="227"/>
      <c r="C25" s="260" t="s">
        <v>173</v>
      </c>
      <c r="D25" s="233"/>
      <c r="E25" s="234"/>
      <c r="F25" s="229"/>
      <c r="G25" s="229"/>
      <c r="H25" s="229"/>
      <c r="I25" s="229"/>
      <c r="J25" s="229"/>
      <c r="K25" s="229"/>
      <c r="L25" s="229"/>
      <c r="M25" s="229"/>
      <c r="N25" s="228"/>
      <c r="O25" s="228"/>
      <c r="P25" s="228"/>
      <c r="Q25" s="228"/>
      <c r="R25" s="229"/>
      <c r="S25" s="229"/>
      <c r="T25" s="229"/>
      <c r="U25" s="229"/>
      <c r="V25" s="229"/>
      <c r="W25" s="229"/>
      <c r="X25" s="229"/>
      <c r="Y25" s="209"/>
      <c r="Z25" s="209"/>
      <c r="AA25" s="209"/>
      <c r="AB25" s="209"/>
      <c r="AC25" s="209"/>
      <c r="AD25" s="209"/>
      <c r="AE25" s="209"/>
      <c r="AF25" s="209"/>
      <c r="AG25" s="209" t="s">
        <v>155</v>
      </c>
      <c r="AH25" s="209">
        <v>0</v>
      </c>
      <c r="AI25" s="209"/>
      <c r="AJ25" s="209"/>
      <c r="AK25" s="209"/>
      <c r="AL25" s="209"/>
      <c r="AM25" s="209"/>
      <c r="AN25" s="209"/>
      <c r="AO25" s="209"/>
      <c r="AP25" s="209"/>
      <c r="AQ25" s="209"/>
      <c r="AR25" s="209"/>
      <c r="AS25" s="209"/>
      <c r="AT25" s="209"/>
      <c r="AU25" s="209"/>
      <c r="AV25" s="209"/>
      <c r="AW25" s="209"/>
      <c r="AX25" s="209"/>
      <c r="AY25" s="209"/>
      <c r="AZ25" s="209"/>
      <c r="BA25" s="209"/>
      <c r="BB25" s="209"/>
      <c r="BC25" s="209"/>
      <c r="BD25" s="209"/>
      <c r="BE25" s="209"/>
      <c r="BF25" s="209"/>
      <c r="BG25" s="209"/>
      <c r="BH25" s="209"/>
    </row>
    <row r="26" spans="1:60" outlineLevel="1" x14ac:dyDescent="0.2">
      <c r="A26" s="226"/>
      <c r="B26" s="227"/>
      <c r="C26" s="260" t="s">
        <v>427</v>
      </c>
      <c r="D26" s="233"/>
      <c r="E26" s="234">
        <v>-10.5</v>
      </c>
      <c r="F26" s="229"/>
      <c r="G26" s="229"/>
      <c r="H26" s="229"/>
      <c r="I26" s="229"/>
      <c r="J26" s="229"/>
      <c r="K26" s="229"/>
      <c r="L26" s="229"/>
      <c r="M26" s="229"/>
      <c r="N26" s="228"/>
      <c r="O26" s="228"/>
      <c r="P26" s="228"/>
      <c r="Q26" s="228"/>
      <c r="R26" s="229"/>
      <c r="S26" s="229"/>
      <c r="T26" s="229"/>
      <c r="U26" s="229"/>
      <c r="V26" s="229"/>
      <c r="W26" s="229"/>
      <c r="X26" s="229"/>
      <c r="Y26" s="209"/>
      <c r="Z26" s="209"/>
      <c r="AA26" s="209"/>
      <c r="AB26" s="209"/>
      <c r="AC26" s="209"/>
      <c r="AD26" s="209"/>
      <c r="AE26" s="209"/>
      <c r="AF26" s="209"/>
      <c r="AG26" s="209" t="s">
        <v>155</v>
      </c>
      <c r="AH26" s="209">
        <v>0</v>
      </c>
      <c r="AI26" s="209"/>
      <c r="AJ26" s="209"/>
      <c r="AK26" s="209"/>
      <c r="AL26" s="209"/>
      <c r="AM26" s="209"/>
      <c r="AN26" s="209"/>
      <c r="AO26" s="209"/>
      <c r="AP26" s="209"/>
      <c r="AQ26" s="209"/>
      <c r="AR26" s="209"/>
      <c r="AS26" s="209"/>
      <c r="AT26" s="209"/>
      <c r="AU26" s="209"/>
      <c r="AV26" s="209"/>
      <c r="AW26" s="209"/>
      <c r="AX26" s="209"/>
      <c r="AY26" s="209"/>
      <c r="AZ26" s="209"/>
      <c r="BA26" s="209"/>
      <c r="BB26" s="209"/>
      <c r="BC26" s="209"/>
      <c r="BD26" s="209"/>
      <c r="BE26" s="209"/>
      <c r="BF26" s="209"/>
      <c r="BG26" s="209"/>
      <c r="BH26" s="209"/>
    </row>
    <row r="27" spans="1:60" outlineLevel="1" x14ac:dyDescent="0.2">
      <c r="A27" s="226"/>
      <c r="B27" s="227"/>
      <c r="C27" s="260" t="s">
        <v>428</v>
      </c>
      <c r="D27" s="233"/>
      <c r="E27" s="234">
        <v>-15.525</v>
      </c>
      <c r="F27" s="229"/>
      <c r="G27" s="229"/>
      <c r="H27" s="229"/>
      <c r="I27" s="229"/>
      <c r="J27" s="229"/>
      <c r="K27" s="229"/>
      <c r="L27" s="229"/>
      <c r="M27" s="229"/>
      <c r="N27" s="228"/>
      <c r="O27" s="228"/>
      <c r="P27" s="228"/>
      <c r="Q27" s="228"/>
      <c r="R27" s="229"/>
      <c r="S27" s="229"/>
      <c r="T27" s="229"/>
      <c r="U27" s="229"/>
      <c r="V27" s="229"/>
      <c r="W27" s="229"/>
      <c r="X27" s="229"/>
      <c r="Y27" s="209"/>
      <c r="Z27" s="209"/>
      <c r="AA27" s="209"/>
      <c r="AB27" s="209"/>
      <c r="AC27" s="209"/>
      <c r="AD27" s="209"/>
      <c r="AE27" s="209"/>
      <c r="AF27" s="209"/>
      <c r="AG27" s="209" t="s">
        <v>155</v>
      </c>
      <c r="AH27" s="209">
        <v>0</v>
      </c>
      <c r="AI27" s="209"/>
      <c r="AJ27" s="209"/>
      <c r="AK27" s="209"/>
      <c r="AL27" s="209"/>
      <c r="AM27" s="209"/>
      <c r="AN27" s="209"/>
      <c r="AO27" s="209"/>
      <c r="AP27" s="209"/>
      <c r="AQ27" s="209"/>
      <c r="AR27" s="209"/>
      <c r="AS27" s="209"/>
      <c r="AT27" s="209"/>
      <c r="AU27" s="209"/>
      <c r="AV27" s="209"/>
      <c r="AW27" s="209"/>
      <c r="AX27" s="209"/>
      <c r="AY27" s="209"/>
      <c r="AZ27" s="209"/>
      <c r="BA27" s="209"/>
      <c r="BB27" s="209"/>
      <c r="BC27" s="209"/>
      <c r="BD27" s="209"/>
      <c r="BE27" s="209"/>
      <c r="BF27" s="209"/>
      <c r="BG27" s="209"/>
      <c r="BH27" s="209"/>
    </row>
    <row r="28" spans="1:60" outlineLevel="1" x14ac:dyDescent="0.2">
      <c r="A28" s="226"/>
      <c r="B28" s="227"/>
      <c r="C28" s="260" t="s">
        <v>429</v>
      </c>
      <c r="D28" s="233"/>
      <c r="E28" s="234">
        <v>1.5760000000000001</v>
      </c>
      <c r="F28" s="229"/>
      <c r="G28" s="229"/>
      <c r="H28" s="229"/>
      <c r="I28" s="229"/>
      <c r="J28" s="229"/>
      <c r="K28" s="229"/>
      <c r="L28" s="229"/>
      <c r="M28" s="229"/>
      <c r="N28" s="228"/>
      <c r="O28" s="228"/>
      <c r="P28" s="228"/>
      <c r="Q28" s="228"/>
      <c r="R28" s="229"/>
      <c r="S28" s="229"/>
      <c r="T28" s="229"/>
      <c r="U28" s="229"/>
      <c r="V28" s="229"/>
      <c r="W28" s="229"/>
      <c r="X28" s="229"/>
      <c r="Y28" s="209"/>
      <c r="Z28" s="209"/>
      <c r="AA28" s="209"/>
      <c r="AB28" s="209"/>
      <c r="AC28" s="209"/>
      <c r="AD28" s="209"/>
      <c r="AE28" s="209"/>
      <c r="AF28" s="209"/>
      <c r="AG28" s="209" t="s">
        <v>155</v>
      </c>
      <c r="AH28" s="209">
        <v>0</v>
      </c>
      <c r="AI28" s="209"/>
      <c r="AJ28" s="209"/>
      <c r="AK28" s="209"/>
      <c r="AL28" s="209"/>
      <c r="AM28" s="209"/>
      <c r="AN28" s="209"/>
      <c r="AO28" s="209"/>
      <c r="AP28" s="209"/>
      <c r="AQ28" s="209"/>
      <c r="AR28" s="209"/>
      <c r="AS28" s="209"/>
      <c r="AT28" s="209"/>
      <c r="AU28" s="209"/>
      <c r="AV28" s="209"/>
      <c r="AW28" s="209"/>
      <c r="AX28" s="209"/>
      <c r="AY28" s="209"/>
      <c r="AZ28" s="209"/>
      <c r="BA28" s="209"/>
      <c r="BB28" s="209"/>
      <c r="BC28" s="209"/>
      <c r="BD28" s="209"/>
      <c r="BE28" s="209"/>
      <c r="BF28" s="209"/>
      <c r="BG28" s="209"/>
      <c r="BH28" s="209"/>
    </row>
    <row r="29" spans="1:60" outlineLevel="1" x14ac:dyDescent="0.2">
      <c r="A29" s="226"/>
      <c r="B29" s="227"/>
      <c r="C29" s="260" t="s">
        <v>430</v>
      </c>
      <c r="D29" s="233"/>
      <c r="E29" s="234">
        <v>-5.6689999999999996</v>
      </c>
      <c r="F29" s="229"/>
      <c r="G29" s="229"/>
      <c r="H29" s="229"/>
      <c r="I29" s="229"/>
      <c r="J29" s="229"/>
      <c r="K29" s="229"/>
      <c r="L29" s="229"/>
      <c r="M29" s="229"/>
      <c r="N29" s="228"/>
      <c r="O29" s="228"/>
      <c r="P29" s="228"/>
      <c r="Q29" s="228"/>
      <c r="R29" s="229"/>
      <c r="S29" s="229"/>
      <c r="T29" s="229"/>
      <c r="U29" s="229"/>
      <c r="V29" s="229"/>
      <c r="W29" s="229"/>
      <c r="X29" s="229"/>
      <c r="Y29" s="209"/>
      <c r="Z29" s="209"/>
      <c r="AA29" s="209"/>
      <c r="AB29" s="209"/>
      <c r="AC29" s="209"/>
      <c r="AD29" s="209"/>
      <c r="AE29" s="209"/>
      <c r="AF29" s="209"/>
      <c r="AG29" s="209" t="s">
        <v>155</v>
      </c>
      <c r="AH29" s="209">
        <v>0</v>
      </c>
      <c r="AI29" s="209"/>
      <c r="AJ29" s="209"/>
      <c r="AK29" s="209"/>
      <c r="AL29" s="209"/>
      <c r="AM29" s="209"/>
      <c r="AN29" s="209"/>
      <c r="AO29" s="209"/>
      <c r="AP29" s="209"/>
      <c r="AQ29" s="209"/>
      <c r="AR29" s="209"/>
      <c r="AS29" s="209"/>
      <c r="AT29" s="209"/>
      <c r="AU29" s="209"/>
      <c r="AV29" s="209"/>
      <c r="AW29" s="209"/>
      <c r="AX29" s="209"/>
      <c r="AY29" s="209"/>
      <c r="AZ29" s="209"/>
      <c r="BA29" s="209"/>
      <c r="BB29" s="209"/>
      <c r="BC29" s="209"/>
      <c r="BD29" s="209"/>
      <c r="BE29" s="209"/>
      <c r="BF29" s="209"/>
      <c r="BG29" s="209"/>
      <c r="BH29" s="209"/>
    </row>
    <row r="30" spans="1:60" x14ac:dyDescent="0.2">
      <c r="A30" s="237" t="s">
        <v>145</v>
      </c>
      <c r="B30" s="238" t="s">
        <v>91</v>
      </c>
      <c r="C30" s="256" t="s">
        <v>92</v>
      </c>
      <c r="D30" s="239"/>
      <c r="E30" s="240"/>
      <c r="F30" s="241"/>
      <c r="G30" s="242">
        <f>SUMIF(AG31:AG34,"&lt;&gt;NOR",G31:G34)</f>
        <v>1667.37</v>
      </c>
      <c r="H30" s="236"/>
      <c r="I30" s="236">
        <f>SUM(I31:I34)</f>
        <v>0</v>
      </c>
      <c r="J30" s="236"/>
      <c r="K30" s="236">
        <f>SUM(K31:K34)</f>
        <v>1667.37</v>
      </c>
      <c r="L30" s="236"/>
      <c r="M30" s="236">
        <f>SUM(M31:M34)</f>
        <v>2017.5176999999999</v>
      </c>
      <c r="N30" s="235"/>
      <c r="O30" s="235">
        <f>SUM(O31:O34)</f>
        <v>0</v>
      </c>
      <c r="P30" s="235"/>
      <c r="Q30" s="235">
        <f>SUM(Q31:Q34)</f>
        <v>0.84</v>
      </c>
      <c r="R30" s="236"/>
      <c r="S30" s="236"/>
      <c r="T30" s="236"/>
      <c r="U30" s="236"/>
      <c r="V30" s="236">
        <f>SUM(V31:V34)</f>
        <v>4.75</v>
      </c>
      <c r="W30" s="236"/>
      <c r="X30" s="236"/>
      <c r="AG30" t="s">
        <v>146</v>
      </c>
    </row>
    <row r="31" spans="1:60" outlineLevel="1" x14ac:dyDescent="0.2">
      <c r="A31" s="244">
        <v>5</v>
      </c>
      <c r="B31" s="245" t="s">
        <v>375</v>
      </c>
      <c r="C31" s="257" t="s">
        <v>376</v>
      </c>
      <c r="D31" s="246" t="s">
        <v>172</v>
      </c>
      <c r="E31" s="247">
        <v>18.262499999999999</v>
      </c>
      <c r="F31" s="248">
        <v>91.3</v>
      </c>
      <c r="G31" s="249">
        <f>ROUND(E31*F31,2)</f>
        <v>1667.37</v>
      </c>
      <c r="H31" s="230">
        <v>0</v>
      </c>
      <c r="I31" s="229">
        <f>ROUND(E31*H31,2)</f>
        <v>0</v>
      </c>
      <c r="J31" s="230">
        <v>91.3</v>
      </c>
      <c r="K31" s="229">
        <f>ROUND(E31*J31,2)</f>
        <v>1667.37</v>
      </c>
      <c r="L31" s="229">
        <v>21</v>
      </c>
      <c r="M31" s="229">
        <f>G31*(1+L31/100)</f>
        <v>2017.5176999999999</v>
      </c>
      <c r="N31" s="228">
        <v>0</v>
      </c>
      <c r="O31" s="228">
        <f>ROUND(E31*N31,2)</f>
        <v>0</v>
      </c>
      <c r="P31" s="228">
        <v>4.5999999999999999E-2</v>
      </c>
      <c r="Q31" s="228">
        <f>ROUND(E31*P31,2)</f>
        <v>0.84</v>
      </c>
      <c r="R31" s="229"/>
      <c r="S31" s="229" t="s">
        <v>150</v>
      </c>
      <c r="T31" s="229" t="s">
        <v>151</v>
      </c>
      <c r="U31" s="229">
        <v>0.26</v>
      </c>
      <c r="V31" s="229">
        <f>ROUND(E31*U31,2)</f>
        <v>4.75</v>
      </c>
      <c r="W31" s="229"/>
      <c r="X31" s="229" t="s">
        <v>152</v>
      </c>
      <c r="Y31" s="209"/>
      <c r="Z31" s="209"/>
      <c r="AA31" s="209"/>
      <c r="AB31" s="209"/>
      <c r="AC31" s="209"/>
      <c r="AD31" s="209"/>
      <c r="AE31" s="209"/>
      <c r="AF31" s="209"/>
      <c r="AG31" s="209" t="s">
        <v>153</v>
      </c>
      <c r="AH31" s="209"/>
      <c r="AI31" s="209"/>
      <c r="AJ31" s="209"/>
      <c r="AK31" s="209"/>
      <c r="AL31" s="209"/>
      <c r="AM31" s="209"/>
      <c r="AN31" s="209"/>
      <c r="AO31" s="209"/>
      <c r="AP31" s="209"/>
      <c r="AQ31" s="209"/>
      <c r="AR31" s="209"/>
      <c r="AS31" s="209"/>
      <c r="AT31" s="209"/>
      <c r="AU31" s="209"/>
      <c r="AV31" s="209"/>
      <c r="AW31" s="209"/>
      <c r="AX31" s="209"/>
      <c r="AY31" s="209"/>
      <c r="AZ31" s="209"/>
      <c r="BA31" s="209"/>
      <c r="BB31" s="209"/>
      <c r="BC31" s="209"/>
      <c r="BD31" s="209"/>
      <c r="BE31" s="209"/>
      <c r="BF31" s="209"/>
      <c r="BG31" s="209"/>
      <c r="BH31" s="209"/>
    </row>
    <row r="32" spans="1:60" outlineLevel="1" x14ac:dyDescent="0.2">
      <c r="A32" s="226"/>
      <c r="B32" s="227"/>
      <c r="C32" s="260" t="s">
        <v>173</v>
      </c>
      <c r="D32" s="233"/>
      <c r="E32" s="234"/>
      <c r="F32" s="229"/>
      <c r="G32" s="229"/>
      <c r="H32" s="229"/>
      <c r="I32" s="229"/>
      <c r="J32" s="229"/>
      <c r="K32" s="229"/>
      <c r="L32" s="229"/>
      <c r="M32" s="229"/>
      <c r="N32" s="228"/>
      <c r="O32" s="228"/>
      <c r="P32" s="228"/>
      <c r="Q32" s="228"/>
      <c r="R32" s="229"/>
      <c r="S32" s="229"/>
      <c r="T32" s="229"/>
      <c r="U32" s="229"/>
      <c r="V32" s="229"/>
      <c r="W32" s="229"/>
      <c r="X32" s="229"/>
      <c r="Y32" s="209"/>
      <c r="Z32" s="209"/>
      <c r="AA32" s="209"/>
      <c r="AB32" s="209"/>
      <c r="AC32" s="209"/>
      <c r="AD32" s="209"/>
      <c r="AE32" s="209"/>
      <c r="AF32" s="209"/>
      <c r="AG32" s="209" t="s">
        <v>155</v>
      </c>
      <c r="AH32" s="209">
        <v>0</v>
      </c>
      <c r="AI32" s="209"/>
      <c r="AJ32" s="209"/>
      <c r="AK32" s="209"/>
      <c r="AL32" s="209"/>
      <c r="AM32" s="209"/>
      <c r="AN32" s="209"/>
      <c r="AO32" s="209"/>
      <c r="AP32" s="209"/>
      <c r="AQ32" s="209"/>
      <c r="AR32" s="209"/>
      <c r="AS32" s="209"/>
      <c r="AT32" s="209"/>
      <c r="AU32" s="209"/>
      <c r="AV32" s="209"/>
      <c r="AW32" s="209"/>
      <c r="AX32" s="209"/>
      <c r="AY32" s="209"/>
      <c r="AZ32" s="209"/>
      <c r="BA32" s="209"/>
      <c r="BB32" s="209"/>
      <c r="BC32" s="209"/>
      <c r="BD32" s="209"/>
      <c r="BE32" s="209"/>
      <c r="BF32" s="209"/>
      <c r="BG32" s="209"/>
      <c r="BH32" s="209"/>
    </row>
    <row r="33" spans="1:60" outlineLevel="1" x14ac:dyDescent="0.2">
      <c r="A33" s="226"/>
      <c r="B33" s="227"/>
      <c r="C33" s="260" t="s">
        <v>244</v>
      </c>
      <c r="D33" s="233"/>
      <c r="E33" s="234">
        <v>10.5</v>
      </c>
      <c r="F33" s="229"/>
      <c r="G33" s="229"/>
      <c r="H33" s="229"/>
      <c r="I33" s="229"/>
      <c r="J33" s="229"/>
      <c r="K33" s="229"/>
      <c r="L33" s="229"/>
      <c r="M33" s="229"/>
      <c r="N33" s="228"/>
      <c r="O33" s="228"/>
      <c r="P33" s="228"/>
      <c r="Q33" s="228"/>
      <c r="R33" s="229"/>
      <c r="S33" s="229"/>
      <c r="T33" s="229"/>
      <c r="U33" s="229"/>
      <c r="V33" s="229"/>
      <c r="W33" s="229"/>
      <c r="X33" s="229"/>
      <c r="Y33" s="209"/>
      <c r="Z33" s="209"/>
      <c r="AA33" s="209"/>
      <c r="AB33" s="209"/>
      <c r="AC33" s="209"/>
      <c r="AD33" s="209"/>
      <c r="AE33" s="209"/>
      <c r="AF33" s="209"/>
      <c r="AG33" s="209" t="s">
        <v>155</v>
      </c>
      <c r="AH33" s="209">
        <v>0</v>
      </c>
      <c r="AI33" s="209"/>
      <c r="AJ33" s="209"/>
      <c r="AK33" s="209"/>
      <c r="AL33" s="209"/>
      <c r="AM33" s="209"/>
      <c r="AN33" s="209"/>
      <c r="AO33" s="209"/>
      <c r="AP33" s="209"/>
      <c r="AQ33" s="209"/>
      <c r="AR33" s="209"/>
      <c r="AS33" s="209"/>
      <c r="AT33" s="209"/>
      <c r="AU33" s="209"/>
      <c r="AV33" s="209"/>
      <c r="AW33" s="209"/>
      <c r="AX33" s="209"/>
      <c r="AY33" s="209"/>
      <c r="AZ33" s="209"/>
      <c r="BA33" s="209"/>
      <c r="BB33" s="209"/>
      <c r="BC33" s="209"/>
      <c r="BD33" s="209"/>
      <c r="BE33" s="209"/>
      <c r="BF33" s="209"/>
      <c r="BG33" s="209"/>
      <c r="BH33" s="209"/>
    </row>
    <row r="34" spans="1:60" outlineLevel="1" x14ac:dyDescent="0.2">
      <c r="A34" s="226"/>
      <c r="B34" s="227"/>
      <c r="C34" s="260" t="s">
        <v>431</v>
      </c>
      <c r="D34" s="233"/>
      <c r="E34" s="234">
        <v>7.7625000000000002</v>
      </c>
      <c r="F34" s="229"/>
      <c r="G34" s="229"/>
      <c r="H34" s="229"/>
      <c r="I34" s="229"/>
      <c r="J34" s="229"/>
      <c r="K34" s="229"/>
      <c r="L34" s="229"/>
      <c r="M34" s="229"/>
      <c r="N34" s="228"/>
      <c r="O34" s="228"/>
      <c r="P34" s="228"/>
      <c r="Q34" s="228"/>
      <c r="R34" s="229"/>
      <c r="S34" s="229"/>
      <c r="T34" s="229"/>
      <c r="U34" s="229"/>
      <c r="V34" s="229"/>
      <c r="W34" s="229"/>
      <c r="X34" s="229"/>
      <c r="Y34" s="209"/>
      <c r="Z34" s="209"/>
      <c r="AA34" s="209"/>
      <c r="AB34" s="209"/>
      <c r="AC34" s="209"/>
      <c r="AD34" s="209"/>
      <c r="AE34" s="209"/>
      <c r="AF34" s="209"/>
      <c r="AG34" s="209" t="s">
        <v>155</v>
      </c>
      <c r="AH34" s="209">
        <v>0</v>
      </c>
      <c r="AI34" s="209"/>
      <c r="AJ34" s="209"/>
      <c r="AK34" s="209"/>
      <c r="AL34" s="209"/>
      <c r="AM34" s="209"/>
      <c r="AN34" s="209"/>
      <c r="AO34" s="209"/>
      <c r="AP34" s="209"/>
      <c r="AQ34" s="209"/>
      <c r="AR34" s="209"/>
      <c r="AS34" s="209"/>
      <c r="AT34" s="209"/>
      <c r="AU34" s="209"/>
      <c r="AV34" s="209"/>
      <c r="AW34" s="209"/>
      <c r="AX34" s="209"/>
      <c r="AY34" s="209"/>
      <c r="AZ34" s="209"/>
      <c r="BA34" s="209"/>
      <c r="BB34" s="209"/>
      <c r="BC34" s="209"/>
      <c r="BD34" s="209"/>
      <c r="BE34" s="209"/>
      <c r="BF34" s="209"/>
      <c r="BG34" s="209"/>
      <c r="BH34" s="209"/>
    </row>
    <row r="35" spans="1:60" x14ac:dyDescent="0.2">
      <c r="A35" s="237" t="s">
        <v>145</v>
      </c>
      <c r="B35" s="238" t="s">
        <v>93</v>
      </c>
      <c r="C35" s="256" t="s">
        <v>94</v>
      </c>
      <c r="D35" s="239"/>
      <c r="E35" s="240"/>
      <c r="F35" s="241"/>
      <c r="G35" s="242">
        <f>SUMIF(AG36:AG36,"&lt;&gt;NOR",G36:G36)</f>
        <v>343.01</v>
      </c>
      <c r="H35" s="236"/>
      <c r="I35" s="236">
        <f>SUM(I36:I36)</f>
        <v>0</v>
      </c>
      <c r="J35" s="236"/>
      <c r="K35" s="236">
        <f>SUM(K36:K36)</f>
        <v>343.01</v>
      </c>
      <c r="L35" s="236"/>
      <c r="M35" s="236">
        <f>SUM(M36:M36)</f>
        <v>415.0421</v>
      </c>
      <c r="N35" s="235"/>
      <c r="O35" s="235">
        <f>SUM(O36:O36)</f>
        <v>0</v>
      </c>
      <c r="P35" s="235"/>
      <c r="Q35" s="235">
        <f>SUM(Q36:Q36)</f>
        <v>0</v>
      </c>
      <c r="R35" s="236"/>
      <c r="S35" s="236"/>
      <c r="T35" s="236"/>
      <c r="U35" s="236"/>
      <c r="V35" s="236">
        <f>SUM(V36:V36)</f>
        <v>0.81</v>
      </c>
      <c r="W35" s="236"/>
      <c r="X35" s="236"/>
      <c r="AG35" t="s">
        <v>146</v>
      </c>
    </row>
    <row r="36" spans="1:60" ht="22.5" outlineLevel="1" x14ac:dyDescent="0.2">
      <c r="A36" s="250">
        <v>6</v>
      </c>
      <c r="B36" s="251" t="s">
        <v>185</v>
      </c>
      <c r="C36" s="261" t="s">
        <v>186</v>
      </c>
      <c r="D36" s="252" t="s">
        <v>149</v>
      </c>
      <c r="E36" s="253">
        <v>0.38757999999999998</v>
      </c>
      <c r="F36" s="254">
        <v>885</v>
      </c>
      <c r="G36" s="255">
        <f>ROUND(E36*F36,2)</f>
        <v>343.01</v>
      </c>
      <c r="H36" s="230">
        <v>0</v>
      </c>
      <c r="I36" s="229">
        <f>ROUND(E36*H36,2)</f>
        <v>0</v>
      </c>
      <c r="J36" s="230">
        <v>885</v>
      </c>
      <c r="K36" s="229">
        <f>ROUND(E36*J36,2)</f>
        <v>343.01</v>
      </c>
      <c r="L36" s="229">
        <v>21</v>
      </c>
      <c r="M36" s="229">
        <f>G36*(1+L36/100)</f>
        <v>415.0421</v>
      </c>
      <c r="N36" s="228">
        <v>0</v>
      </c>
      <c r="O36" s="228">
        <f>ROUND(E36*N36,2)</f>
        <v>0</v>
      </c>
      <c r="P36" s="228">
        <v>0</v>
      </c>
      <c r="Q36" s="228">
        <f>ROUND(E36*P36,2)</f>
        <v>0</v>
      </c>
      <c r="R36" s="229"/>
      <c r="S36" s="229" t="s">
        <v>150</v>
      </c>
      <c r="T36" s="229" t="s">
        <v>151</v>
      </c>
      <c r="U36" s="229">
        <v>2.1</v>
      </c>
      <c r="V36" s="229">
        <f>ROUND(E36*U36,2)</f>
        <v>0.81</v>
      </c>
      <c r="W36" s="229"/>
      <c r="X36" s="229" t="s">
        <v>187</v>
      </c>
      <c r="Y36" s="209"/>
      <c r="Z36" s="209"/>
      <c r="AA36" s="209"/>
      <c r="AB36" s="209"/>
      <c r="AC36" s="209"/>
      <c r="AD36" s="209"/>
      <c r="AE36" s="209"/>
      <c r="AF36" s="209"/>
      <c r="AG36" s="209" t="s">
        <v>188</v>
      </c>
      <c r="AH36" s="209"/>
      <c r="AI36" s="209"/>
      <c r="AJ36" s="209"/>
      <c r="AK36" s="209"/>
      <c r="AL36" s="209"/>
      <c r="AM36" s="209"/>
      <c r="AN36" s="209"/>
      <c r="AO36" s="209"/>
      <c r="AP36" s="209"/>
      <c r="AQ36" s="209"/>
      <c r="AR36" s="209"/>
      <c r="AS36" s="209"/>
      <c r="AT36" s="209"/>
      <c r="AU36" s="209"/>
      <c r="AV36" s="209"/>
      <c r="AW36" s="209"/>
      <c r="AX36" s="209"/>
      <c r="AY36" s="209"/>
      <c r="AZ36" s="209"/>
      <c r="BA36" s="209"/>
      <c r="BB36" s="209"/>
      <c r="BC36" s="209"/>
      <c r="BD36" s="209"/>
      <c r="BE36" s="209"/>
      <c r="BF36" s="209"/>
      <c r="BG36" s="209"/>
      <c r="BH36" s="209"/>
    </row>
    <row r="37" spans="1:60" x14ac:dyDescent="0.2">
      <c r="A37" s="237" t="s">
        <v>145</v>
      </c>
      <c r="B37" s="238" t="s">
        <v>105</v>
      </c>
      <c r="C37" s="256" t="s">
        <v>106</v>
      </c>
      <c r="D37" s="239"/>
      <c r="E37" s="240"/>
      <c r="F37" s="241"/>
      <c r="G37" s="242">
        <f>SUMIF(AG38:AG48,"&lt;&gt;NOR",G38:G48)</f>
        <v>-11419.16</v>
      </c>
      <c r="H37" s="236"/>
      <c r="I37" s="236">
        <f>SUM(I38:I48)</f>
        <v>-8975</v>
      </c>
      <c r="J37" s="236"/>
      <c r="K37" s="236">
        <f>SUM(K38:K48)</f>
        <v>-2444.16</v>
      </c>
      <c r="L37" s="236"/>
      <c r="M37" s="236">
        <f>SUM(M38:M48)</f>
        <v>-13817.1836</v>
      </c>
      <c r="N37" s="235"/>
      <c r="O37" s="235">
        <f>SUM(O38:O48)</f>
        <v>-0.04</v>
      </c>
      <c r="P37" s="235"/>
      <c r="Q37" s="235">
        <f>SUM(Q38:Q48)</f>
        <v>0</v>
      </c>
      <c r="R37" s="236"/>
      <c r="S37" s="236"/>
      <c r="T37" s="236"/>
      <c r="U37" s="236"/>
      <c r="V37" s="236">
        <f>SUM(V38:V48)</f>
        <v>-4.8</v>
      </c>
      <c r="W37" s="236"/>
      <c r="X37" s="236"/>
      <c r="AG37" t="s">
        <v>146</v>
      </c>
    </row>
    <row r="38" spans="1:60" outlineLevel="1" x14ac:dyDescent="0.2">
      <c r="A38" s="244">
        <v>7</v>
      </c>
      <c r="B38" s="245" t="s">
        <v>432</v>
      </c>
      <c r="C38" s="257" t="s">
        <v>433</v>
      </c>
      <c r="D38" s="246" t="s">
        <v>434</v>
      </c>
      <c r="E38" s="247">
        <v>-1</v>
      </c>
      <c r="F38" s="248">
        <v>2010</v>
      </c>
      <c r="G38" s="249">
        <f>ROUND(E38*F38,2)</f>
        <v>-2010</v>
      </c>
      <c r="H38" s="230">
        <v>75</v>
      </c>
      <c r="I38" s="229">
        <f>ROUND(E38*H38,2)</f>
        <v>-75</v>
      </c>
      <c r="J38" s="230">
        <v>1935</v>
      </c>
      <c r="K38" s="229">
        <f>ROUND(E38*J38,2)</f>
        <v>-1935</v>
      </c>
      <c r="L38" s="229">
        <v>21</v>
      </c>
      <c r="M38" s="229">
        <f>G38*(1+L38/100)</f>
        <v>-2432.1</v>
      </c>
      <c r="N38" s="228">
        <v>2.0000000000000002E-5</v>
      </c>
      <c r="O38" s="228">
        <f>ROUND(E38*N38,2)</f>
        <v>0</v>
      </c>
      <c r="P38" s="228">
        <v>0</v>
      </c>
      <c r="Q38" s="228">
        <f>ROUND(E38*P38,2)</f>
        <v>0</v>
      </c>
      <c r="R38" s="229"/>
      <c r="S38" s="229" t="s">
        <v>150</v>
      </c>
      <c r="T38" s="229" t="s">
        <v>151</v>
      </c>
      <c r="U38" s="229">
        <v>4.0199999999999996</v>
      </c>
      <c r="V38" s="229">
        <f>ROUND(E38*U38,2)</f>
        <v>-4.0199999999999996</v>
      </c>
      <c r="W38" s="229"/>
      <c r="X38" s="229" t="s">
        <v>152</v>
      </c>
      <c r="Y38" s="209"/>
      <c r="Z38" s="209"/>
      <c r="AA38" s="209"/>
      <c r="AB38" s="209"/>
      <c r="AC38" s="209"/>
      <c r="AD38" s="209"/>
      <c r="AE38" s="209"/>
      <c r="AF38" s="209"/>
      <c r="AG38" s="209" t="s">
        <v>153</v>
      </c>
      <c r="AH38" s="209"/>
      <c r="AI38" s="209"/>
      <c r="AJ38" s="209"/>
      <c r="AK38" s="209"/>
      <c r="AL38" s="209"/>
      <c r="AM38" s="209"/>
      <c r="AN38" s="209"/>
      <c r="AO38" s="209"/>
      <c r="AP38" s="209"/>
      <c r="AQ38" s="209"/>
      <c r="AR38" s="209"/>
      <c r="AS38" s="209"/>
      <c r="AT38" s="209"/>
      <c r="AU38" s="209"/>
      <c r="AV38" s="209"/>
      <c r="AW38" s="209"/>
      <c r="AX38" s="209"/>
      <c r="AY38" s="209"/>
      <c r="AZ38" s="209"/>
      <c r="BA38" s="209"/>
      <c r="BB38" s="209"/>
      <c r="BC38" s="209"/>
      <c r="BD38" s="209"/>
      <c r="BE38" s="209"/>
      <c r="BF38" s="209"/>
      <c r="BG38" s="209"/>
      <c r="BH38" s="209"/>
    </row>
    <row r="39" spans="1:60" outlineLevel="1" x14ac:dyDescent="0.2">
      <c r="A39" s="226"/>
      <c r="B39" s="227"/>
      <c r="C39" s="260" t="s">
        <v>435</v>
      </c>
      <c r="D39" s="233"/>
      <c r="E39" s="234">
        <v>-1</v>
      </c>
      <c r="F39" s="229"/>
      <c r="G39" s="229"/>
      <c r="H39" s="229"/>
      <c r="I39" s="229"/>
      <c r="J39" s="229"/>
      <c r="K39" s="229"/>
      <c r="L39" s="229"/>
      <c r="M39" s="229"/>
      <c r="N39" s="228"/>
      <c r="O39" s="228"/>
      <c r="P39" s="228"/>
      <c r="Q39" s="228"/>
      <c r="R39" s="229"/>
      <c r="S39" s="229"/>
      <c r="T39" s="229"/>
      <c r="U39" s="229"/>
      <c r="V39" s="229"/>
      <c r="W39" s="229"/>
      <c r="X39" s="229"/>
      <c r="Y39" s="209"/>
      <c r="Z39" s="209"/>
      <c r="AA39" s="209"/>
      <c r="AB39" s="209"/>
      <c r="AC39" s="209"/>
      <c r="AD39" s="209"/>
      <c r="AE39" s="209"/>
      <c r="AF39" s="209"/>
      <c r="AG39" s="209" t="s">
        <v>155</v>
      </c>
      <c r="AH39" s="209">
        <v>0</v>
      </c>
      <c r="AI39" s="209"/>
      <c r="AJ39" s="209"/>
      <c r="AK39" s="209"/>
      <c r="AL39" s="209"/>
      <c r="AM39" s="209"/>
      <c r="AN39" s="209"/>
      <c r="AO39" s="209"/>
      <c r="AP39" s="209"/>
      <c r="AQ39" s="209"/>
      <c r="AR39" s="209"/>
      <c r="AS39" s="209"/>
      <c r="AT39" s="209"/>
      <c r="AU39" s="209"/>
      <c r="AV39" s="209"/>
      <c r="AW39" s="209"/>
      <c r="AX39" s="209"/>
      <c r="AY39" s="209"/>
      <c r="AZ39" s="209"/>
      <c r="BA39" s="209"/>
      <c r="BB39" s="209"/>
      <c r="BC39" s="209"/>
      <c r="BD39" s="209"/>
      <c r="BE39" s="209"/>
      <c r="BF39" s="209"/>
      <c r="BG39" s="209"/>
      <c r="BH39" s="209"/>
    </row>
    <row r="40" spans="1:60" outlineLevel="1" x14ac:dyDescent="0.2">
      <c r="A40" s="250">
        <v>8</v>
      </c>
      <c r="B40" s="251" t="s">
        <v>436</v>
      </c>
      <c r="C40" s="261" t="s">
        <v>437</v>
      </c>
      <c r="D40" s="252" t="s">
        <v>434</v>
      </c>
      <c r="E40" s="253">
        <v>-1</v>
      </c>
      <c r="F40" s="254">
        <v>390.5</v>
      </c>
      <c r="G40" s="255">
        <f>ROUND(E40*F40,2)</f>
        <v>-390.5</v>
      </c>
      <c r="H40" s="230">
        <v>0</v>
      </c>
      <c r="I40" s="229">
        <f>ROUND(E40*H40,2)</f>
        <v>0</v>
      </c>
      <c r="J40" s="230">
        <v>390.5</v>
      </c>
      <c r="K40" s="229">
        <f>ROUND(E40*J40,2)</f>
        <v>-390.5</v>
      </c>
      <c r="L40" s="229">
        <v>21</v>
      </c>
      <c r="M40" s="229">
        <f>G40*(1+L40/100)</f>
        <v>-472.505</v>
      </c>
      <c r="N40" s="228">
        <v>0</v>
      </c>
      <c r="O40" s="228">
        <f>ROUND(E40*N40,2)</f>
        <v>0</v>
      </c>
      <c r="P40" s="228">
        <v>0</v>
      </c>
      <c r="Q40" s="228">
        <f>ROUND(E40*P40,2)</f>
        <v>0</v>
      </c>
      <c r="R40" s="229"/>
      <c r="S40" s="229" t="s">
        <v>150</v>
      </c>
      <c r="T40" s="229" t="s">
        <v>151</v>
      </c>
      <c r="U40" s="229">
        <v>0.77500000000000002</v>
      </c>
      <c r="V40" s="229">
        <f>ROUND(E40*U40,2)</f>
        <v>-0.78</v>
      </c>
      <c r="W40" s="229"/>
      <c r="X40" s="229" t="s">
        <v>152</v>
      </c>
      <c r="Y40" s="209"/>
      <c r="Z40" s="209"/>
      <c r="AA40" s="209"/>
      <c r="AB40" s="209"/>
      <c r="AC40" s="209"/>
      <c r="AD40" s="209"/>
      <c r="AE40" s="209"/>
      <c r="AF40" s="209"/>
      <c r="AG40" s="209" t="s">
        <v>153</v>
      </c>
      <c r="AH40" s="209"/>
      <c r="AI40" s="209"/>
      <c r="AJ40" s="209"/>
      <c r="AK40" s="209"/>
      <c r="AL40" s="209"/>
      <c r="AM40" s="209"/>
      <c r="AN40" s="209"/>
      <c r="AO40" s="209"/>
      <c r="AP40" s="209"/>
      <c r="AQ40" s="209"/>
      <c r="AR40" s="209"/>
      <c r="AS40" s="209"/>
      <c r="AT40" s="209"/>
      <c r="AU40" s="209"/>
      <c r="AV40" s="209"/>
      <c r="AW40" s="209"/>
      <c r="AX40" s="209"/>
      <c r="AY40" s="209"/>
      <c r="AZ40" s="209"/>
      <c r="BA40" s="209"/>
      <c r="BB40" s="209"/>
      <c r="BC40" s="209"/>
      <c r="BD40" s="209"/>
      <c r="BE40" s="209"/>
      <c r="BF40" s="209"/>
      <c r="BG40" s="209"/>
      <c r="BH40" s="209"/>
    </row>
    <row r="41" spans="1:60" outlineLevel="1" x14ac:dyDescent="0.2">
      <c r="A41" s="244">
        <v>9</v>
      </c>
      <c r="B41" s="245" t="s">
        <v>438</v>
      </c>
      <c r="C41" s="257" t="s">
        <v>439</v>
      </c>
      <c r="D41" s="246" t="s">
        <v>434</v>
      </c>
      <c r="E41" s="247">
        <v>-1</v>
      </c>
      <c r="F41" s="248">
        <v>1000</v>
      </c>
      <c r="G41" s="249">
        <f>ROUND(E41*F41,2)</f>
        <v>-1000</v>
      </c>
      <c r="H41" s="230">
        <v>1000</v>
      </c>
      <c r="I41" s="229">
        <f>ROUND(E41*H41,2)</f>
        <v>-1000</v>
      </c>
      <c r="J41" s="230">
        <v>0</v>
      </c>
      <c r="K41" s="229">
        <f>ROUND(E41*J41,2)</f>
        <v>0</v>
      </c>
      <c r="L41" s="229">
        <v>21</v>
      </c>
      <c r="M41" s="229">
        <f>G41*(1+L41/100)</f>
        <v>-1210</v>
      </c>
      <c r="N41" s="228">
        <v>8.0000000000000004E-4</v>
      </c>
      <c r="O41" s="228">
        <f>ROUND(E41*N41,2)</f>
        <v>0</v>
      </c>
      <c r="P41" s="228">
        <v>0</v>
      </c>
      <c r="Q41" s="228">
        <f>ROUND(E41*P41,2)</f>
        <v>0</v>
      </c>
      <c r="R41" s="229"/>
      <c r="S41" s="229" t="s">
        <v>182</v>
      </c>
      <c r="T41" s="229" t="s">
        <v>183</v>
      </c>
      <c r="U41" s="229">
        <v>0</v>
      </c>
      <c r="V41" s="229">
        <f>ROUND(E41*U41,2)</f>
        <v>0</v>
      </c>
      <c r="W41" s="229"/>
      <c r="X41" s="229" t="s">
        <v>400</v>
      </c>
      <c r="Y41" s="209"/>
      <c r="Z41" s="209"/>
      <c r="AA41" s="209"/>
      <c r="AB41" s="209"/>
      <c r="AC41" s="209"/>
      <c r="AD41" s="209"/>
      <c r="AE41" s="209"/>
      <c r="AF41" s="209"/>
      <c r="AG41" s="209" t="s">
        <v>401</v>
      </c>
      <c r="AH41" s="209"/>
      <c r="AI41" s="209"/>
      <c r="AJ41" s="209"/>
      <c r="AK41" s="209"/>
      <c r="AL41" s="209"/>
      <c r="AM41" s="209"/>
      <c r="AN41" s="209"/>
      <c r="AO41" s="209"/>
      <c r="AP41" s="209"/>
      <c r="AQ41" s="209"/>
      <c r="AR41" s="209"/>
      <c r="AS41" s="209"/>
      <c r="AT41" s="209"/>
      <c r="AU41" s="209"/>
      <c r="AV41" s="209"/>
      <c r="AW41" s="209"/>
      <c r="AX41" s="209"/>
      <c r="AY41" s="209"/>
      <c r="AZ41" s="209"/>
      <c r="BA41" s="209"/>
      <c r="BB41" s="209"/>
      <c r="BC41" s="209"/>
      <c r="BD41" s="209"/>
      <c r="BE41" s="209"/>
      <c r="BF41" s="209"/>
      <c r="BG41" s="209"/>
      <c r="BH41" s="209"/>
    </row>
    <row r="42" spans="1:60" outlineLevel="1" x14ac:dyDescent="0.2">
      <c r="A42" s="226"/>
      <c r="B42" s="227"/>
      <c r="C42" s="260" t="s">
        <v>173</v>
      </c>
      <c r="D42" s="233"/>
      <c r="E42" s="234"/>
      <c r="F42" s="229"/>
      <c r="G42" s="229"/>
      <c r="H42" s="229"/>
      <c r="I42" s="229"/>
      <c r="J42" s="229"/>
      <c r="K42" s="229"/>
      <c r="L42" s="229"/>
      <c r="M42" s="229"/>
      <c r="N42" s="228"/>
      <c r="O42" s="228"/>
      <c r="P42" s="228"/>
      <c r="Q42" s="228"/>
      <c r="R42" s="229"/>
      <c r="S42" s="229"/>
      <c r="T42" s="229"/>
      <c r="U42" s="229"/>
      <c r="V42" s="229"/>
      <c r="W42" s="229"/>
      <c r="X42" s="229"/>
      <c r="Y42" s="209"/>
      <c r="Z42" s="209"/>
      <c r="AA42" s="209"/>
      <c r="AB42" s="209"/>
      <c r="AC42" s="209"/>
      <c r="AD42" s="209"/>
      <c r="AE42" s="209"/>
      <c r="AF42" s="209"/>
      <c r="AG42" s="209" t="s">
        <v>155</v>
      </c>
      <c r="AH42" s="209">
        <v>0</v>
      </c>
      <c r="AI42" s="209"/>
      <c r="AJ42" s="209"/>
      <c r="AK42" s="209"/>
      <c r="AL42" s="209"/>
      <c r="AM42" s="209"/>
      <c r="AN42" s="209"/>
      <c r="AO42" s="209"/>
      <c r="AP42" s="209"/>
      <c r="AQ42" s="209"/>
      <c r="AR42" s="209"/>
      <c r="AS42" s="209"/>
      <c r="AT42" s="209"/>
      <c r="AU42" s="209"/>
      <c r="AV42" s="209"/>
      <c r="AW42" s="209"/>
      <c r="AX42" s="209"/>
      <c r="AY42" s="209"/>
      <c r="AZ42" s="209"/>
      <c r="BA42" s="209"/>
      <c r="BB42" s="209"/>
      <c r="BC42" s="209"/>
      <c r="BD42" s="209"/>
      <c r="BE42" s="209"/>
      <c r="BF42" s="209"/>
      <c r="BG42" s="209"/>
      <c r="BH42" s="209"/>
    </row>
    <row r="43" spans="1:60" outlineLevel="1" x14ac:dyDescent="0.2">
      <c r="A43" s="226"/>
      <c r="B43" s="227"/>
      <c r="C43" s="260" t="s">
        <v>435</v>
      </c>
      <c r="D43" s="233"/>
      <c r="E43" s="234">
        <v>-1</v>
      </c>
      <c r="F43" s="229"/>
      <c r="G43" s="229"/>
      <c r="H43" s="229"/>
      <c r="I43" s="229"/>
      <c r="J43" s="229"/>
      <c r="K43" s="229"/>
      <c r="L43" s="229"/>
      <c r="M43" s="229"/>
      <c r="N43" s="228"/>
      <c r="O43" s="228"/>
      <c r="P43" s="228"/>
      <c r="Q43" s="228"/>
      <c r="R43" s="229"/>
      <c r="S43" s="229"/>
      <c r="T43" s="229"/>
      <c r="U43" s="229"/>
      <c r="V43" s="229"/>
      <c r="W43" s="229"/>
      <c r="X43" s="229"/>
      <c r="Y43" s="209"/>
      <c r="Z43" s="209"/>
      <c r="AA43" s="209"/>
      <c r="AB43" s="209"/>
      <c r="AC43" s="209"/>
      <c r="AD43" s="209"/>
      <c r="AE43" s="209"/>
      <c r="AF43" s="209"/>
      <c r="AG43" s="209" t="s">
        <v>155</v>
      </c>
      <c r="AH43" s="209">
        <v>0</v>
      </c>
      <c r="AI43" s="209"/>
      <c r="AJ43" s="209"/>
      <c r="AK43" s="209"/>
      <c r="AL43" s="209"/>
      <c r="AM43" s="209"/>
      <c r="AN43" s="209"/>
      <c r="AO43" s="209"/>
      <c r="AP43" s="209"/>
      <c r="AQ43" s="209"/>
      <c r="AR43" s="209"/>
      <c r="AS43" s="209"/>
      <c r="AT43" s="209"/>
      <c r="AU43" s="209"/>
      <c r="AV43" s="209"/>
      <c r="AW43" s="209"/>
      <c r="AX43" s="209"/>
      <c r="AY43" s="209"/>
      <c r="AZ43" s="209"/>
      <c r="BA43" s="209"/>
      <c r="BB43" s="209"/>
      <c r="BC43" s="209"/>
      <c r="BD43" s="209"/>
      <c r="BE43" s="209"/>
      <c r="BF43" s="209"/>
      <c r="BG43" s="209"/>
      <c r="BH43" s="209"/>
    </row>
    <row r="44" spans="1:60" ht="22.5" outlineLevel="1" x14ac:dyDescent="0.2">
      <c r="A44" s="244">
        <v>10</v>
      </c>
      <c r="B44" s="245" t="s">
        <v>440</v>
      </c>
      <c r="C44" s="257" t="s">
        <v>441</v>
      </c>
      <c r="D44" s="246" t="s">
        <v>434</v>
      </c>
      <c r="E44" s="247">
        <v>-1</v>
      </c>
      <c r="F44" s="248">
        <v>4600</v>
      </c>
      <c r="G44" s="249">
        <f>ROUND(E44*F44,2)</f>
        <v>-4600</v>
      </c>
      <c r="H44" s="230">
        <v>4600</v>
      </c>
      <c r="I44" s="229">
        <f>ROUND(E44*H44,2)</f>
        <v>-4600</v>
      </c>
      <c r="J44" s="230">
        <v>0</v>
      </c>
      <c r="K44" s="229">
        <f>ROUND(E44*J44,2)</f>
        <v>0</v>
      </c>
      <c r="L44" s="229">
        <v>21</v>
      </c>
      <c r="M44" s="229">
        <f>G44*(1+L44/100)</f>
        <v>-5566</v>
      </c>
      <c r="N44" s="228">
        <v>0.02</v>
      </c>
      <c r="O44" s="228">
        <f>ROUND(E44*N44,2)</f>
        <v>-0.02</v>
      </c>
      <c r="P44" s="228">
        <v>0</v>
      </c>
      <c r="Q44" s="228">
        <f>ROUND(E44*P44,2)</f>
        <v>0</v>
      </c>
      <c r="R44" s="229"/>
      <c r="S44" s="229" t="s">
        <v>182</v>
      </c>
      <c r="T44" s="229" t="s">
        <v>183</v>
      </c>
      <c r="U44" s="229">
        <v>0</v>
      </c>
      <c r="V44" s="229">
        <f>ROUND(E44*U44,2)</f>
        <v>0</v>
      </c>
      <c r="W44" s="229"/>
      <c r="X44" s="229" t="s">
        <v>400</v>
      </c>
      <c r="Y44" s="209"/>
      <c r="Z44" s="209"/>
      <c r="AA44" s="209"/>
      <c r="AB44" s="209"/>
      <c r="AC44" s="209"/>
      <c r="AD44" s="209"/>
      <c r="AE44" s="209"/>
      <c r="AF44" s="209"/>
      <c r="AG44" s="209" t="s">
        <v>401</v>
      </c>
      <c r="AH44" s="209"/>
      <c r="AI44" s="209"/>
      <c r="AJ44" s="209"/>
      <c r="AK44" s="209"/>
      <c r="AL44" s="209"/>
      <c r="AM44" s="209"/>
      <c r="AN44" s="209"/>
      <c r="AO44" s="209"/>
      <c r="AP44" s="209"/>
      <c r="AQ44" s="209"/>
      <c r="AR44" s="209"/>
      <c r="AS44" s="209"/>
      <c r="AT44" s="209"/>
      <c r="AU44" s="209"/>
      <c r="AV44" s="209"/>
      <c r="AW44" s="209"/>
      <c r="AX44" s="209"/>
      <c r="AY44" s="209"/>
      <c r="AZ44" s="209"/>
      <c r="BA44" s="209"/>
      <c r="BB44" s="209"/>
      <c r="BC44" s="209"/>
      <c r="BD44" s="209"/>
      <c r="BE44" s="209"/>
      <c r="BF44" s="209"/>
      <c r="BG44" s="209"/>
      <c r="BH44" s="209"/>
    </row>
    <row r="45" spans="1:60" outlineLevel="1" x14ac:dyDescent="0.2">
      <c r="A45" s="226"/>
      <c r="B45" s="227"/>
      <c r="C45" s="260" t="s">
        <v>442</v>
      </c>
      <c r="D45" s="233"/>
      <c r="E45" s="234">
        <v>-1</v>
      </c>
      <c r="F45" s="229"/>
      <c r="G45" s="229"/>
      <c r="H45" s="229"/>
      <c r="I45" s="229"/>
      <c r="J45" s="229"/>
      <c r="K45" s="229"/>
      <c r="L45" s="229"/>
      <c r="M45" s="229"/>
      <c r="N45" s="228"/>
      <c r="O45" s="228"/>
      <c r="P45" s="228"/>
      <c r="Q45" s="228"/>
      <c r="R45" s="229"/>
      <c r="S45" s="229"/>
      <c r="T45" s="229"/>
      <c r="U45" s="229"/>
      <c r="V45" s="229"/>
      <c r="W45" s="229"/>
      <c r="X45" s="229"/>
      <c r="Y45" s="209"/>
      <c r="Z45" s="209"/>
      <c r="AA45" s="209"/>
      <c r="AB45" s="209"/>
      <c r="AC45" s="209"/>
      <c r="AD45" s="209"/>
      <c r="AE45" s="209"/>
      <c r="AF45" s="209"/>
      <c r="AG45" s="209" t="s">
        <v>155</v>
      </c>
      <c r="AH45" s="209">
        <v>0</v>
      </c>
      <c r="AI45" s="209"/>
      <c r="AJ45" s="209"/>
      <c r="AK45" s="209"/>
      <c r="AL45" s="209"/>
      <c r="AM45" s="209"/>
      <c r="AN45" s="209"/>
      <c r="AO45" s="209"/>
      <c r="AP45" s="209"/>
      <c r="AQ45" s="209"/>
      <c r="AR45" s="209"/>
      <c r="AS45" s="209"/>
      <c r="AT45" s="209"/>
      <c r="AU45" s="209"/>
      <c r="AV45" s="209"/>
      <c r="AW45" s="209"/>
      <c r="AX45" s="209"/>
      <c r="AY45" s="209"/>
      <c r="AZ45" s="209"/>
      <c r="BA45" s="209"/>
      <c r="BB45" s="209"/>
      <c r="BC45" s="209"/>
      <c r="BD45" s="209"/>
      <c r="BE45" s="209"/>
      <c r="BF45" s="209"/>
      <c r="BG45" s="209"/>
      <c r="BH45" s="209"/>
    </row>
    <row r="46" spans="1:60" ht="22.5" outlineLevel="1" x14ac:dyDescent="0.2">
      <c r="A46" s="244">
        <v>11</v>
      </c>
      <c r="B46" s="245" t="s">
        <v>443</v>
      </c>
      <c r="C46" s="257" t="s">
        <v>444</v>
      </c>
      <c r="D46" s="246" t="s">
        <v>434</v>
      </c>
      <c r="E46" s="247">
        <v>-1</v>
      </c>
      <c r="F46" s="248">
        <v>3300</v>
      </c>
      <c r="G46" s="249">
        <f>ROUND(E46*F46,2)</f>
        <v>-3300</v>
      </c>
      <c r="H46" s="230">
        <v>3300</v>
      </c>
      <c r="I46" s="229">
        <f>ROUND(E46*H46,2)</f>
        <v>-3300</v>
      </c>
      <c r="J46" s="230">
        <v>0</v>
      </c>
      <c r="K46" s="229">
        <f>ROUND(E46*J46,2)</f>
        <v>0</v>
      </c>
      <c r="L46" s="229">
        <v>21</v>
      </c>
      <c r="M46" s="229">
        <f>G46*(1+L46/100)</f>
        <v>-3993</v>
      </c>
      <c r="N46" s="228">
        <v>1.6E-2</v>
      </c>
      <c r="O46" s="228">
        <f>ROUND(E46*N46,2)</f>
        <v>-0.02</v>
      </c>
      <c r="P46" s="228">
        <v>0</v>
      </c>
      <c r="Q46" s="228">
        <f>ROUND(E46*P46,2)</f>
        <v>0</v>
      </c>
      <c r="R46" s="229"/>
      <c r="S46" s="229" t="s">
        <v>182</v>
      </c>
      <c r="T46" s="229" t="s">
        <v>183</v>
      </c>
      <c r="U46" s="229">
        <v>0</v>
      </c>
      <c r="V46" s="229">
        <f>ROUND(E46*U46,2)</f>
        <v>0</v>
      </c>
      <c r="W46" s="229"/>
      <c r="X46" s="229" t="s">
        <v>400</v>
      </c>
      <c r="Y46" s="209"/>
      <c r="Z46" s="209"/>
      <c r="AA46" s="209"/>
      <c r="AB46" s="209"/>
      <c r="AC46" s="209"/>
      <c r="AD46" s="209"/>
      <c r="AE46" s="209"/>
      <c r="AF46" s="209"/>
      <c r="AG46" s="209" t="s">
        <v>401</v>
      </c>
      <c r="AH46" s="209"/>
      <c r="AI46" s="209"/>
      <c r="AJ46" s="209"/>
      <c r="AK46" s="209"/>
      <c r="AL46" s="209"/>
      <c r="AM46" s="209"/>
      <c r="AN46" s="209"/>
      <c r="AO46" s="209"/>
      <c r="AP46" s="209"/>
      <c r="AQ46" s="209"/>
      <c r="AR46" s="209"/>
      <c r="AS46" s="209"/>
      <c r="AT46" s="209"/>
      <c r="AU46" s="209"/>
      <c r="AV46" s="209"/>
      <c r="AW46" s="209"/>
      <c r="AX46" s="209"/>
      <c r="AY46" s="209"/>
      <c r="AZ46" s="209"/>
      <c r="BA46" s="209"/>
      <c r="BB46" s="209"/>
      <c r="BC46" s="209"/>
      <c r="BD46" s="209"/>
      <c r="BE46" s="209"/>
      <c r="BF46" s="209"/>
      <c r="BG46" s="209"/>
      <c r="BH46" s="209"/>
    </row>
    <row r="47" spans="1:60" outlineLevel="1" x14ac:dyDescent="0.2">
      <c r="A47" s="226"/>
      <c r="B47" s="227"/>
      <c r="C47" s="260" t="s">
        <v>445</v>
      </c>
      <c r="D47" s="233"/>
      <c r="E47" s="234">
        <v>-1</v>
      </c>
      <c r="F47" s="229"/>
      <c r="G47" s="229"/>
      <c r="H47" s="229"/>
      <c r="I47" s="229"/>
      <c r="J47" s="229"/>
      <c r="K47" s="229"/>
      <c r="L47" s="229"/>
      <c r="M47" s="229"/>
      <c r="N47" s="228"/>
      <c r="O47" s="228"/>
      <c r="P47" s="228"/>
      <c r="Q47" s="228"/>
      <c r="R47" s="229"/>
      <c r="S47" s="229"/>
      <c r="T47" s="229"/>
      <c r="U47" s="229"/>
      <c r="V47" s="229"/>
      <c r="W47" s="229"/>
      <c r="X47" s="229"/>
      <c r="Y47" s="209"/>
      <c r="Z47" s="209"/>
      <c r="AA47" s="209"/>
      <c r="AB47" s="209"/>
      <c r="AC47" s="209"/>
      <c r="AD47" s="209"/>
      <c r="AE47" s="209"/>
      <c r="AF47" s="209"/>
      <c r="AG47" s="209" t="s">
        <v>155</v>
      </c>
      <c r="AH47" s="209">
        <v>0</v>
      </c>
      <c r="AI47" s="209"/>
      <c r="AJ47" s="209"/>
      <c r="AK47" s="209"/>
      <c r="AL47" s="209"/>
      <c r="AM47" s="209"/>
      <c r="AN47" s="209"/>
      <c r="AO47" s="209"/>
      <c r="AP47" s="209"/>
      <c r="AQ47" s="209"/>
      <c r="AR47" s="209"/>
      <c r="AS47" s="209"/>
      <c r="AT47" s="209"/>
      <c r="AU47" s="209"/>
      <c r="AV47" s="209"/>
      <c r="AW47" s="209"/>
      <c r="AX47" s="209"/>
      <c r="AY47" s="209"/>
      <c r="AZ47" s="209"/>
      <c r="BA47" s="209"/>
      <c r="BB47" s="209"/>
      <c r="BC47" s="209"/>
      <c r="BD47" s="209"/>
      <c r="BE47" s="209"/>
      <c r="BF47" s="209"/>
      <c r="BG47" s="209"/>
      <c r="BH47" s="209"/>
    </row>
    <row r="48" spans="1:60" outlineLevel="1" x14ac:dyDescent="0.2">
      <c r="A48" s="250">
        <v>12</v>
      </c>
      <c r="B48" s="251" t="s">
        <v>446</v>
      </c>
      <c r="C48" s="261" t="s">
        <v>447</v>
      </c>
      <c r="D48" s="252" t="s">
        <v>0</v>
      </c>
      <c r="E48" s="253">
        <v>-113.005</v>
      </c>
      <c r="F48" s="254">
        <v>1.05</v>
      </c>
      <c r="G48" s="255">
        <f>ROUND(E48*F48,2)</f>
        <v>-118.66</v>
      </c>
      <c r="H48" s="230">
        <v>0</v>
      </c>
      <c r="I48" s="229">
        <f>ROUND(E48*H48,2)</f>
        <v>0</v>
      </c>
      <c r="J48" s="230">
        <v>1.05</v>
      </c>
      <c r="K48" s="229">
        <f>ROUND(E48*J48,2)</f>
        <v>-118.66</v>
      </c>
      <c r="L48" s="229">
        <v>21</v>
      </c>
      <c r="M48" s="229">
        <f>G48*(1+L48/100)</f>
        <v>-143.57859999999999</v>
      </c>
      <c r="N48" s="228">
        <v>0</v>
      </c>
      <c r="O48" s="228">
        <f>ROUND(E48*N48,2)</f>
        <v>0</v>
      </c>
      <c r="P48" s="228">
        <v>0</v>
      </c>
      <c r="Q48" s="228">
        <f>ROUND(E48*P48,2)</f>
        <v>0</v>
      </c>
      <c r="R48" s="229"/>
      <c r="S48" s="229" t="s">
        <v>150</v>
      </c>
      <c r="T48" s="229" t="s">
        <v>151</v>
      </c>
      <c r="U48" s="229">
        <v>0</v>
      </c>
      <c r="V48" s="229">
        <f>ROUND(E48*U48,2)</f>
        <v>0</v>
      </c>
      <c r="W48" s="229"/>
      <c r="X48" s="229" t="s">
        <v>187</v>
      </c>
      <c r="Y48" s="209"/>
      <c r="Z48" s="209"/>
      <c r="AA48" s="209"/>
      <c r="AB48" s="209"/>
      <c r="AC48" s="209"/>
      <c r="AD48" s="209"/>
      <c r="AE48" s="209"/>
      <c r="AF48" s="209"/>
      <c r="AG48" s="209" t="s">
        <v>188</v>
      </c>
      <c r="AH48" s="209"/>
      <c r="AI48" s="209"/>
      <c r="AJ48" s="209"/>
      <c r="AK48" s="209"/>
      <c r="AL48" s="209"/>
      <c r="AM48" s="209"/>
      <c r="AN48" s="209"/>
      <c r="AO48" s="209"/>
      <c r="AP48" s="209"/>
      <c r="AQ48" s="209"/>
      <c r="AR48" s="209"/>
      <c r="AS48" s="209"/>
      <c r="AT48" s="209"/>
      <c r="AU48" s="209"/>
      <c r="AV48" s="209"/>
      <c r="AW48" s="209"/>
      <c r="AX48" s="209"/>
      <c r="AY48" s="209"/>
      <c r="AZ48" s="209"/>
      <c r="BA48" s="209"/>
      <c r="BB48" s="209"/>
      <c r="BC48" s="209"/>
      <c r="BD48" s="209"/>
      <c r="BE48" s="209"/>
      <c r="BF48" s="209"/>
      <c r="BG48" s="209"/>
      <c r="BH48" s="209"/>
    </row>
    <row r="49" spans="1:60" x14ac:dyDescent="0.2">
      <c r="A49" s="237" t="s">
        <v>145</v>
      </c>
      <c r="B49" s="238" t="s">
        <v>107</v>
      </c>
      <c r="C49" s="256" t="s">
        <v>108</v>
      </c>
      <c r="D49" s="239"/>
      <c r="E49" s="240"/>
      <c r="F49" s="241"/>
      <c r="G49" s="242">
        <f>SUMIF(AG50:AG88,"&lt;&gt;NOR",G50:G88)</f>
        <v>-468.20000000000005</v>
      </c>
      <c r="H49" s="236"/>
      <c r="I49" s="236">
        <f>SUM(I50:I88)</f>
        <v>45.2199999999998</v>
      </c>
      <c r="J49" s="236"/>
      <c r="K49" s="236">
        <f>SUM(K50:K88)</f>
        <v>-513.42000000000007</v>
      </c>
      <c r="L49" s="236"/>
      <c r="M49" s="236">
        <f>SUM(M50:M88)</f>
        <v>-566.52200000000005</v>
      </c>
      <c r="N49" s="235"/>
      <c r="O49" s="235">
        <f>SUM(O50:O88)</f>
        <v>0.01</v>
      </c>
      <c r="P49" s="235"/>
      <c r="Q49" s="235">
        <f>SUM(Q50:Q88)</f>
        <v>0</v>
      </c>
      <c r="R49" s="236"/>
      <c r="S49" s="236"/>
      <c r="T49" s="236"/>
      <c r="U49" s="236"/>
      <c r="V49" s="236">
        <f>SUM(V50:V88)</f>
        <v>-0.8600000000000001</v>
      </c>
      <c r="W49" s="236"/>
      <c r="X49" s="236"/>
      <c r="AG49" t="s">
        <v>146</v>
      </c>
    </row>
    <row r="50" spans="1:60" outlineLevel="1" x14ac:dyDescent="0.2">
      <c r="A50" s="244">
        <v>13</v>
      </c>
      <c r="B50" s="245" t="s">
        <v>384</v>
      </c>
      <c r="C50" s="257" t="s">
        <v>385</v>
      </c>
      <c r="D50" s="246" t="s">
        <v>330</v>
      </c>
      <c r="E50" s="247">
        <v>-2.29</v>
      </c>
      <c r="F50" s="248">
        <v>129.5</v>
      </c>
      <c r="G50" s="249">
        <f>ROUND(E50*F50,2)</f>
        <v>-296.56</v>
      </c>
      <c r="H50" s="230">
        <v>10.55</v>
      </c>
      <c r="I50" s="229">
        <f>ROUND(E50*H50,2)</f>
        <v>-24.16</v>
      </c>
      <c r="J50" s="230">
        <v>118.95</v>
      </c>
      <c r="K50" s="229">
        <f>ROUND(E50*J50,2)</f>
        <v>-272.39999999999998</v>
      </c>
      <c r="L50" s="229">
        <v>21</v>
      </c>
      <c r="M50" s="229">
        <f>G50*(1+L50/100)</f>
        <v>-358.83760000000001</v>
      </c>
      <c r="N50" s="228">
        <v>3.2000000000000003E-4</v>
      </c>
      <c r="O50" s="228">
        <f>ROUND(E50*N50,2)</f>
        <v>0</v>
      </c>
      <c r="P50" s="228">
        <v>0</v>
      </c>
      <c r="Q50" s="228">
        <f>ROUND(E50*P50,2)</f>
        <v>0</v>
      </c>
      <c r="R50" s="229"/>
      <c r="S50" s="229" t="s">
        <v>150</v>
      </c>
      <c r="T50" s="229" t="s">
        <v>151</v>
      </c>
      <c r="U50" s="229">
        <v>0.23599999999999999</v>
      </c>
      <c r="V50" s="229">
        <f>ROUND(E50*U50,2)</f>
        <v>-0.54</v>
      </c>
      <c r="W50" s="229"/>
      <c r="X50" s="229" t="s">
        <v>152</v>
      </c>
      <c r="Y50" s="209"/>
      <c r="Z50" s="209"/>
      <c r="AA50" s="209"/>
      <c r="AB50" s="209"/>
      <c r="AC50" s="209"/>
      <c r="AD50" s="209"/>
      <c r="AE50" s="209"/>
      <c r="AF50" s="209"/>
      <c r="AG50" s="209" t="s">
        <v>153</v>
      </c>
      <c r="AH50" s="209"/>
      <c r="AI50" s="209"/>
      <c r="AJ50" s="209"/>
      <c r="AK50" s="209"/>
      <c r="AL50" s="209"/>
      <c r="AM50" s="209"/>
      <c r="AN50" s="209"/>
      <c r="AO50" s="209"/>
      <c r="AP50" s="209"/>
      <c r="AQ50" s="209"/>
      <c r="AR50" s="209"/>
      <c r="AS50" s="209"/>
      <c r="AT50" s="209"/>
      <c r="AU50" s="209"/>
      <c r="AV50" s="209"/>
      <c r="AW50" s="209"/>
      <c r="AX50" s="209"/>
      <c r="AY50" s="209"/>
      <c r="AZ50" s="209"/>
      <c r="BA50" s="209"/>
      <c r="BB50" s="209"/>
      <c r="BC50" s="209"/>
      <c r="BD50" s="209"/>
      <c r="BE50" s="209"/>
      <c r="BF50" s="209"/>
      <c r="BG50" s="209"/>
      <c r="BH50" s="209"/>
    </row>
    <row r="51" spans="1:60" outlineLevel="1" x14ac:dyDescent="0.2">
      <c r="A51" s="226"/>
      <c r="B51" s="227"/>
      <c r="C51" s="260" t="s">
        <v>448</v>
      </c>
      <c r="D51" s="233"/>
      <c r="E51" s="234"/>
      <c r="F51" s="229"/>
      <c r="G51" s="229"/>
      <c r="H51" s="229"/>
      <c r="I51" s="229"/>
      <c r="J51" s="229"/>
      <c r="K51" s="229"/>
      <c r="L51" s="229"/>
      <c r="M51" s="229"/>
      <c r="N51" s="228"/>
      <c r="O51" s="228"/>
      <c r="P51" s="228"/>
      <c r="Q51" s="228"/>
      <c r="R51" s="229"/>
      <c r="S51" s="229"/>
      <c r="T51" s="229"/>
      <c r="U51" s="229"/>
      <c r="V51" s="229"/>
      <c r="W51" s="229"/>
      <c r="X51" s="229"/>
      <c r="Y51" s="209"/>
      <c r="Z51" s="209"/>
      <c r="AA51" s="209"/>
      <c r="AB51" s="209"/>
      <c r="AC51" s="209"/>
      <c r="AD51" s="209"/>
      <c r="AE51" s="209"/>
      <c r="AF51" s="209"/>
      <c r="AG51" s="209" t="s">
        <v>155</v>
      </c>
      <c r="AH51" s="209">
        <v>0</v>
      </c>
      <c r="AI51" s="209"/>
      <c r="AJ51" s="209"/>
      <c r="AK51" s="209"/>
      <c r="AL51" s="209"/>
      <c r="AM51" s="209"/>
      <c r="AN51" s="209"/>
      <c r="AO51" s="209"/>
      <c r="AP51" s="209"/>
      <c r="AQ51" s="209"/>
      <c r="AR51" s="209"/>
      <c r="AS51" s="209"/>
      <c r="AT51" s="209"/>
      <c r="AU51" s="209"/>
      <c r="AV51" s="209"/>
      <c r="AW51" s="209"/>
      <c r="AX51" s="209"/>
      <c r="AY51" s="209"/>
      <c r="AZ51" s="209"/>
      <c r="BA51" s="209"/>
      <c r="BB51" s="209"/>
      <c r="BC51" s="209"/>
      <c r="BD51" s="209"/>
      <c r="BE51" s="209"/>
      <c r="BF51" s="209"/>
      <c r="BG51" s="209"/>
      <c r="BH51" s="209"/>
    </row>
    <row r="52" spans="1:60" outlineLevel="1" x14ac:dyDescent="0.2">
      <c r="A52" s="226"/>
      <c r="B52" s="227"/>
      <c r="C52" s="260" t="s">
        <v>449</v>
      </c>
      <c r="D52" s="233"/>
      <c r="E52" s="234"/>
      <c r="F52" s="229"/>
      <c r="G52" s="229"/>
      <c r="H52" s="229"/>
      <c r="I52" s="229"/>
      <c r="J52" s="229"/>
      <c r="K52" s="229"/>
      <c r="L52" s="229"/>
      <c r="M52" s="229"/>
      <c r="N52" s="228"/>
      <c r="O52" s="228"/>
      <c r="P52" s="228"/>
      <c r="Q52" s="228"/>
      <c r="R52" s="229"/>
      <c r="S52" s="229"/>
      <c r="T52" s="229"/>
      <c r="U52" s="229"/>
      <c r="V52" s="229"/>
      <c r="W52" s="229"/>
      <c r="X52" s="229"/>
      <c r="Y52" s="209"/>
      <c r="Z52" s="209"/>
      <c r="AA52" s="209"/>
      <c r="AB52" s="209"/>
      <c r="AC52" s="209"/>
      <c r="AD52" s="209"/>
      <c r="AE52" s="209"/>
      <c r="AF52" s="209"/>
      <c r="AG52" s="209" t="s">
        <v>155</v>
      </c>
      <c r="AH52" s="209">
        <v>0</v>
      </c>
      <c r="AI52" s="209"/>
      <c r="AJ52" s="209"/>
      <c r="AK52" s="209"/>
      <c r="AL52" s="209"/>
      <c r="AM52" s="209"/>
      <c r="AN52" s="209"/>
      <c r="AO52" s="209"/>
      <c r="AP52" s="209"/>
      <c r="AQ52" s="209"/>
      <c r="AR52" s="209"/>
      <c r="AS52" s="209"/>
      <c r="AT52" s="209"/>
      <c r="AU52" s="209"/>
      <c r="AV52" s="209"/>
      <c r="AW52" s="209"/>
      <c r="AX52" s="209"/>
      <c r="AY52" s="209"/>
      <c r="AZ52" s="209"/>
      <c r="BA52" s="209"/>
      <c r="BB52" s="209"/>
      <c r="BC52" s="209"/>
      <c r="BD52" s="209"/>
      <c r="BE52" s="209"/>
      <c r="BF52" s="209"/>
      <c r="BG52" s="209"/>
      <c r="BH52" s="209"/>
    </row>
    <row r="53" spans="1:60" outlineLevel="1" x14ac:dyDescent="0.2">
      <c r="A53" s="226"/>
      <c r="B53" s="227"/>
      <c r="C53" s="260" t="s">
        <v>450</v>
      </c>
      <c r="D53" s="233"/>
      <c r="E53" s="234">
        <v>-6.44</v>
      </c>
      <c r="F53" s="229"/>
      <c r="G53" s="229"/>
      <c r="H53" s="229"/>
      <c r="I53" s="229"/>
      <c r="J53" s="229"/>
      <c r="K53" s="229"/>
      <c r="L53" s="229"/>
      <c r="M53" s="229"/>
      <c r="N53" s="228"/>
      <c r="O53" s="228"/>
      <c r="P53" s="228"/>
      <c r="Q53" s="228"/>
      <c r="R53" s="229"/>
      <c r="S53" s="229"/>
      <c r="T53" s="229"/>
      <c r="U53" s="229"/>
      <c r="V53" s="229"/>
      <c r="W53" s="229"/>
      <c r="X53" s="229"/>
      <c r="Y53" s="209"/>
      <c r="Z53" s="209"/>
      <c r="AA53" s="209"/>
      <c r="AB53" s="209"/>
      <c r="AC53" s="209"/>
      <c r="AD53" s="209"/>
      <c r="AE53" s="209"/>
      <c r="AF53" s="209"/>
      <c r="AG53" s="209" t="s">
        <v>155</v>
      </c>
      <c r="AH53" s="209">
        <v>0</v>
      </c>
      <c r="AI53" s="209"/>
      <c r="AJ53" s="209"/>
      <c r="AK53" s="209"/>
      <c r="AL53" s="209"/>
      <c r="AM53" s="209"/>
      <c r="AN53" s="209"/>
      <c r="AO53" s="209"/>
      <c r="AP53" s="209"/>
      <c r="AQ53" s="209"/>
      <c r="AR53" s="209"/>
      <c r="AS53" s="209"/>
      <c r="AT53" s="209"/>
      <c r="AU53" s="209"/>
      <c r="AV53" s="209"/>
      <c r="AW53" s="209"/>
      <c r="AX53" s="209"/>
      <c r="AY53" s="209"/>
      <c r="AZ53" s="209"/>
      <c r="BA53" s="209"/>
      <c r="BB53" s="209"/>
      <c r="BC53" s="209"/>
      <c r="BD53" s="209"/>
      <c r="BE53" s="209"/>
      <c r="BF53" s="209"/>
      <c r="BG53" s="209"/>
      <c r="BH53" s="209"/>
    </row>
    <row r="54" spans="1:60" outlineLevel="1" x14ac:dyDescent="0.2">
      <c r="A54" s="226"/>
      <c r="B54" s="227"/>
      <c r="C54" s="260" t="s">
        <v>451</v>
      </c>
      <c r="D54" s="233"/>
      <c r="E54" s="234"/>
      <c r="F54" s="229"/>
      <c r="G54" s="229"/>
      <c r="H54" s="229"/>
      <c r="I54" s="229"/>
      <c r="J54" s="229"/>
      <c r="K54" s="229"/>
      <c r="L54" s="229"/>
      <c r="M54" s="229"/>
      <c r="N54" s="228"/>
      <c r="O54" s="228"/>
      <c r="P54" s="228"/>
      <c r="Q54" s="228"/>
      <c r="R54" s="229"/>
      <c r="S54" s="229"/>
      <c r="T54" s="229"/>
      <c r="U54" s="229"/>
      <c r="V54" s="229"/>
      <c r="W54" s="229"/>
      <c r="X54" s="229"/>
      <c r="Y54" s="209"/>
      <c r="Z54" s="209"/>
      <c r="AA54" s="209"/>
      <c r="AB54" s="209"/>
      <c r="AC54" s="209"/>
      <c r="AD54" s="209"/>
      <c r="AE54" s="209"/>
      <c r="AF54" s="209"/>
      <c r="AG54" s="209" t="s">
        <v>155</v>
      </c>
      <c r="AH54" s="209">
        <v>0</v>
      </c>
      <c r="AI54" s="209"/>
      <c r="AJ54" s="209"/>
      <c r="AK54" s="209"/>
      <c r="AL54" s="209"/>
      <c r="AM54" s="209"/>
      <c r="AN54" s="209"/>
      <c r="AO54" s="209"/>
      <c r="AP54" s="209"/>
      <c r="AQ54" s="209"/>
      <c r="AR54" s="209"/>
      <c r="AS54" s="209"/>
      <c r="AT54" s="209"/>
      <c r="AU54" s="209"/>
      <c r="AV54" s="209"/>
      <c r="AW54" s="209"/>
      <c r="AX54" s="209"/>
      <c r="AY54" s="209"/>
      <c r="AZ54" s="209"/>
      <c r="BA54" s="209"/>
      <c r="BB54" s="209"/>
      <c r="BC54" s="209"/>
      <c r="BD54" s="209"/>
      <c r="BE54" s="209"/>
      <c r="BF54" s="209"/>
      <c r="BG54" s="209"/>
      <c r="BH54" s="209"/>
    </row>
    <row r="55" spans="1:60" outlineLevel="1" x14ac:dyDescent="0.2">
      <c r="A55" s="226"/>
      <c r="B55" s="227"/>
      <c r="C55" s="260" t="s">
        <v>452</v>
      </c>
      <c r="D55" s="233"/>
      <c r="E55" s="234"/>
      <c r="F55" s="229"/>
      <c r="G55" s="229"/>
      <c r="H55" s="229"/>
      <c r="I55" s="229"/>
      <c r="J55" s="229"/>
      <c r="K55" s="229"/>
      <c r="L55" s="229"/>
      <c r="M55" s="229"/>
      <c r="N55" s="228"/>
      <c r="O55" s="228"/>
      <c r="P55" s="228"/>
      <c r="Q55" s="228"/>
      <c r="R55" s="229"/>
      <c r="S55" s="229"/>
      <c r="T55" s="229"/>
      <c r="U55" s="229"/>
      <c r="V55" s="229"/>
      <c r="W55" s="229"/>
      <c r="X55" s="229"/>
      <c r="Y55" s="209"/>
      <c r="Z55" s="209"/>
      <c r="AA55" s="209"/>
      <c r="AB55" s="209"/>
      <c r="AC55" s="209"/>
      <c r="AD55" s="209"/>
      <c r="AE55" s="209"/>
      <c r="AF55" s="209"/>
      <c r="AG55" s="209" t="s">
        <v>155</v>
      </c>
      <c r="AH55" s="209">
        <v>0</v>
      </c>
      <c r="AI55" s="209"/>
      <c r="AJ55" s="209"/>
      <c r="AK55" s="209"/>
      <c r="AL55" s="209"/>
      <c r="AM55" s="209"/>
      <c r="AN55" s="209"/>
      <c r="AO55" s="209"/>
      <c r="AP55" s="209"/>
      <c r="AQ55" s="209"/>
      <c r="AR55" s="209"/>
      <c r="AS55" s="209"/>
      <c r="AT55" s="209"/>
      <c r="AU55" s="209"/>
      <c r="AV55" s="209"/>
      <c r="AW55" s="209"/>
      <c r="AX55" s="209"/>
      <c r="AY55" s="209"/>
      <c r="AZ55" s="209"/>
      <c r="BA55" s="209"/>
      <c r="BB55" s="209"/>
      <c r="BC55" s="209"/>
      <c r="BD55" s="209"/>
      <c r="BE55" s="209"/>
      <c r="BF55" s="209"/>
      <c r="BG55" s="209"/>
      <c r="BH55" s="209"/>
    </row>
    <row r="56" spans="1:60" outlineLevel="1" x14ac:dyDescent="0.2">
      <c r="A56" s="226"/>
      <c r="B56" s="227"/>
      <c r="C56" s="260" t="s">
        <v>453</v>
      </c>
      <c r="D56" s="233"/>
      <c r="E56" s="234">
        <v>-1.35</v>
      </c>
      <c r="F56" s="229"/>
      <c r="G56" s="229"/>
      <c r="H56" s="229"/>
      <c r="I56" s="229"/>
      <c r="J56" s="229"/>
      <c r="K56" s="229"/>
      <c r="L56" s="229"/>
      <c r="M56" s="229"/>
      <c r="N56" s="228"/>
      <c r="O56" s="228"/>
      <c r="P56" s="228"/>
      <c r="Q56" s="228"/>
      <c r="R56" s="229"/>
      <c r="S56" s="229"/>
      <c r="T56" s="229"/>
      <c r="U56" s="229"/>
      <c r="V56" s="229"/>
      <c r="W56" s="229"/>
      <c r="X56" s="229"/>
      <c r="Y56" s="209"/>
      <c r="Z56" s="209"/>
      <c r="AA56" s="209"/>
      <c r="AB56" s="209"/>
      <c r="AC56" s="209"/>
      <c r="AD56" s="209"/>
      <c r="AE56" s="209"/>
      <c r="AF56" s="209"/>
      <c r="AG56" s="209" t="s">
        <v>155</v>
      </c>
      <c r="AH56" s="209">
        <v>0</v>
      </c>
      <c r="AI56" s="209"/>
      <c r="AJ56" s="209"/>
      <c r="AK56" s="209"/>
      <c r="AL56" s="209"/>
      <c r="AM56" s="209"/>
      <c r="AN56" s="209"/>
      <c r="AO56" s="209"/>
      <c r="AP56" s="209"/>
      <c r="AQ56" s="209"/>
      <c r="AR56" s="209"/>
      <c r="AS56" s="209"/>
      <c r="AT56" s="209"/>
      <c r="AU56" s="209"/>
      <c r="AV56" s="209"/>
      <c r="AW56" s="209"/>
      <c r="AX56" s="209"/>
      <c r="AY56" s="209"/>
      <c r="AZ56" s="209"/>
      <c r="BA56" s="209"/>
      <c r="BB56" s="209"/>
      <c r="BC56" s="209"/>
      <c r="BD56" s="209"/>
      <c r="BE56" s="209"/>
      <c r="BF56" s="209"/>
      <c r="BG56" s="209"/>
      <c r="BH56" s="209"/>
    </row>
    <row r="57" spans="1:60" outlineLevel="1" x14ac:dyDescent="0.2">
      <c r="A57" s="226"/>
      <c r="B57" s="227"/>
      <c r="C57" s="260" t="s">
        <v>454</v>
      </c>
      <c r="D57" s="233"/>
      <c r="E57" s="234">
        <v>5.5</v>
      </c>
      <c r="F57" s="229"/>
      <c r="G57" s="229"/>
      <c r="H57" s="229"/>
      <c r="I57" s="229"/>
      <c r="J57" s="229"/>
      <c r="K57" s="229"/>
      <c r="L57" s="229"/>
      <c r="M57" s="229"/>
      <c r="N57" s="228"/>
      <c r="O57" s="228"/>
      <c r="P57" s="228"/>
      <c r="Q57" s="228"/>
      <c r="R57" s="229"/>
      <c r="S57" s="229"/>
      <c r="T57" s="229"/>
      <c r="U57" s="229"/>
      <c r="V57" s="229"/>
      <c r="W57" s="229"/>
      <c r="X57" s="229"/>
      <c r="Y57" s="209"/>
      <c r="Z57" s="209"/>
      <c r="AA57" s="209"/>
      <c r="AB57" s="209"/>
      <c r="AC57" s="209"/>
      <c r="AD57" s="209"/>
      <c r="AE57" s="209"/>
      <c r="AF57" s="209"/>
      <c r="AG57" s="209" t="s">
        <v>155</v>
      </c>
      <c r="AH57" s="209">
        <v>0</v>
      </c>
      <c r="AI57" s="209"/>
      <c r="AJ57" s="209"/>
      <c r="AK57" s="209"/>
      <c r="AL57" s="209"/>
      <c r="AM57" s="209"/>
      <c r="AN57" s="209"/>
      <c r="AO57" s="209"/>
      <c r="AP57" s="209"/>
      <c r="AQ57" s="209"/>
      <c r="AR57" s="209"/>
      <c r="AS57" s="209"/>
      <c r="AT57" s="209"/>
      <c r="AU57" s="209"/>
      <c r="AV57" s="209"/>
      <c r="AW57" s="209"/>
      <c r="AX57" s="209"/>
      <c r="AY57" s="209"/>
      <c r="AZ57" s="209"/>
      <c r="BA57" s="209"/>
      <c r="BB57" s="209"/>
      <c r="BC57" s="209"/>
      <c r="BD57" s="209"/>
      <c r="BE57" s="209"/>
      <c r="BF57" s="209"/>
      <c r="BG57" s="209"/>
      <c r="BH57" s="209"/>
    </row>
    <row r="58" spans="1:60" outlineLevel="1" x14ac:dyDescent="0.2">
      <c r="A58" s="250">
        <v>14</v>
      </c>
      <c r="B58" s="251" t="s">
        <v>393</v>
      </c>
      <c r="C58" s="261" t="s">
        <v>394</v>
      </c>
      <c r="D58" s="252" t="s">
        <v>330</v>
      </c>
      <c r="E58" s="253">
        <v>-2.29</v>
      </c>
      <c r="F58" s="254">
        <v>94.1</v>
      </c>
      <c r="G58" s="255">
        <f>ROUND(E58*F58,2)</f>
        <v>-215.49</v>
      </c>
      <c r="H58" s="230">
        <v>5.42</v>
      </c>
      <c r="I58" s="229">
        <f>ROUND(E58*H58,2)</f>
        <v>-12.41</v>
      </c>
      <c r="J58" s="230">
        <v>88.68</v>
      </c>
      <c r="K58" s="229">
        <f>ROUND(E58*J58,2)</f>
        <v>-203.08</v>
      </c>
      <c r="L58" s="229">
        <v>21</v>
      </c>
      <c r="M58" s="229">
        <f>G58*(1+L58/100)</f>
        <v>-260.74290000000002</v>
      </c>
      <c r="N58" s="228">
        <v>0</v>
      </c>
      <c r="O58" s="228">
        <f>ROUND(E58*N58,2)</f>
        <v>0</v>
      </c>
      <c r="P58" s="228">
        <v>0</v>
      </c>
      <c r="Q58" s="228">
        <f>ROUND(E58*P58,2)</f>
        <v>0</v>
      </c>
      <c r="R58" s="229"/>
      <c r="S58" s="229" t="s">
        <v>150</v>
      </c>
      <c r="T58" s="229" t="s">
        <v>151</v>
      </c>
      <c r="U58" s="229">
        <v>0.154</v>
      </c>
      <c r="V58" s="229">
        <f>ROUND(E58*U58,2)</f>
        <v>-0.35</v>
      </c>
      <c r="W58" s="229"/>
      <c r="X58" s="229" t="s">
        <v>152</v>
      </c>
      <c r="Y58" s="209"/>
      <c r="Z58" s="209"/>
      <c r="AA58" s="209"/>
      <c r="AB58" s="209"/>
      <c r="AC58" s="209"/>
      <c r="AD58" s="209"/>
      <c r="AE58" s="209"/>
      <c r="AF58" s="209"/>
      <c r="AG58" s="209" t="s">
        <v>153</v>
      </c>
      <c r="AH58" s="209"/>
      <c r="AI58" s="209"/>
      <c r="AJ58" s="209"/>
      <c r="AK58" s="209"/>
      <c r="AL58" s="209"/>
      <c r="AM58" s="209"/>
      <c r="AN58" s="209"/>
      <c r="AO58" s="209"/>
      <c r="AP58" s="209"/>
      <c r="AQ58" s="209"/>
      <c r="AR58" s="209"/>
      <c r="AS58" s="209"/>
      <c r="AT58" s="209"/>
      <c r="AU58" s="209"/>
      <c r="AV58" s="209"/>
      <c r="AW58" s="209"/>
      <c r="AX58" s="209"/>
      <c r="AY58" s="209"/>
      <c r="AZ58" s="209"/>
      <c r="BA58" s="209"/>
      <c r="BB58" s="209"/>
      <c r="BC58" s="209"/>
      <c r="BD58" s="209"/>
      <c r="BE58" s="209"/>
      <c r="BF58" s="209"/>
      <c r="BG58" s="209"/>
      <c r="BH58" s="209"/>
    </row>
    <row r="59" spans="1:60" outlineLevel="1" x14ac:dyDescent="0.2">
      <c r="A59" s="244">
        <v>15</v>
      </c>
      <c r="B59" s="245" t="s">
        <v>455</v>
      </c>
      <c r="C59" s="257" t="s">
        <v>456</v>
      </c>
      <c r="D59" s="246" t="s">
        <v>172</v>
      </c>
      <c r="E59" s="247">
        <v>-2.2999999999999998</v>
      </c>
      <c r="F59" s="248">
        <v>635</v>
      </c>
      <c r="G59" s="249">
        <f>ROUND(E59*F59,2)</f>
        <v>-1460.5</v>
      </c>
      <c r="H59" s="230">
        <v>110.58</v>
      </c>
      <c r="I59" s="229">
        <f>ROUND(E59*H59,2)</f>
        <v>-254.33</v>
      </c>
      <c r="J59" s="230">
        <v>524.41999999999996</v>
      </c>
      <c r="K59" s="229">
        <f>ROUND(E59*J59,2)</f>
        <v>-1206.17</v>
      </c>
      <c r="L59" s="229">
        <v>21</v>
      </c>
      <c r="M59" s="229">
        <f>G59*(1+L59/100)</f>
        <v>-1767.2049999999999</v>
      </c>
      <c r="N59" s="228">
        <v>4.7600000000000003E-3</v>
      </c>
      <c r="O59" s="228">
        <f>ROUND(E59*N59,2)</f>
        <v>-0.01</v>
      </c>
      <c r="P59" s="228">
        <v>0</v>
      </c>
      <c r="Q59" s="228">
        <f>ROUND(E59*P59,2)</f>
        <v>0</v>
      </c>
      <c r="R59" s="229"/>
      <c r="S59" s="229" t="s">
        <v>150</v>
      </c>
      <c r="T59" s="229" t="s">
        <v>151</v>
      </c>
      <c r="U59" s="229">
        <v>1.04</v>
      </c>
      <c r="V59" s="229">
        <f>ROUND(E59*U59,2)</f>
        <v>-2.39</v>
      </c>
      <c r="W59" s="229"/>
      <c r="X59" s="229" t="s">
        <v>152</v>
      </c>
      <c r="Y59" s="209"/>
      <c r="Z59" s="209"/>
      <c r="AA59" s="209"/>
      <c r="AB59" s="209"/>
      <c r="AC59" s="209"/>
      <c r="AD59" s="209"/>
      <c r="AE59" s="209"/>
      <c r="AF59" s="209"/>
      <c r="AG59" s="209" t="s">
        <v>153</v>
      </c>
      <c r="AH59" s="209"/>
      <c r="AI59" s="209"/>
      <c r="AJ59" s="209"/>
      <c r="AK59" s="209"/>
      <c r="AL59" s="209"/>
      <c r="AM59" s="209"/>
      <c r="AN59" s="209"/>
      <c r="AO59" s="209"/>
      <c r="AP59" s="209"/>
      <c r="AQ59" s="209"/>
      <c r="AR59" s="209"/>
      <c r="AS59" s="209"/>
      <c r="AT59" s="209"/>
      <c r="AU59" s="209"/>
      <c r="AV59" s="209"/>
      <c r="AW59" s="209"/>
      <c r="AX59" s="209"/>
      <c r="AY59" s="209"/>
      <c r="AZ59" s="209"/>
      <c r="BA59" s="209"/>
      <c r="BB59" s="209"/>
      <c r="BC59" s="209"/>
      <c r="BD59" s="209"/>
      <c r="BE59" s="209"/>
      <c r="BF59" s="209"/>
      <c r="BG59" s="209"/>
      <c r="BH59" s="209"/>
    </row>
    <row r="60" spans="1:60" outlineLevel="1" x14ac:dyDescent="0.2">
      <c r="A60" s="226"/>
      <c r="B60" s="227"/>
      <c r="C60" s="260" t="s">
        <v>173</v>
      </c>
      <c r="D60" s="233"/>
      <c r="E60" s="234"/>
      <c r="F60" s="229"/>
      <c r="G60" s="229"/>
      <c r="H60" s="229"/>
      <c r="I60" s="229"/>
      <c r="J60" s="229"/>
      <c r="K60" s="229"/>
      <c r="L60" s="229"/>
      <c r="M60" s="229"/>
      <c r="N60" s="228"/>
      <c r="O60" s="228"/>
      <c r="P60" s="228"/>
      <c r="Q60" s="228"/>
      <c r="R60" s="229"/>
      <c r="S60" s="229"/>
      <c r="T60" s="229"/>
      <c r="U60" s="229"/>
      <c r="V60" s="229"/>
      <c r="W60" s="229"/>
      <c r="X60" s="229"/>
      <c r="Y60" s="209"/>
      <c r="Z60" s="209"/>
      <c r="AA60" s="209"/>
      <c r="AB60" s="209"/>
      <c r="AC60" s="209"/>
      <c r="AD60" s="209"/>
      <c r="AE60" s="209"/>
      <c r="AF60" s="209"/>
      <c r="AG60" s="209" t="s">
        <v>155</v>
      </c>
      <c r="AH60" s="209">
        <v>0</v>
      </c>
      <c r="AI60" s="209"/>
      <c r="AJ60" s="209"/>
      <c r="AK60" s="209"/>
      <c r="AL60" s="209"/>
      <c r="AM60" s="209"/>
      <c r="AN60" s="209"/>
      <c r="AO60" s="209"/>
      <c r="AP60" s="209"/>
      <c r="AQ60" s="209"/>
      <c r="AR60" s="209"/>
      <c r="AS60" s="209"/>
      <c r="AT60" s="209"/>
      <c r="AU60" s="209"/>
      <c r="AV60" s="209"/>
      <c r="AW60" s="209"/>
      <c r="AX60" s="209"/>
      <c r="AY60" s="209"/>
      <c r="AZ60" s="209"/>
      <c r="BA60" s="209"/>
      <c r="BB60" s="209"/>
      <c r="BC60" s="209"/>
      <c r="BD60" s="209"/>
      <c r="BE60" s="209"/>
      <c r="BF60" s="209"/>
      <c r="BG60" s="209"/>
      <c r="BH60" s="209"/>
    </row>
    <row r="61" spans="1:60" outlineLevel="1" x14ac:dyDescent="0.2">
      <c r="A61" s="226"/>
      <c r="B61" s="227"/>
      <c r="C61" s="260" t="s">
        <v>457</v>
      </c>
      <c r="D61" s="233"/>
      <c r="E61" s="234">
        <v>-2.2999999999999998</v>
      </c>
      <c r="F61" s="229"/>
      <c r="G61" s="229"/>
      <c r="H61" s="229"/>
      <c r="I61" s="229"/>
      <c r="J61" s="229"/>
      <c r="K61" s="229"/>
      <c r="L61" s="229"/>
      <c r="M61" s="229"/>
      <c r="N61" s="228"/>
      <c r="O61" s="228"/>
      <c r="P61" s="228"/>
      <c r="Q61" s="228"/>
      <c r="R61" s="229"/>
      <c r="S61" s="229"/>
      <c r="T61" s="229"/>
      <c r="U61" s="229"/>
      <c r="V61" s="229"/>
      <c r="W61" s="229"/>
      <c r="X61" s="229"/>
      <c r="Y61" s="209"/>
      <c r="Z61" s="209"/>
      <c r="AA61" s="209"/>
      <c r="AB61" s="209"/>
      <c r="AC61" s="209"/>
      <c r="AD61" s="209"/>
      <c r="AE61" s="209"/>
      <c r="AF61" s="209"/>
      <c r="AG61" s="209" t="s">
        <v>155</v>
      </c>
      <c r="AH61" s="209">
        <v>0</v>
      </c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09"/>
      <c r="AT61" s="209"/>
      <c r="AU61" s="209"/>
      <c r="AV61" s="209"/>
      <c r="AW61" s="209"/>
      <c r="AX61" s="209"/>
      <c r="AY61" s="209"/>
      <c r="AZ61" s="209"/>
      <c r="BA61" s="209"/>
      <c r="BB61" s="209"/>
      <c r="BC61" s="209"/>
      <c r="BD61" s="209"/>
      <c r="BE61" s="209"/>
      <c r="BF61" s="209"/>
      <c r="BG61" s="209"/>
      <c r="BH61" s="209"/>
    </row>
    <row r="62" spans="1:60" outlineLevel="1" x14ac:dyDescent="0.2">
      <c r="A62" s="244">
        <v>16</v>
      </c>
      <c r="B62" s="245" t="s">
        <v>458</v>
      </c>
      <c r="C62" s="257" t="s">
        <v>459</v>
      </c>
      <c r="D62" s="246" t="s">
        <v>172</v>
      </c>
      <c r="E62" s="247">
        <v>2.2999999999999998</v>
      </c>
      <c r="F62" s="248">
        <v>831</v>
      </c>
      <c r="G62" s="249">
        <f>ROUND(E62*F62,2)</f>
        <v>1911.3</v>
      </c>
      <c r="H62" s="230">
        <v>151.75</v>
      </c>
      <c r="I62" s="229">
        <f>ROUND(E62*H62,2)</f>
        <v>349.03</v>
      </c>
      <c r="J62" s="230">
        <v>679.25</v>
      </c>
      <c r="K62" s="229">
        <f>ROUND(E62*J62,2)</f>
        <v>1562.28</v>
      </c>
      <c r="L62" s="229">
        <v>21</v>
      </c>
      <c r="M62" s="229">
        <f>G62*(1+L62/100)</f>
        <v>2312.6729999999998</v>
      </c>
      <c r="N62" s="228">
        <v>6.9300000000000004E-3</v>
      </c>
      <c r="O62" s="228">
        <f>ROUND(E62*N62,2)</f>
        <v>0.02</v>
      </c>
      <c r="P62" s="228">
        <v>0</v>
      </c>
      <c r="Q62" s="228">
        <f>ROUND(E62*P62,2)</f>
        <v>0</v>
      </c>
      <c r="R62" s="229"/>
      <c r="S62" s="229" t="s">
        <v>150</v>
      </c>
      <c r="T62" s="229" t="s">
        <v>151</v>
      </c>
      <c r="U62" s="229">
        <v>1.3466</v>
      </c>
      <c r="V62" s="229">
        <f>ROUND(E62*U62,2)</f>
        <v>3.1</v>
      </c>
      <c r="W62" s="229"/>
      <c r="X62" s="229" t="s">
        <v>152</v>
      </c>
      <c r="Y62" s="209"/>
      <c r="Z62" s="209"/>
      <c r="AA62" s="209"/>
      <c r="AB62" s="209"/>
      <c r="AC62" s="209"/>
      <c r="AD62" s="209"/>
      <c r="AE62" s="209"/>
      <c r="AF62" s="209"/>
      <c r="AG62" s="209" t="s">
        <v>153</v>
      </c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09"/>
      <c r="AT62" s="209"/>
      <c r="AU62" s="209"/>
      <c r="AV62" s="209"/>
      <c r="AW62" s="209"/>
      <c r="AX62" s="209"/>
      <c r="AY62" s="209"/>
      <c r="AZ62" s="209"/>
      <c r="BA62" s="209"/>
      <c r="BB62" s="209"/>
      <c r="BC62" s="209"/>
      <c r="BD62" s="209"/>
      <c r="BE62" s="209"/>
      <c r="BF62" s="209"/>
      <c r="BG62" s="209"/>
      <c r="BH62" s="209"/>
    </row>
    <row r="63" spans="1:60" outlineLevel="1" x14ac:dyDescent="0.2">
      <c r="A63" s="226"/>
      <c r="B63" s="227"/>
      <c r="C63" s="260" t="s">
        <v>173</v>
      </c>
      <c r="D63" s="233"/>
      <c r="E63" s="234"/>
      <c r="F63" s="229"/>
      <c r="G63" s="229"/>
      <c r="H63" s="229"/>
      <c r="I63" s="229"/>
      <c r="J63" s="229"/>
      <c r="K63" s="229"/>
      <c r="L63" s="229"/>
      <c r="M63" s="229"/>
      <c r="N63" s="228"/>
      <c r="O63" s="228"/>
      <c r="P63" s="228"/>
      <c r="Q63" s="228"/>
      <c r="R63" s="229"/>
      <c r="S63" s="229"/>
      <c r="T63" s="229"/>
      <c r="U63" s="229"/>
      <c r="V63" s="229"/>
      <c r="W63" s="229"/>
      <c r="X63" s="229"/>
      <c r="Y63" s="209"/>
      <c r="Z63" s="209"/>
      <c r="AA63" s="209"/>
      <c r="AB63" s="209"/>
      <c r="AC63" s="209"/>
      <c r="AD63" s="209"/>
      <c r="AE63" s="209"/>
      <c r="AF63" s="209"/>
      <c r="AG63" s="209" t="s">
        <v>155</v>
      </c>
      <c r="AH63" s="209">
        <v>0</v>
      </c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09"/>
      <c r="AT63" s="209"/>
      <c r="AU63" s="209"/>
      <c r="AV63" s="209"/>
      <c r="AW63" s="209"/>
      <c r="AX63" s="209"/>
      <c r="AY63" s="209"/>
      <c r="AZ63" s="209"/>
      <c r="BA63" s="209"/>
      <c r="BB63" s="209"/>
      <c r="BC63" s="209"/>
      <c r="BD63" s="209"/>
      <c r="BE63" s="209"/>
      <c r="BF63" s="209"/>
      <c r="BG63" s="209"/>
      <c r="BH63" s="209"/>
    </row>
    <row r="64" spans="1:60" outlineLevel="1" x14ac:dyDescent="0.2">
      <c r="A64" s="226"/>
      <c r="B64" s="227"/>
      <c r="C64" s="260" t="s">
        <v>460</v>
      </c>
      <c r="D64" s="233"/>
      <c r="E64" s="234">
        <v>2.2999999999999998</v>
      </c>
      <c r="F64" s="229"/>
      <c r="G64" s="229"/>
      <c r="H64" s="229"/>
      <c r="I64" s="229"/>
      <c r="J64" s="229"/>
      <c r="K64" s="229"/>
      <c r="L64" s="229"/>
      <c r="M64" s="229"/>
      <c r="N64" s="228"/>
      <c r="O64" s="228"/>
      <c r="P64" s="228"/>
      <c r="Q64" s="228"/>
      <c r="R64" s="229"/>
      <c r="S64" s="229"/>
      <c r="T64" s="229"/>
      <c r="U64" s="229"/>
      <c r="V64" s="229"/>
      <c r="W64" s="229"/>
      <c r="X64" s="229"/>
      <c r="Y64" s="209"/>
      <c r="Z64" s="209"/>
      <c r="AA64" s="209"/>
      <c r="AB64" s="209"/>
      <c r="AC64" s="209"/>
      <c r="AD64" s="209"/>
      <c r="AE64" s="209"/>
      <c r="AF64" s="209"/>
      <c r="AG64" s="209" t="s">
        <v>155</v>
      </c>
      <c r="AH64" s="209">
        <v>0</v>
      </c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09"/>
      <c r="AT64" s="209"/>
      <c r="AU64" s="209"/>
      <c r="AV64" s="209"/>
      <c r="AW64" s="209"/>
      <c r="AX64" s="209"/>
      <c r="AY64" s="209"/>
      <c r="AZ64" s="209"/>
      <c r="BA64" s="209"/>
      <c r="BB64" s="209"/>
      <c r="BC64" s="209"/>
      <c r="BD64" s="209"/>
      <c r="BE64" s="209"/>
      <c r="BF64" s="209"/>
      <c r="BG64" s="209"/>
      <c r="BH64" s="209"/>
    </row>
    <row r="65" spans="1:60" outlineLevel="1" x14ac:dyDescent="0.2">
      <c r="A65" s="244">
        <v>17</v>
      </c>
      <c r="B65" s="245" t="s">
        <v>461</v>
      </c>
      <c r="C65" s="257" t="s">
        <v>462</v>
      </c>
      <c r="D65" s="246" t="s">
        <v>330</v>
      </c>
      <c r="E65" s="247">
        <v>-0.8</v>
      </c>
      <c r="F65" s="248">
        <v>600</v>
      </c>
      <c r="G65" s="249">
        <f>ROUND(E65*F65,2)</f>
        <v>-480</v>
      </c>
      <c r="H65" s="230">
        <v>494.81</v>
      </c>
      <c r="I65" s="229">
        <f>ROUND(E65*H65,2)</f>
        <v>-395.85</v>
      </c>
      <c r="J65" s="230">
        <v>105.19</v>
      </c>
      <c r="K65" s="229">
        <f>ROUND(E65*J65,2)</f>
        <v>-84.15</v>
      </c>
      <c r="L65" s="229">
        <v>21</v>
      </c>
      <c r="M65" s="229">
        <f>G65*(1+L65/100)</f>
        <v>-580.79999999999995</v>
      </c>
      <c r="N65" s="228">
        <v>4.4000000000000002E-4</v>
      </c>
      <c r="O65" s="228">
        <f>ROUND(E65*N65,2)</f>
        <v>0</v>
      </c>
      <c r="P65" s="228">
        <v>0</v>
      </c>
      <c r="Q65" s="228">
        <f>ROUND(E65*P65,2)</f>
        <v>0</v>
      </c>
      <c r="R65" s="229"/>
      <c r="S65" s="229" t="s">
        <v>150</v>
      </c>
      <c r="T65" s="229" t="s">
        <v>183</v>
      </c>
      <c r="U65" s="229">
        <v>0.15</v>
      </c>
      <c r="V65" s="229">
        <f>ROUND(E65*U65,2)</f>
        <v>-0.12</v>
      </c>
      <c r="W65" s="229"/>
      <c r="X65" s="229" t="s">
        <v>152</v>
      </c>
      <c r="Y65" s="209"/>
      <c r="Z65" s="209"/>
      <c r="AA65" s="209"/>
      <c r="AB65" s="209"/>
      <c r="AC65" s="209"/>
      <c r="AD65" s="209"/>
      <c r="AE65" s="209"/>
      <c r="AF65" s="209"/>
      <c r="AG65" s="209" t="s">
        <v>153</v>
      </c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09"/>
      <c r="AT65" s="209"/>
      <c r="AU65" s="209"/>
      <c r="AV65" s="209"/>
      <c r="AW65" s="209"/>
      <c r="AX65" s="209"/>
      <c r="AY65" s="209"/>
      <c r="AZ65" s="209"/>
      <c r="BA65" s="209"/>
      <c r="BB65" s="209"/>
      <c r="BC65" s="209"/>
      <c r="BD65" s="209"/>
      <c r="BE65" s="209"/>
      <c r="BF65" s="209"/>
      <c r="BG65" s="209"/>
      <c r="BH65" s="209"/>
    </row>
    <row r="66" spans="1:60" outlineLevel="1" x14ac:dyDescent="0.2">
      <c r="A66" s="226"/>
      <c r="B66" s="227"/>
      <c r="C66" s="260" t="s">
        <v>463</v>
      </c>
      <c r="D66" s="233"/>
      <c r="E66" s="234">
        <v>-0.8</v>
      </c>
      <c r="F66" s="229"/>
      <c r="G66" s="229"/>
      <c r="H66" s="229"/>
      <c r="I66" s="229"/>
      <c r="J66" s="229"/>
      <c r="K66" s="229"/>
      <c r="L66" s="229"/>
      <c r="M66" s="229"/>
      <c r="N66" s="228"/>
      <c r="O66" s="228"/>
      <c r="P66" s="228"/>
      <c r="Q66" s="228"/>
      <c r="R66" s="229"/>
      <c r="S66" s="229"/>
      <c r="T66" s="229"/>
      <c r="U66" s="229"/>
      <c r="V66" s="229"/>
      <c r="W66" s="229"/>
      <c r="X66" s="229"/>
      <c r="Y66" s="209"/>
      <c r="Z66" s="209"/>
      <c r="AA66" s="209"/>
      <c r="AB66" s="209"/>
      <c r="AC66" s="209"/>
      <c r="AD66" s="209"/>
      <c r="AE66" s="209"/>
      <c r="AF66" s="209"/>
      <c r="AG66" s="209" t="s">
        <v>155</v>
      </c>
      <c r="AH66" s="209">
        <v>0</v>
      </c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09"/>
      <c r="AT66" s="209"/>
      <c r="AU66" s="209"/>
      <c r="AV66" s="209"/>
      <c r="AW66" s="209"/>
      <c r="AX66" s="209"/>
      <c r="AY66" s="209"/>
      <c r="AZ66" s="209"/>
      <c r="BA66" s="209"/>
      <c r="BB66" s="209"/>
      <c r="BC66" s="209"/>
      <c r="BD66" s="209"/>
      <c r="BE66" s="209"/>
      <c r="BF66" s="209"/>
      <c r="BG66" s="209"/>
      <c r="BH66" s="209"/>
    </row>
    <row r="67" spans="1:60" outlineLevel="1" x14ac:dyDescent="0.2">
      <c r="A67" s="244">
        <v>18</v>
      </c>
      <c r="B67" s="245" t="s">
        <v>395</v>
      </c>
      <c r="C67" s="257" t="s">
        <v>396</v>
      </c>
      <c r="D67" s="246" t="s">
        <v>330</v>
      </c>
      <c r="E67" s="247">
        <v>-2.54</v>
      </c>
      <c r="F67" s="248">
        <v>57.1</v>
      </c>
      <c r="G67" s="249">
        <f>ROUND(E67*F67,2)</f>
        <v>-145.03</v>
      </c>
      <c r="H67" s="230">
        <v>21.81</v>
      </c>
      <c r="I67" s="229">
        <f>ROUND(E67*H67,2)</f>
        <v>-55.4</v>
      </c>
      <c r="J67" s="230">
        <v>35.29</v>
      </c>
      <c r="K67" s="229">
        <f>ROUND(E67*J67,2)</f>
        <v>-89.64</v>
      </c>
      <c r="L67" s="229">
        <v>21</v>
      </c>
      <c r="M67" s="229">
        <f>G67*(1+L67/100)</f>
        <v>-175.4863</v>
      </c>
      <c r="N67" s="228">
        <v>4.0000000000000003E-5</v>
      </c>
      <c r="O67" s="228">
        <f>ROUND(E67*N67,2)</f>
        <v>0</v>
      </c>
      <c r="P67" s="228">
        <v>0</v>
      </c>
      <c r="Q67" s="228">
        <f>ROUND(E67*P67,2)</f>
        <v>0</v>
      </c>
      <c r="R67" s="229"/>
      <c r="S67" s="229" t="s">
        <v>150</v>
      </c>
      <c r="T67" s="229" t="s">
        <v>151</v>
      </c>
      <c r="U67" s="229">
        <v>7.0000000000000007E-2</v>
      </c>
      <c r="V67" s="229">
        <f>ROUND(E67*U67,2)</f>
        <v>-0.18</v>
      </c>
      <c r="W67" s="229"/>
      <c r="X67" s="229" t="s">
        <v>152</v>
      </c>
      <c r="Y67" s="209"/>
      <c r="Z67" s="209"/>
      <c r="AA67" s="209"/>
      <c r="AB67" s="209"/>
      <c r="AC67" s="209"/>
      <c r="AD67" s="209"/>
      <c r="AE67" s="209"/>
      <c r="AF67" s="209"/>
      <c r="AG67" s="209" t="s">
        <v>153</v>
      </c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09"/>
      <c r="AT67" s="209"/>
      <c r="AU67" s="209"/>
      <c r="AV67" s="209"/>
      <c r="AW67" s="209"/>
      <c r="AX67" s="209"/>
      <c r="AY67" s="209"/>
      <c r="AZ67" s="209"/>
      <c r="BA67" s="209"/>
      <c r="BB67" s="209"/>
      <c r="BC67" s="209"/>
      <c r="BD67" s="209"/>
      <c r="BE67" s="209"/>
      <c r="BF67" s="209"/>
      <c r="BG67" s="209"/>
      <c r="BH67" s="209"/>
    </row>
    <row r="68" spans="1:60" outlineLevel="1" x14ac:dyDescent="0.2">
      <c r="A68" s="226"/>
      <c r="B68" s="227"/>
      <c r="C68" s="270" t="s">
        <v>397</v>
      </c>
      <c r="D68" s="269"/>
      <c r="E68" s="269"/>
      <c r="F68" s="269"/>
      <c r="G68" s="269"/>
      <c r="H68" s="229"/>
      <c r="I68" s="229"/>
      <c r="J68" s="229"/>
      <c r="K68" s="229"/>
      <c r="L68" s="229"/>
      <c r="M68" s="229"/>
      <c r="N68" s="228"/>
      <c r="O68" s="228"/>
      <c r="P68" s="228"/>
      <c r="Q68" s="228"/>
      <c r="R68" s="229"/>
      <c r="S68" s="229"/>
      <c r="T68" s="229"/>
      <c r="U68" s="229"/>
      <c r="V68" s="229"/>
      <c r="W68" s="229"/>
      <c r="X68" s="229"/>
      <c r="Y68" s="209"/>
      <c r="Z68" s="209"/>
      <c r="AA68" s="209"/>
      <c r="AB68" s="209"/>
      <c r="AC68" s="209"/>
      <c r="AD68" s="209"/>
      <c r="AE68" s="209"/>
      <c r="AF68" s="209"/>
      <c r="AG68" s="209" t="s">
        <v>319</v>
      </c>
      <c r="AH68" s="209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09"/>
      <c r="AT68" s="209"/>
      <c r="AU68" s="209"/>
      <c r="AV68" s="209"/>
      <c r="AW68" s="209"/>
      <c r="AX68" s="209"/>
      <c r="AY68" s="209"/>
      <c r="AZ68" s="209"/>
      <c r="BA68" s="209"/>
      <c r="BB68" s="209"/>
      <c r="BC68" s="209"/>
      <c r="BD68" s="209"/>
      <c r="BE68" s="209"/>
      <c r="BF68" s="209"/>
      <c r="BG68" s="209"/>
      <c r="BH68" s="209"/>
    </row>
    <row r="69" spans="1:60" outlineLevel="1" x14ac:dyDescent="0.2">
      <c r="A69" s="226"/>
      <c r="B69" s="227"/>
      <c r="C69" s="260" t="s">
        <v>173</v>
      </c>
      <c r="D69" s="233"/>
      <c r="E69" s="234"/>
      <c r="F69" s="229"/>
      <c r="G69" s="229"/>
      <c r="H69" s="229"/>
      <c r="I69" s="229"/>
      <c r="J69" s="229"/>
      <c r="K69" s="229"/>
      <c r="L69" s="229"/>
      <c r="M69" s="229"/>
      <c r="N69" s="228"/>
      <c r="O69" s="228"/>
      <c r="P69" s="228"/>
      <c r="Q69" s="228"/>
      <c r="R69" s="229"/>
      <c r="S69" s="229"/>
      <c r="T69" s="229"/>
      <c r="U69" s="229"/>
      <c r="V69" s="229"/>
      <c r="W69" s="229"/>
      <c r="X69" s="229"/>
      <c r="Y69" s="209"/>
      <c r="Z69" s="209"/>
      <c r="AA69" s="209"/>
      <c r="AB69" s="209"/>
      <c r="AC69" s="209"/>
      <c r="AD69" s="209"/>
      <c r="AE69" s="209"/>
      <c r="AF69" s="209"/>
      <c r="AG69" s="209" t="s">
        <v>155</v>
      </c>
      <c r="AH69" s="209">
        <v>0</v>
      </c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09"/>
      <c r="AT69" s="209"/>
      <c r="AU69" s="209"/>
      <c r="AV69" s="209"/>
      <c r="AW69" s="209"/>
      <c r="AX69" s="209"/>
      <c r="AY69" s="209"/>
      <c r="AZ69" s="209"/>
      <c r="BA69" s="209"/>
      <c r="BB69" s="209"/>
      <c r="BC69" s="209"/>
      <c r="BD69" s="209"/>
      <c r="BE69" s="209"/>
      <c r="BF69" s="209"/>
      <c r="BG69" s="209"/>
      <c r="BH69" s="209"/>
    </row>
    <row r="70" spans="1:60" outlineLevel="1" x14ac:dyDescent="0.2">
      <c r="A70" s="226"/>
      <c r="B70" s="227"/>
      <c r="C70" s="260" t="s">
        <v>464</v>
      </c>
      <c r="D70" s="233"/>
      <c r="E70" s="234">
        <v>-2.54</v>
      </c>
      <c r="F70" s="229"/>
      <c r="G70" s="229"/>
      <c r="H70" s="229"/>
      <c r="I70" s="229"/>
      <c r="J70" s="229"/>
      <c r="K70" s="229"/>
      <c r="L70" s="229"/>
      <c r="M70" s="229"/>
      <c r="N70" s="228"/>
      <c r="O70" s="228"/>
      <c r="P70" s="228"/>
      <c r="Q70" s="228"/>
      <c r="R70" s="229"/>
      <c r="S70" s="229"/>
      <c r="T70" s="229"/>
      <c r="U70" s="229"/>
      <c r="V70" s="229"/>
      <c r="W70" s="229"/>
      <c r="X70" s="229"/>
      <c r="Y70" s="209"/>
      <c r="Z70" s="209"/>
      <c r="AA70" s="209"/>
      <c r="AB70" s="209"/>
      <c r="AC70" s="209"/>
      <c r="AD70" s="209"/>
      <c r="AE70" s="209"/>
      <c r="AF70" s="209"/>
      <c r="AG70" s="209" t="s">
        <v>155</v>
      </c>
      <c r="AH70" s="209">
        <v>0</v>
      </c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09"/>
      <c r="AT70" s="209"/>
      <c r="AU70" s="209"/>
      <c r="AV70" s="209"/>
      <c r="AW70" s="209"/>
      <c r="AX70" s="209"/>
      <c r="AY70" s="209"/>
      <c r="AZ70" s="209"/>
      <c r="BA70" s="209"/>
      <c r="BB70" s="209"/>
      <c r="BC70" s="209"/>
      <c r="BD70" s="209"/>
      <c r="BE70" s="209"/>
      <c r="BF70" s="209"/>
      <c r="BG70" s="209"/>
      <c r="BH70" s="209"/>
    </row>
    <row r="71" spans="1:60" outlineLevel="1" x14ac:dyDescent="0.2">
      <c r="A71" s="244">
        <v>19</v>
      </c>
      <c r="B71" s="245" t="s">
        <v>465</v>
      </c>
      <c r="C71" s="257" t="s">
        <v>466</v>
      </c>
      <c r="D71" s="246" t="s">
        <v>172</v>
      </c>
      <c r="E71" s="247">
        <v>-2.2999999999999998</v>
      </c>
      <c r="F71" s="248">
        <v>83.7</v>
      </c>
      <c r="G71" s="249">
        <f>ROUND(E71*F71,2)</f>
        <v>-192.51</v>
      </c>
      <c r="H71" s="230">
        <v>0</v>
      </c>
      <c r="I71" s="229">
        <f>ROUND(E71*H71,2)</f>
        <v>0</v>
      </c>
      <c r="J71" s="230">
        <v>83.7</v>
      </c>
      <c r="K71" s="229">
        <f>ROUND(E71*J71,2)</f>
        <v>-192.51</v>
      </c>
      <c r="L71" s="229">
        <v>21</v>
      </c>
      <c r="M71" s="229">
        <f>G71*(1+L71/100)</f>
        <v>-232.93709999999999</v>
      </c>
      <c r="N71" s="228">
        <v>0</v>
      </c>
      <c r="O71" s="228">
        <f>ROUND(E71*N71,2)</f>
        <v>0</v>
      </c>
      <c r="P71" s="228">
        <v>0</v>
      </c>
      <c r="Q71" s="228">
        <f>ROUND(E71*P71,2)</f>
        <v>0</v>
      </c>
      <c r="R71" s="229"/>
      <c r="S71" s="229" t="s">
        <v>150</v>
      </c>
      <c r="T71" s="229" t="s">
        <v>151</v>
      </c>
      <c r="U71" s="229">
        <v>0.16600000000000001</v>
      </c>
      <c r="V71" s="229">
        <f>ROUND(E71*U71,2)</f>
        <v>-0.38</v>
      </c>
      <c r="W71" s="229"/>
      <c r="X71" s="229" t="s">
        <v>152</v>
      </c>
      <c r="Y71" s="209"/>
      <c r="Z71" s="209"/>
      <c r="AA71" s="209"/>
      <c r="AB71" s="209"/>
      <c r="AC71" s="209"/>
      <c r="AD71" s="209"/>
      <c r="AE71" s="209"/>
      <c r="AF71" s="209"/>
      <c r="AG71" s="209" t="s">
        <v>153</v>
      </c>
      <c r="AH71" s="209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09"/>
      <c r="AT71" s="209"/>
      <c r="AU71" s="209"/>
      <c r="AV71" s="209"/>
      <c r="AW71" s="209"/>
      <c r="AX71" s="209"/>
      <c r="AY71" s="209"/>
      <c r="AZ71" s="209"/>
      <c r="BA71" s="209"/>
      <c r="BB71" s="209"/>
      <c r="BC71" s="209"/>
      <c r="BD71" s="209"/>
      <c r="BE71" s="209"/>
      <c r="BF71" s="209"/>
      <c r="BG71" s="209"/>
      <c r="BH71" s="209"/>
    </row>
    <row r="72" spans="1:60" outlineLevel="1" x14ac:dyDescent="0.2">
      <c r="A72" s="226"/>
      <c r="B72" s="227"/>
      <c r="C72" s="260" t="s">
        <v>173</v>
      </c>
      <c r="D72" s="233"/>
      <c r="E72" s="234"/>
      <c r="F72" s="229"/>
      <c r="G72" s="229"/>
      <c r="H72" s="229"/>
      <c r="I72" s="229"/>
      <c r="J72" s="229"/>
      <c r="K72" s="229"/>
      <c r="L72" s="229"/>
      <c r="M72" s="229"/>
      <c r="N72" s="228"/>
      <c r="O72" s="228"/>
      <c r="P72" s="228"/>
      <c r="Q72" s="228"/>
      <c r="R72" s="229"/>
      <c r="S72" s="229"/>
      <c r="T72" s="229"/>
      <c r="U72" s="229"/>
      <c r="V72" s="229"/>
      <c r="W72" s="229"/>
      <c r="X72" s="229"/>
      <c r="Y72" s="209"/>
      <c r="Z72" s="209"/>
      <c r="AA72" s="209"/>
      <c r="AB72" s="209"/>
      <c r="AC72" s="209"/>
      <c r="AD72" s="209"/>
      <c r="AE72" s="209"/>
      <c r="AF72" s="209"/>
      <c r="AG72" s="209" t="s">
        <v>155</v>
      </c>
      <c r="AH72" s="209">
        <v>0</v>
      </c>
      <c r="AI72" s="209"/>
      <c r="AJ72" s="209"/>
      <c r="AK72" s="209"/>
      <c r="AL72" s="209"/>
      <c r="AM72" s="209"/>
      <c r="AN72" s="209"/>
      <c r="AO72" s="209"/>
      <c r="AP72" s="209"/>
      <c r="AQ72" s="209"/>
      <c r="AR72" s="209"/>
      <c r="AS72" s="209"/>
      <c r="AT72" s="209"/>
      <c r="AU72" s="209"/>
      <c r="AV72" s="209"/>
      <c r="AW72" s="209"/>
      <c r="AX72" s="209"/>
      <c r="AY72" s="209"/>
      <c r="AZ72" s="209"/>
      <c r="BA72" s="209"/>
      <c r="BB72" s="209"/>
      <c r="BC72" s="209"/>
      <c r="BD72" s="209"/>
      <c r="BE72" s="209"/>
      <c r="BF72" s="209"/>
      <c r="BG72" s="209"/>
      <c r="BH72" s="209"/>
    </row>
    <row r="73" spans="1:60" outlineLevel="1" x14ac:dyDescent="0.2">
      <c r="A73" s="226"/>
      <c r="B73" s="227"/>
      <c r="C73" s="260" t="s">
        <v>457</v>
      </c>
      <c r="D73" s="233"/>
      <c r="E73" s="234">
        <v>-2.2999999999999998</v>
      </c>
      <c r="F73" s="229"/>
      <c r="G73" s="229"/>
      <c r="H73" s="229"/>
      <c r="I73" s="229"/>
      <c r="J73" s="229"/>
      <c r="K73" s="229"/>
      <c r="L73" s="229"/>
      <c r="M73" s="229"/>
      <c r="N73" s="228"/>
      <c r="O73" s="228"/>
      <c r="P73" s="228"/>
      <c r="Q73" s="228"/>
      <c r="R73" s="229"/>
      <c r="S73" s="229"/>
      <c r="T73" s="229"/>
      <c r="U73" s="229"/>
      <c r="V73" s="229"/>
      <c r="W73" s="229"/>
      <c r="X73" s="229"/>
      <c r="Y73" s="209"/>
      <c r="Z73" s="209"/>
      <c r="AA73" s="209"/>
      <c r="AB73" s="209"/>
      <c r="AC73" s="209"/>
      <c r="AD73" s="209"/>
      <c r="AE73" s="209"/>
      <c r="AF73" s="209"/>
      <c r="AG73" s="209" t="s">
        <v>155</v>
      </c>
      <c r="AH73" s="209">
        <v>0</v>
      </c>
      <c r="AI73" s="209"/>
      <c r="AJ73" s="209"/>
      <c r="AK73" s="209"/>
      <c r="AL73" s="209"/>
      <c r="AM73" s="209"/>
      <c r="AN73" s="209"/>
      <c r="AO73" s="209"/>
      <c r="AP73" s="209"/>
      <c r="AQ73" s="209"/>
      <c r="AR73" s="209"/>
      <c r="AS73" s="209"/>
      <c r="AT73" s="209"/>
      <c r="AU73" s="209"/>
      <c r="AV73" s="209"/>
      <c r="AW73" s="209"/>
      <c r="AX73" s="209"/>
      <c r="AY73" s="209"/>
      <c r="AZ73" s="209"/>
      <c r="BA73" s="209"/>
      <c r="BB73" s="209"/>
      <c r="BC73" s="209"/>
      <c r="BD73" s="209"/>
      <c r="BE73" s="209"/>
      <c r="BF73" s="209"/>
      <c r="BG73" s="209"/>
      <c r="BH73" s="209"/>
    </row>
    <row r="74" spans="1:60" ht="22.5" outlineLevel="1" x14ac:dyDescent="0.2">
      <c r="A74" s="244">
        <v>20</v>
      </c>
      <c r="B74" s="245" t="s">
        <v>467</v>
      </c>
      <c r="C74" s="257" t="s">
        <v>468</v>
      </c>
      <c r="D74" s="246" t="s">
        <v>172</v>
      </c>
      <c r="E74" s="247">
        <v>-3.4508999999999999</v>
      </c>
      <c r="F74" s="248">
        <v>440</v>
      </c>
      <c r="G74" s="249">
        <f>ROUND(E74*F74,2)</f>
        <v>-1518.4</v>
      </c>
      <c r="H74" s="230">
        <v>440</v>
      </c>
      <c r="I74" s="229">
        <f>ROUND(E74*H74,2)</f>
        <v>-1518.4</v>
      </c>
      <c r="J74" s="230">
        <v>0</v>
      </c>
      <c r="K74" s="229">
        <f>ROUND(E74*J74,2)</f>
        <v>0</v>
      </c>
      <c r="L74" s="229">
        <v>21</v>
      </c>
      <c r="M74" s="229">
        <f>G74*(1+L74/100)</f>
        <v>-1837.2640000000001</v>
      </c>
      <c r="N74" s="228">
        <v>0</v>
      </c>
      <c r="O74" s="228">
        <f>ROUND(E74*N74,2)</f>
        <v>0</v>
      </c>
      <c r="P74" s="228">
        <v>0</v>
      </c>
      <c r="Q74" s="228">
        <f>ROUND(E74*P74,2)</f>
        <v>0</v>
      </c>
      <c r="R74" s="229"/>
      <c r="S74" s="229" t="s">
        <v>182</v>
      </c>
      <c r="T74" s="229" t="s">
        <v>183</v>
      </c>
      <c r="U74" s="229">
        <v>0</v>
      </c>
      <c r="V74" s="229">
        <f>ROUND(E74*U74,2)</f>
        <v>0</v>
      </c>
      <c r="W74" s="229"/>
      <c r="X74" s="229" t="s">
        <v>400</v>
      </c>
      <c r="Y74" s="209"/>
      <c r="Z74" s="209"/>
      <c r="AA74" s="209"/>
      <c r="AB74" s="209"/>
      <c r="AC74" s="209"/>
      <c r="AD74" s="209"/>
      <c r="AE74" s="209"/>
      <c r="AF74" s="209"/>
      <c r="AG74" s="209" t="s">
        <v>401</v>
      </c>
      <c r="AH74" s="209"/>
      <c r="AI74" s="209"/>
      <c r="AJ74" s="209"/>
      <c r="AK74" s="209"/>
      <c r="AL74" s="209"/>
      <c r="AM74" s="209"/>
      <c r="AN74" s="209"/>
      <c r="AO74" s="209"/>
      <c r="AP74" s="209"/>
      <c r="AQ74" s="209"/>
      <c r="AR74" s="209"/>
      <c r="AS74" s="209"/>
      <c r="AT74" s="209"/>
      <c r="AU74" s="209"/>
      <c r="AV74" s="209"/>
      <c r="AW74" s="209"/>
      <c r="AX74" s="209"/>
      <c r="AY74" s="209"/>
      <c r="AZ74" s="209"/>
      <c r="BA74" s="209"/>
      <c r="BB74" s="209"/>
      <c r="BC74" s="209"/>
      <c r="BD74" s="209"/>
      <c r="BE74" s="209"/>
      <c r="BF74" s="209"/>
      <c r="BG74" s="209"/>
      <c r="BH74" s="209"/>
    </row>
    <row r="75" spans="1:60" outlineLevel="1" x14ac:dyDescent="0.2">
      <c r="A75" s="226"/>
      <c r="B75" s="227"/>
      <c r="C75" s="258" t="s">
        <v>154</v>
      </c>
      <c r="D75" s="231"/>
      <c r="E75" s="232"/>
      <c r="F75" s="229"/>
      <c r="G75" s="229"/>
      <c r="H75" s="229"/>
      <c r="I75" s="229"/>
      <c r="J75" s="229"/>
      <c r="K75" s="229"/>
      <c r="L75" s="229"/>
      <c r="M75" s="229"/>
      <c r="N75" s="228"/>
      <c r="O75" s="228"/>
      <c r="P75" s="228"/>
      <c r="Q75" s="228"/>
      <c r="R75" s="229"/>
      <c r="S75" s="229"/>
      <c r="T75" s="229"/>
      <c r="U75" s="229"/>
      <c r="V75" s="229"/>
      <c r="W75" s="229"/>
      <c r="X75" s="229"/>
      <c r="Y75" s="209"/>
      <c r="Z75" s="209"/>
      <c r="AA75" s="209"/>
      <c r="AB75" s="209"/>
      <c r="AC75" s="209"/>
      <c r="AD75" s="209"/>
      <c r="AE75" s="209"/>
      <c r="AF75" s="209"/>
      <c r="AG75" s="209" t="s">
        <v>155</v>
      </c>
      <c r="AH75" s="209"/>
      <c r="AI75" s="209"/>
      <c r="AJ75" s="209"/>
      <c r="AK75" s="209"/>
      <c r="AL75" s="209"/>
      <c r="AM75" s="209"/>
      <c r="AN75" s="209"/>
      <c r="AO75" s="209"/>
      <c r="AP75" s="209"/>
      <c r="AQ75" s="209"/>
      <c r="AR75" s="209"/>
      <c r="AS75" s="209"/>
      <c r="AT75" s="209"/>
      <c r="AU75" s="209"/>
      <c r="AV75" s="209"/>
      <c r="AW75" s="209"/>
      <c r="AX75" s="209"/>
      <c r="AY75" s="209"/>
      <c r="AZ75" s="209"/>
      <c r="BA75" s="209"/>
      <c r="BB75" s="209"/>
      <c r="BC75" s="209"/>
      <c r="BD75" s="209"/>
      <c r="BE75" s="209"/>
      <c r="BF75" s="209"/>
      <c r="BG75" s="209"/>
      <c r="BH75" s="209"/>
    </row>
    <row r="76" spans="1:60" outlineLevel="1" x14ac:dyDescent="0.2">
      <c r="A76" s="226"/>
      <c r="B76" s="227"/>
      <c r="C76" s="259" t="s">
        <v>156</v>
      </c>
      <c r="D76" s="231"/>
      <c r="E76" s="232"/>
      <c r="F76" s="229"/>
      <c r="G76" s="229"/>
      <c r="H76" s="229"/>
      <c r="I76" s="229"/>
      <c r="J76" s="229"/>
      <c r="K76" s="229"/>
      <c r="L76" s="229"/>
      <c r="M76" s="229"/>
      <c r="N76" s="228"/>
      <c r="O76" s="228"/>
      <c r="P76" s="228"/>
      <c r="Q76" s="228"/>
      <c r="R76" s="229"/>
      <c r="S76" s="229"/>
      <c r="T76" s="229"/>
      <c r="U76" s="229"/>
      <c r="V76" s="229"/>
      <c r="W76" s="229"/>
      <c r="X76" s="229"/>
      <c r="Y76" s="209"/>
      <c r="Z76" s="209"/>
      <c r="AA76" s="209"/>
      <c r="AB76" s="209"/>
      <c r="AC76" s="209"/>
      <c r="AD76" s="209"/>
      <c r="AE76" s="209"/>
      <c r="AF76" s="209"/>
      <c r="AG76" s="209" t="s">
        <v>155</v>
      </c>
      <c r="AH76" s="209">
        <v>2</v>
      </c>
      <c r="AI76" s="209"/>
      <c r="AJ76" s="209"/>
      <c r="AK76" s="209"/>
      <c r="AL76" s="209"/>
      <c r="AM76" s="209"/>
      <c r="AN76" s="209"/>
      <c r="AO76" s="209"/>
      <c r="AP76" s="209"/>
      <c r="AQ76" s="209"/>
      <c r="AR76" s="209"/>
      <c r="AS76" s="209"/>
      <c r="AT76" s="209"/>
      <c r="AU76" s="209"/>
      <c r="AV76" s="209"/>
      <c r="AW76" s="209"/>
      <c r="AX76" s="209"/>
      <c r="AY76" s="209"/>
      <c r="AZ76" s="209"/>
      <c r="BA76" s="209"/>
      <c r="BB76" s="209"/>
      <c r="BC76" s="209"/>
      <c r="BD76" s="209"/>
      <c r="BE76" s="209"/>
      <c r="BF76" s="209"/>
      <c r="BG76" s="209"/>
      <c r="BH76" s="209"/>
    </row>
    <row r="77" spans="1:60" outlineLevel="1" x14ac:dyDescent="0.2">
      <c r="A77" s="226"/>
      <c r="B77" s="227"/>
      <c r="C77" s="259" t="s">
        <v>469</v>
      </c>
      <c r="D77" s="231"/>
      <c r="E77" s="232">
        <v>-2.5299999999999998</v>
      </c>
      <c r="F77" s="229"/>
      <c r="G77" s="229"/>
      <c r="H77" s="229"/>
      <c r="I77" s="229"/>
      <c r="J77" s="229"/>
      <c r="K77" s="229"/>
      <c r="L77" s="229"/>
      <c r="M77" s="229"/>
      <c r="N77" s="228"/>
      <c r="O77" s="228"/>
      <c r="P77" s="228"/>
      <c r="Q77" s="228"/>
      <c r="R77" s="229"/>
      <c r="S77" s="229"/>
      <c r="T77" s="229"/>
      <c r="U77" s="229"/>
      <c r="V77" s="229"/>
      <c r="W77" s="229"/>
      <c r="X77" s="229"/>
      <c r="Y77" s="209"/>
      <c r="Z77" s="209"/>
      <c r="AA77" s="209"/>
      <c r="AB77" s="209"/>
      <c r="AC77" s="209"/>
      <c r="AD77" s="209"/>
      <c r="AE77" s="209"/>
      <c r="AF77" s="209"/>
      <c r="AG77" s="209" t="s">
        <v>155</v>
      </c>
      <c r="AH77" s="209">
        <v>2</v>
      </c>
      <c r="AI77" s="209"/>
      <c r="AJ77" s="209"/>
      <c r="AK77" s="209"/>
      <c r="AL77" s="209"/>
      <c r="AM77" s="209"/>
      <c r="AN77" s="209"/>
      <c r="AO77" s="209"/>
      <c r="AP77" s="209"/>
      <c r="AQ77" s="209"/>
      <c r="AR77" s="209"/>
      <c r="AS77" s="209"/>
      <c r="AT77" s="209"/>
      <c r="AU77" s="209"/>
      <c r="AV77" s="209"/>
      <c r="AW77" s="209"/>
      <c r="AX77" s="209"/>
      <c r="AY77" s="209"/>
      <c r="AZ77" s="209"/>
      <c r="BA77" s="209"/>
      <c r="BB77" s="209"/>
      <c r="BC77" s="209"/>
      <c r="BD77" s="209"/>
      <c r="BE77" s="209"/>
      <c r="BF77" s="209"/>
      <c r="BG77" s="209"/>
      <c r="BH77" s="209"/>
    </row>
    <row r="78" spans="1:60" outlineLevel="1" x14ac:dyDescent="0.2">
      <c r="A78" s="226"/>
      <c r="B78" s="227"/>
      <c r="C78" s="259" t="s">
        <v>470</v>
      </c>
      <c r="D78" s="231"/>
      <c r="E78" s="232">
        <v>-0.92091999999999996</v>
      </c>
      <c r="F78" s="229"/>
      <c r="G78" s="229"/>
      <c r="H78" s="229"/>
      <c r="I78" s="229"/>
      <c r="J78" s="229"/>
      <c r="K78" s="229"/>
      <c r="L78" s="229"/>
      <c r="M78" s="229"/>
      <c r="N78" s="228"/>
      <c r="O78" s="228"/>
      <c r="P78" s="228"/>
      <c r="Q78" s="228"/>
      <c r="R78" s="229"/>
      <c r="S78" s="229"/>
      <c r="T78" s="229"/>
      <c r="U78" s="229"/>
      <c r="V78" s="229"/>
      <c r="W78" s="229"/>
      <c r="X78" s="229"/>
      <c r="Y78" s="209"/>
      <c r="Z78" s="209"/>
      <c r="AA78" s="209"/>
      <c r="AB78" s="209"/>
      <c r="AC78" s="209"/>
      <c r="AD78" s="209"/>
      <c r="AE78" s="209"/>
      <c r="AF78" s="209"/>
      <c r="AG78" s="209" t="s">
        <v>155</v>
      </c>
      <c r="AH78" s="209">
        <v>2</v>
      </c>
      <c r="AI78" s="209"/>
      <c r="AJ78" s="209"/>
      <c r="AK78" s="209"/>
      <c r="AL78" s="209"/>
      <c r="AM78" s="209"/>
      <c r="AN78" s="209"/>
      <c r="AO78" s="209"/>
      <c r="AP78" s="209"/>
      <c r="AQ78" s="209"/>
      <c r="AR78" s="209"/>
      <c r="AS78" s="209"/>
      <c r="AT78" s="209"/>
      <c r="AU78" s="209"/>
      <c r="AV78" s="209"/>
      <c r="AW78" s="209"/>
      <c r="AX78" s="209"/>
      <c r="AY78" s="209"/>
      <c r="AZ78" s="209"/>
      <c r="BA78" s="209"/>
      <c r="BB78" s="209"/>
      <c r="BC78" s="209"/>
      <c r="BD78" s="209"/>
      <c r="BE78" s="209"/>
      <c r="BF78" s="209"/>
      <c r="BG78" s="209"/>
      <c r="BH78" s="209"/>
    </row>
    <row r="79" spans="1:60" outlineLevel="1" x14ac:dyDescent="0.2">
      <c r="A79" s="226"/>
      <c r="B79" s="227"/>
      <c r="C79" s="258" t="s">
        <v>164</v>
      </c>
      <c r="D79" s="231"/>
      <c r="E79" s="232"/>
      <c r="F79" s="229"/>
      <c r="G79" s="229"/>
      <c r="H79" s="229"/>
      <c r="I79" s="229"/>
      <c r="J79" s="229"/>
      <c r="K79" s="229"/>
      <c r="L79" s="229"/>
      <c r="M79" s="229"/>
      <c r="N79" s="228"/>
      <c r="O79" s="228"/>
      <c r="P79" s="228"/>
      <c r="Q79" s="228"/>
      <c r="R79" s="229"/>
      <c r="S79" s="229"/>
      <c r="T79" s="229"/>
      <c r="U79" s="229"/>
      <c r="V79" s="229"/>
      <c r="W79" s="229"/>
      <c r="X79" s="229"/>
      <c r="Y79" s="209"/>
      <c r="Z79" s="209"/>
      <c r="AA79" s="209"/>
      <c r="AB79" s="209"/>
      <c r="AC79" s="209"/>
      <c r="AD79" s="209"/>
      <c r="AE79" s="209"/>
      <c r="AF79" s="209"/>
      <c r="AG79" s="209" t="s">
        <v>155</v>
      </c>
      <c r="AH79" s="209"/>
      <c r="AI79" s="209"/>
      <c r="AJ79" s="209"/>
      <c r="AK79" s="209"/>
      <c r="AL79" s="209"/>
      <c r="AM79" s="209"/>
      <c r="AN79" s="209"/>
      <c r="AO79" s="209"/>
      <c r="AP79" s="209"/>
      <c r="AQ79" s="209"/>
      <c r="AR79" s="209"/>
      <c r="AS79" s="209"/>
      <c r="AT79" s="209"/>
      <c r="AU79" s="209"/>
      <c r="AV79" s="209"/>
      <c r="AW79" s="209"/>
      <c r="AX79" s="209"/>
      <c r="AY79" s="209"/>
      <c r="AZ79" s="209"/>
      <c r="BA79" s="209"/>
      <c r="BB79" s="209"/>
      <c r="BC79" s="209"/>
      <c r="BD79" s="209"/>
      <c r="BE79" s="209"/>
      <c r="BF79" s="209"/>
      <c r="BG79" s="209"/>
      <c r="BH79" s="209"/>
    </row>
    <row r="80" spans="1:60" outlineLevel="1" x14ac:dyDescent="0.2">
      <c r="A80" s="226"/>
      <c r="B80" s="227"/>
      <c r="C80" s="260" t="s">
        <v>471</v>
      </c>
      <c r="D80" s="233"/>
      <c r="E80" s="234">
        <v>-3.4508999999999999</v>
      </c>
      <c r="F80" s="229"/>
      <c r="G80" s="229"/>
      <c r="H80" s="229"/>
      <c r="I80" s="229"/>
      <c r="J80" s="229"/>
      <c r="K80" s="229"/>
      <c r="L80" s="229"/>
      <c r="M80" s="229"/>
      <c r="N80" s="228"/>
      <c r="O80" s="228"/>
      <c r="P80" s="228"/>
      <c r="Q80" s="228"/>
      <c r="R80" s="229"/>
      <c r="S80" s="229"/>
      <c r="T80" s="229"/>
      <c r="U80" s="229"/>
      <c r="V80" s="229"/>
      <c r="W80" s="229"/>
      <c r="X80" s="229"/>
      <c r="Y80" s="209"/>
      <c r="Z80" s="209"/>
      <c r="AA80" s="209"/>
      <c r="AB80" s="209"/>
      <c r="AC80" s="209"/>
      <c r="AD80" s="209"/>
      <c r="AE80" s="209"/>
      <c r="AF80" s="209"/>
      <c r="AG80" s="209" t="s">
        <v>155</v>
      </c>
      <c r="AH80" s="209">
        <v>0</v>
      </c>
      <c r="AI80" s="209"/>
      <c r="AJ80" s="209"/>
      <c r="AK80" s="209"/>
      <c r="AL80" s="209"/>
      <c r="AM80" s="209"/>
      <c r="AN80" s="209"/>
      <c r="AO80" s="209"/>
      <c r="AP80" s="209"/>
      <c r="AQ80" s="209"/>
      <c r="AR80" s="209"/>
      <c r="AS80" s="209"/>
      <c r="AT80" s="209"/>
      <c r="AU80" s="209"/>
      <c r="AV80" s="209"/>
      <c r="AW80" s="209"/>
      <c r="AX80" s="209"/>
      <c r="AY80" s="209"/>
      <c r="AZ80" s="209"/>
      <c r="BA80" s="209"/>
      <c r="BB80" s="209"/>
      <c r="BC80" s="209"/>
      <c r="BD80" s="209"/>
      <c r="BE80" s="209"/>
      <c r="BF80" s="209"/>
      <c r="BG80" s="209"/>
      <c r="BH80" s="209"/>
    </row>
    <row r="81" spans="1:60" ht="22.5" outlineLevel="1" x14ac:dyDescent="0.2">
      <c r="A81" s="244">
        <v>21</v>
      </c>
      <c r="B81" s="245" t="s">
        <v>398</v>
      </c>
      <c r="C81" s="257" t="s">
        <v>399</v>
      </c>
      <c r="D81" s="246" t="s">
        <v>172</v>
      </c>
      <c r="E81" s="247">
        <v>3.3165</v>
      </c>
      <c r="F81" s="248">
        <v>590</v>
      </c>
      <c r="G81" s="249">
        <f>ROUND(E81*F81,2)</f>
        <v>1956.74</v>
      </c>
      <c r="H81" s="230">
        <v>590</v>
      </c>
      <c r="I81" s="229">
        <f>ROUND(E81*H81,2)</f>
        <v>1956.74</v>
      </c>
      <c r="J81" s="230">
        <v>0</v>
      </c>
      <c r="K81" s="229">
        <f>ROUND(E81*J81,2)</f>
        <v>0</v>
      </c>
      <c r="L81" s="229">
        <v>21</v>
      </c>
      <c r="M81" s="229">
        <f>G81*(1+L81/100)</f>
        <v>2367.6554000000001</v>
      </c>
      <c r="N81" s="228">
        <v>0</v>
      </c>
      <c r="O81" s="228">
        <f>ROUND(E81*N81,2)</f>
        <v>0</v>
      </c>
      <c r="P81" s="228">
        <v>0</v>
      </c>
      <c r="Q81" s="228">
        <f>ROUND(E81*P81,2)</f>
        <v>0</v>
      </c>
      <c r="R81" s="229"/>
      <c r="S81" s="229" t="s">
        <v>182</v>
      </c>
      <c r="T81" s="229" t="s">
        <v>183</v>
      </c>
      <c r="U81" s="229">
        <v>0</v>
      </c>
      <c r="V81" s="229">
        <f>ROUND(E81*U81,2)</f>
        <v>0</v>
      </c>
      <c r="W81" s="229"/>
      <c r="X81" s="229" t="s">
        <v>400</v>
      </c>
      <c r="Y81" s="209"/>
      <c r="Z81" s="209"/>
      <c r="AA81" s="209"/>
      <c r="AB81" s="209"/>
      <c r="AC81" s="209"/>
      <c r="AD81" s="209"/>
      <c r="AE81" s="209"/>
      <c r="AF81" s="209"/>
      <c r="AG81" s="209" t="s">
        <v>401</v>
      </c>
      <c r="AH81" s="209"/>
      <c r="AI81" s="209"/>
      <c r="AJ81" s="209"/>
      <c r="AK81" s="209"/>
      <c r="AL81" s="209"/>
      <c r="AM81" s="209"/>
      <c r="AN81" s="209"/>
      <c r="AO81" s="209"/>
      <c r="AP81" s="209"/>
      <c r="AQ81" s="209"/>
      <c r="AR81" s="209"/>
      <c r="AS81" s="209"/>
      <c r="AT81" s="209"/>
      <c r="AU81" s="209"/>
      <c r="AV81" s="209"/>
      <c r="AW81" s="209"/>
      <c r="AX81" s="209"/>
      <c r="AY81" s="209"/>
      <c r="AZ81" s="209"/>
      <c r="BA81" s="209"/>
      <c r="BB81" s="209"/>
      <c r="BC81" s="209"/>
      <c r="BD81" s="209"/>
      <c r="BE81" s="209"/>
      <c r="BF81" s="209"/>
      <c r="BG81" s="209"/>
      <c r="BH81" s="209"/>
    </row>
    <row r="82" spans="1:60" outlineLevel="1" x14ac:dyDescent="0.2">
      <c r="A82" s="226"/>
      <c r="B82" s="227"/>
      <c r="C82" s="258" t="s">
        <v>154</v>
      </c>
      <c r="D82" s="231"/>
      <c r="E82" s="232"/>
      <c r="F82" s="229"/>
      <c r="G82" s="229"/>
      <c r="H82" s="229"/>
      <c r="I82" s="229"/>
      <c r="J82" s="229"/>
      <c r="K82" s="229"/>
      <c r="L82" s="229"/>
      <c r="M82" s="229"/>
      <c r="N82" s="228"/>
      <c r="O82" s="228"/>
      <c r="P82" s="228"/>
      <c r="Q82" s="228"/>
      <c r="R82" s="229"/>
      <c r="S82" s="229"/>
      <c r="T82" s="229"/>
      <c r="U82" s="229"/>
      <c r="V82" s="229"/>
      <c r="W82" s="229"/>
      <c r="X82" s="229"/>
      <c r="Y82" s="209"/>
      <c r="Z82" s="209"/>
      <c r="AA82" s="209"/>
      <c r="AB82" s="209"/>
      <c r="AC82" s="209"/>
      <c r="AD82" s="209"/>
      <c r="AE82" s="209"/>
      <c r="AF82" s="209"/>
      <c r="AG82" s="209" t="s">
        <v>155</v>
      </c>
      <c r="AH82" s="209"/>
      <c r="AI82" s="209"/>
      <c r="AJ82" s="209"/>
      <c r="AK82" s="209"/>
      <c r="AL82" s="209"/>
      <c r="AM82" s="209"/>
      <c r="AN82" s="209"/>
      <c r="AO82" s="209"/>
      <c r="AP82" s="209"/>
      <c r="AQ82" s="209"/>
      <c r="AR82" s="209"/>
      <c r="AS82" s="209"/>
      <c r="AT82" s="209"/>
      <c r="AU82" s="209"/>
      <c r="AV82" s="209"/>
      <c r="AW82" s="209"/>
      <c r="AX82" s="209"/>
      <c r="AY82" s="209"/>
      <c r="AZ82" s="209"/>
      <c r="BA82" s="209"/>
      <c r="BB82" s="209"/>
      <c r="BC82" s="209"/>
      <c r="BD82" s="209"/>
      <c r="BE82" s="209"/>
      <c r="BF82" s="209"/>
      <c r="BG82" s="209"/>
      <c r="BH82" s="209"/>
    </row>
    <row r="83" spans="1:60" outlineLevel="1" x14ac:dyDescent="0.2">
      <c r="A83" s="226"/>
      <c r="B83" s="227"/>
      <c r="C83" s="259" t="s">
        <v>156</v>
      </c>
      <c r="D83" s="231"/>
      <c r="E83" s="232"/>
      <c r="F83" s="229"/>
      <c r="G83" s="229"/>
      <c r="H83" s="229"/>
      <c r="I83" s="229"/>
      <c r="J83" s="229"/>
      <c r="K83" s="229"/>
      <c r="L83" s="229"/>
      <c r="M83" s="229"/>
      <c r="N83" s="228"/>
      <c r="O83" s="228"/>
      <c r="P83" s="228"/>
      <c r="Q83" s="228"/>
      <c r="R83" s="229"/>
      <c r="S83" s="229"/>
      <c r="T83" s="229"/>
      <c r="U83" s="229"/>
      <c r="V83" s="229"/>
      <c r="W83" s="229"/>
      <c r="X83" s="229"/>
      <c r="Y83" s="209"/>
      <c r="Z83" s="209"/>
      <c r="AA83" s="209"/>
      <c r="AB83" s="209"/>
      <c r="AC83" s="209"/>
      <c r="AD83" s="209"/>
      <c r="AE83" s="209"/>
      <c r="AF83" s="209"/>
      <c r="AG83" s="209" t="s">
        <v>155</v>
      </c>
      <c r="AH83" s="209">
        <v>2</v>
      </c>
      <c r="AI83" s="209"/>
      <c r="AJ83" s="209"/>
      <c r="AK83" s="209"/>
      <c r="AL83" s="209"/>
      <c r="AM83" s="209"/>
      <c r="AN83" s="209"/>
      <c r="AO83" s="209"/>
      <c r="AP83" s="209"/>
      <c r="AQ83" s="209"/>
      <c r="AR83" s="209"/>
      <c r="AS83" s="209"/>
      <c r="AT83" s="209"/>
      <c r="AU83" s="209"/>
      <c r="AV83" s="209"/>
      <c r="AW83" s="209"/>
      <c r="AX83" s="209"/>
      <c r="AY83" s="209"/>
      <c r="AZ83" s="209"/>
      <c r="BA83" s="209"/>
      <c r="BB83" s="209"/>
      <c r="BC83" s="209"/>
      <c r="BD83" s="209"/>
      <c r="BE83" s="209"/>
      <c r="BF83" s="209"/>
      <c r="BG83" s="209"/>
      <c r="BH83" s="209"/>
    </row>
    <row r="84" spans="1:60" outlineLevel="1" x14ac:dyDescent="0.2">
      <c r="A84" s="226"/>
      <c r="B84" s="227"/>
      <c r="C84" s="259" t="s">
        <v>472</v>
      </c>
      <c r="D84" s="231"/>
      <c r="E84" s="232">
        <v>2.2999999999999998</v>
      </c>
      <c r="F84" s="229"/>
      <c r="G84" s="229"/>
      <c r="H84" s="229"/>
      <c r="I84" s="229"/>
      <c r="J84" s="229"/>
      <c r="K84" s="229"/>
      <c r="L84" s="229"/>
      <c r="M84" s="229"/>
      <c r="N84" s="228"/>
      <c r="O84" s="228"/>
      <c r="P84" s="228"/>
      <c r="Q84" s="228"/>
      <c r="R84" s="229"/>
      <c r="S84" s="229"/>
      <c r="T84" s="229"/>
      <c r="U84" s="229"/>
      <c r="V84" s="229"/>
      <c r="W84" s="229"/>
      <c r="X84" s="229"/>
      <c r="Y84" s="209"/>
      <c r="Z84" s="209"/>
      <c r="AA84" s="209"/>
      <c r="AB84" s="209"/>
      <c r="AC84" s="209"/>
      <c r="AD84" s="209"/>
      <c r="AE84" s="209"/>
      <c r="AF84" s="209"/>
      <c r="AG84" s="209" t="s">
        <v>155</v>
      </c>
      <c r="AH84" s="209">
        <v>2</v>
      </c>
      <c r="AI84" s="209"/>
      <c r="AJ84" s="209"/>
      <c r="AK84" s="209"/>
      <c r="AL84" s="209"/>
      <c r="AM84" s="209"/>
      <c r="AN84" s="209"/>
      <c r="AO84" s="209"/>
      <c r="AP84" s="209"/>
      <c r="AQ84" s="209"/>
      <c r="AR84" s="209"/>
      <c r="AS84" s="209"/>
      <c r="AT84" s="209"/>
      <c r="AU84" s="209"/>
      <c r="AV84" s="209"/>
      <c r="AW84" s="209"/>
      <c r="AX84" s="209"/>
      <c r="AY84" s="209"/>
      <c r="AZ84" s="209"/>
      <c r="BA84" s="209"/>
      <c r="BB84" s="209"/>
      <c r="BC84" s="209"/>
      <c r="BD84" s="209"/>
      <c r="BE84" s="209"/>
      <c r="BF84" s="209"/>
      <c r="BG84" s="209"/>
      <c r="BH84" s="209"/>
    </row>
    <row r="85" spans="1:60" outlineLevel="1" x14ac:dyDescent="0.2">
      <c r="A85" s="226"/>
      <c r="B85" s="227"/>
      <c r="C85" s="259" t="s">
        <v>473</v>
      </c>
      <c r="D85" s="231"/>
      <c r="E85" s="232">
        <v>0.71499999999999997</v>
      </c>
      <c r="F85" s="229"/>
      <c r="G85" s="229"/>
      <c r="H85" s="229"/>
      <c r="I85" s="229"/>
      <c r="J85" s="229"/>
      <c r="K85" s="229"/>
      <c r="L85" s="229"/>
      <c r="M85" s="229"/>
      <c r="N85" s="228"/>
      <c r="O85" s="228"/>
      <c r="P85" s="228"/>
      <c r="Q85" s="228"/>
      <c r="R85" s="229"/>
      <c r="S85" s="229"/>
      <c r="T85" s="229"/>
      <c r="U85" s="229"/>
      <c r="V85" s="229"/>
      <c r="W85" s="229"/>
      <c r="X85" s="229"/>
      <c r="Y85" s="209"/>
      <c r="Z85" s="209"/>
      <c r="AA85" s="209"/>
      <c r="AB85" s="209"/>
      <c r="AC85" s="209"/>
      <c r="AD85" s="209"/>
      <c r="AE85" s="209"/>
      <c r="AF85" s="209"/>
      <c r="AG85" s="209" t="s">
        <v>155</v>
      </c>
      <c r="AH85" s="209">
        <v>2</v>
      </c>
      <c r="AI85" s="209"/>
      <c r="AJ85" s="209"/>
      <c r="AK85" s="209"/>
      <c r="AL85" s="209"/>
      <c r="AM85" s="209"/>
      <c r="AN85" s="209"/>
      <c r="AO85" s="209"/>
      <c r="AP85" s="209"/>
      <c r="AQ85" s="209"/>
      <c r="AR85" s="209"/>
      <c r="AS85" s="209"/>
      <c r="AT85" s="209"/>
      <c r="AU85" s="209"/>
      <c r="AV85" s="209"/>
      <c r="AW85" s="209"/>
      <c r="AX85" s="209"/>
      <c r="AY85" s="209"/>
      <c r="AZ85" s="209"/>
      <c r="BA85" s="209"/>
      <c r="BB85" s="209"/>
      <c r="BC85" s="209"/>
      <c r="BD85" s="209"/>
      <c r="BE85" s="209"/>
      <c r="BF85" s="209"/>
      <c r="BG85" s="209"/>
      <c r="BH85" s="209"/>
    </row>
    <row r="86" spans="1:60" outlineLevel="1" x14ac:dyDescent="0.2">
      <c r="A86" s="226"/>
      <c r="B86" s="227"/>
      <c r="C86" s="258" t="s">
        <v>164</v>
      </c>
      <c r="D86" s="231"/>
      <c r="E86" s="232"/>
      <c r="F86" s="229"/>
      <c r="G86" s="229"/>
      <c r="H86" s="229"/>
      <c r="I86" s="229"/>
      <c r="J86" s="229"/>
      <c r="K86" s="229"/>
      <c r="L86" s="229"/>
      <c r="M86" s="229"/>
      <c r="N86" s="228"/>
      <c r="O86" s="228"/>
      <c r="P86" s="228"/>
      <c r="Q86" s="228"/>
      <c r="R86" s="229"/>
      <c r="S86" s="229"/>
      <c r="T86" s="229"/>
      <c r="U86" s="229"/>
      <c r="V86" s="229"/>
      <c r="W86" s="229"/>
      <c r="X86" s="229"/>
      <c r="Y86" s="209"/>
      <c r="Z86" s="209"/>
      <c r="AA86" s="209"/>
      <c r="AB86" s="209"/>
      <c r="AC86" s="209"/>
      <c r="AD86" s="209"/>
      <c r="AE86" s="209"/>
      <c r="AF86" s="209"/>
      <c r="AG86" s="209" t="s">
        <v>155</v>
      </c>
      <c r="AH86" s="209"/>
      <c r="AI86" s="209"/>
      <c r="AJ86" s="209"/>
      <c r="AK86" s="209"/>
      <c r="AL86" s="209"/>
      <c r="AM86" s="209"/>
      <c r="AN86" s="209"/>
      <c r="AO86" s="209"/>
      <c r="AP86" s="209"/>
      <c r="AQ86" s="209"/>
      <c r="AR86" s="209"/>
      <c r="AS86" s="209"/>
      <c r="AT86" s="209"/>
      <c r="AU86" s="209"/>
      <c r="AV86" s="209"/>
      <c r="AW86" s="209"/>
      <c r="AX86" s="209"/>
      <c r="AY86" s="209"/>
      <c r="AZ86" s="209"/>
      <c r="BA86" s="209"/>
      <c r="BB86" s="209"/>
      <c r="BC86" s="209"/>
      <c r="BD86" s="209"/>
      <c r="BE86" s="209"/>
      <c r="BF86" s="209"/>
      <c r="BG86" s="209"/>
      <c r="BH86" s="209"/>
    </row>
    <row r="87" spans="1:60" outlineLevel="1" x14ac:dyDescent="0.2">
      <c r="A87" s="226"/>
      <c r="B87" s="227"/>
      <c r="C87" s="260" t="s">
        <v>474</v>
      </c>
      <c r="D87" s="233"/>
      <c r="E87" s="234">
        <v>3.3165</v>
      </c>
      <c r="F87" s="229"/>
      <c r="G87" s="229"/>
      <c r="H87" s="229"/>
      <c r="I87" s="229"/>
      <c r="J87" s="229"/>
      <c r="K87" s="229"/>
      <c r="L87" s="229"/>
      <c r="M87" s="229"/>
      <c r="N87" s="228"/>
      <c r="O87" s="228"/>
      <c r="P87" s="228"/>
      <c r="Q87" s="228"/>
      <c r="R87" s="229"/>
      <c r="S87" s="229"/>
      <c r="T87" s="229"/>
      <c r="U87" s="229"/>
      <c r="V87" s="229"/>
      <c r="W87" s="229"/>
      <c r="X87" s="229"/>
      <c r="Y87" s="209"/>
      <c r="Z87" s="209"/>
      <c r="AA87" s="209"/>
      <c r="AB87" s="209"/>
      <c r="AC87" s="209"/>
      <c r="AD87" s="209"/>
      <c r="AE87" s="209"/>
      <c r="AF87" s="209"/>
      <c r="AG87" s="209" t="s">
        <v>155</v>
      </c>
      <c r="AH87" s="209">
        <v>0</v>
      </c>
      <c r="AI87" s="209"/>
      <c r="AJ87" s="209"/>
      <c r="AK87" s="209"/>
      <c r="AL87" s="209"/>
      <c r="AM87" s="209"/>
      <c r="AN87" s="209"/>
      <c r="AO87" s="209"/>
      <c r="AP87" s="209"/>
      <c r="AQ87" s="209"/>
      <c r="AR87" s="209"/>
      <c r="AS87" s="209"/>
      <c r="AT87" s="209"/>
      <c r="AU87" s="209"/>
      <c r="AV87" s="209"/>
      <c r="AW87" s="209"/>
      <c r="AX87" s="209"/>
      <c r="AY87" s="209"/>
      <c r="AZ87" s="209"/>
      <c r="BA87" s="209"/>
      <c r="BB87" s="209"/>
      <c r="BC87" s="209"/>
      <c r="BD87" s="209"/>
      <c r="BE87" s="209"/>
      <c r="BF87" s="209"/>
      <c r="BG87" s="209"/>
      <c r="BH87" s="209"/>
    </row>
    <row r="88" spans="1:60" outlineLevel="1" x14ac:dyDescent="0.2">
      <c r="A88" s="250">
        <v>22</v>
      </c>
      <c r="B88" s="251" t="s">
        <v>403</v>
      </c>
      <c r="C88" s="261" t="s">
        <v>404</v>
      </c>
      <c r="D88" s="252" t="s">
        <v>0</v>
      </c>
      <c r="E88" s="253">
        <v>-4.4044999999999996</v>
      </c>
      <c r="F88" s="254">
        <v>6.3</v>
      </c>
      <c r="G88" s="255">
        <f>ROUND(E88*F88,2)</f>
        <v>-27.75</v>
      </c>
      <c r="H88" s="230">
        <v>0</v>
      </c>
      <c r="I88" s="229">
        <f>ROUND(E88*H88,2)</f>
        <v>0</v>
      </c>
      <c r="J88" s="230">
        <v>6.3</v>
      </c>
      <c r="K88" s="229">
        <f>ROUND(E88*J88,2)</f>
        <v>-27.75</v>
      </c>
      <c r="L88" s="229">
        <v>21</v>
      </c>
      <c r="M88" s="229">
        <f>G88*(1+L88/100)</f>
        <v>-33.577500000000001</v>
      </c>
      <c r="N88" s="228">
        <v>0</v>
      </c>
      <c r="O88" s="228">
        <f>ROUND(E88*N88,2)</f>
        <v>0</v>
      </c>
      <c r="P88" s="228">
        <v>0</v>
      </c>
      <c r="Q88" s="228">
        <f>ROUND(E88*P88,2)</f>
        <v>0</v>
      </c>
      <c r="R88" s="229"/>
      <c r="S88" s="229" t="s">
        <v>150</v>
      </c>
      <c r="T88" s="229" t="s">
        <v>151</v>
      </c>
      <c r="U88" s="229">
        <v>0</v>
      </c>
      <c r="V88" s="229">
        <f>ROUND(E88*U88,2)</f>
        <v>0</v>
      </c>
      <c r="W88" s="229"/>
      <c r="X88" s="229" t="s">
        <v>187</v>
      </c>
      <c r="Y88" s="209"/>
      <c r="Z88" s="209"/>
      <c r="AA88" s="209"/>
      <c r="AB88" s="209"/>
      <c r="AC88" s="209"/>
      <c r="AD88" s="209"/>
      <c r="AE88" s="209"/>
      <c r="AF88" s="209"/>
      <c r="AG88" s="209" t="s">
        <v>188</v>
      </c>
      <c r="AH88" s="209"/>
      <c r="AI88" s="209"/>
      <c r="AJ88" s="209"/>
      <c r="AK88" s="209"/>
      <c r="AL88" s="209"/>
      <c r="AM88" s="209"/>
      <c r="AN88" s="209"/>
      <c r="AO88" s="209"/>
      <c r="AP88" s="209"/>
      <c r="AQ88" s="209"/>
      <c r="AR88" s="209"/>
      <c r="AS88" s="209"/>
      <c r="AT88" s="209"/>
      <c r="AU88" s="209"/>
      <c r="AV88" s="209"/>
      <c r="AW88" s="209"/>
      <c r="AX88" s="209"/>
      <c r="AY88" s="209"/>
      <c r="AZ88" s="209"/>
      <c r="BA88" s="209"/>
      <c r="BB88" s="209"/>
      <c r="BC88" s="209"/>
      <c r="BD88" s="209"/>
      <c r="BE88" s="209"/>
      <c r="BF88" s="209"/>
      <c r="BG88" s="209"/>
      <c r="BH88" s="209"/>
    </row>
    <row r="89" spans="1:60" x14ac:dyDescent="0.2">
      <c r="A89" s="237" t="s">
        <v>145</v>
      </c>
      <c r="B89" s="238" t="s">
        <v>115</v>
      </c>
      <c r="C89" s="256" t="s">
        <v>116</v>
      </c>
      <c r="D89" s="239"/>
      <c r="E89" s="240"/>
      <c r="F89" s="241"/>
      <c r="G89" s="242">
        <f>SUMIF(AG90:AG95,"&lt;&gt;NOR",G90:G95)</f>
        <v>1191.3899999999999</v>
      </c>
      <c r="H89" s="236"/>
      <c r="I89" s="236">
        <f>SUM(I90:I95)</f>
        <v>0</v>
      </c>
      <c r="J89" s="236"/>
      <c r="K89" s="236">
        <f>SUM(K90:K95)</f>
        <v>1191.3899999999999</v>
      </c>
      <c r="L89" s="236"/>
      <c r="M89" s="236">
        <f>SUM(M90:M95)</f>
        <v>1441.5819000000001</v>
      </c>
      <c r="N89" s="235"/>
      <c r="O89" s="235">
        <f>SUM(O90:O95)</f>
        <v>0</v>
      </c>
      <c r="P89" s="235"/>
      <c r="Q89" s="235">
        <f>SUM(Q90:Q95)</f>
        <v>0</v>
      </c>
      <c r="R89" s="236"/>
      <c r="S89" s="236"/>
      <c r="T89" s="236"/>
      <c r="U89" s="236"/>
      <c r="V89" s="236">
        <f>SUM(V90:V95)</f>
        <v>1.46</v>
      </c>
      <c r="W89" s="236"/>
      <c r="X89" s="236"/>
      <c r="AG89" t="s">
        <v>146</v>
      </c>
    </row>
    <row r="90" spans="1:60" outlineLevel="1" x14ac:dyDescent="0.2">
      <c r="A90" s="244">
        <v>23</v>
      </c>
      <c r="B90" s="245" t="s">
        <v>314</v>
      </c>
      <c r="C90" s="257" t="s">
        <v>315</v>
      </c>
      <c r="D90" s="246" t="s">
        <v>149</v>
      </c>
      <c r="E90" s="247">
        <v>0.84006999999999998</v>
      </c>
      <c r="F90" s="248">
        <v>234.5</v>
      </c>
      <c r="G90" s="249">
        <f>ROUND(E90*F90,2)</f>
        <v>197</v>
      </c>
      <c r="H90" s="230">
        <v>0</v>
      </c>
      <c r="I90" s="229">
        <f>ROUND(E90*H90,2)</f>
        <v>0</v>
      </c>
      <c r="J90" s="230">
        <v>234.5</v>
      </c>
      <c r="K90" s="229">
        <f>ROUND(E90*J90,2)</f>
        <v>197</v>
      </c>
      <c r="L90" s="229">
        <v>21</v>
      </c>
      <c r="M90" s="229">
        <f>G90*(1+L90/100)</f>
        <v>238.37</v>
      </c>
      <c r="N90" s="228">
        <v>0</v>
      </c>
      <c r="O90" s="228">
        <f>ROUND(E90*N90,2)</f>
        <v>0</v>
      </c>
      <c r="P90" s="228">
        <v>0</v>
      </c>
      <c r="Q90" s="228">
        <f>ROUND(E90*P90,2)</f>
        <v>0</v>
      </c>
      <c r="R90" s="229"/>
      <c r="S90" s="229" t="s">
        <v>150</v>
      </c>
      <c r="T90" s="229" t="s">
        <v>151</v>
      </c>
      <c r="U90" s="229">
        <v>0.49</v>
      </c>
      <c r="V90" s="229">
        <f>ROUND(E90*U90,2)</f>
        <v>0.41</v>
      </c>
      <c r="W90" s="229"/>
      <c r="X90" s="229" t="s">
        <v>316</v>
      </c>
      <c r="Y90" s="209"/>
      <c r="Z90" s="209"/>
      <c r="AA90" s="209"/>
      <c r="AB90" s="209"/>
      <c r="AC90" s="209"/>
      <c r="AD90" s="209"/>
      <c r="AE90" s="209"/>
      <c r="AF90" s="209"/>
      <c r="AG90" s="209" t="s">
        <v>317</v>
      </c>
      <c r="AH90" s="209"/>
      <c r="AI90" s="209"/>
      <c r="AJ90" s="209"/>
      <c r="AK90" s="209"/>
      <c r="AL90" s="209"/>
      <c r="AM90" s="209"/>
      <c r="AN90" s="209"/>
      <c r="AO90" s="209"/>
      <c r="AP90" s="209"/>
      <c r="AQ90" s="209"/>
      <c r="AR90" s="209"/>
      <c r="AS90" s="209"/>
      <c r="AT90" s="209"/>
      <c r="AU90" s="209"/>
      <c r="AV90" s="209"/>
      <c r="AW90" s="209"/>
      <c r="AX90" s="209"/>
      <c r="AY90" s="209"/>
      <c r="AZ90" s="209"/>
      <c r="BA90" s="209"/>
      <c r="BB90" s="209"/>
      <c r="BC90" s="209"/>
      <c r="BD90" s="209"/>
      <c r="BE90" s="209"/>
      <c r="BF90" s="209"/>
      <c r="BG90" s="209"/>
      <c r="BH90" s="209"/>
    </row>
    <row r="91" spans="1:60" outlineLevel="1" x14ac:dyDescent="0.2">
      <c r="A91" s="226"/>
      <c r="B91" s="227"/>
      <c r="C91" s="270" t="s">
        <v>318</v>
      </c>
      <c r="D91" s="269"/>
      <c r="E91" s="269"/>
      <c r="F91" s="269"/>
      <c r="G91" s="269"/>
      <c r="H91" s="229"/>
      <c r="I91" s="229"/>
      <c r="J91" s="229"/>
      <c r="K91" s="229"/>
      <c r="L91" s="229"/>
      <c r="M91" s="229"/>
      <c r="N91" s="228"/>
      <c r="O91" s="228"/>
      <c r="P91" s="228"/>
      <c r="Q91" s="228"/>
      <c r="R91" s="229"/>
      <c r="S91" s="229"/>
      <c r="T91" s="229"/>
      <c r="U91" s="229"/>
      <c r="V91" s="229"/>
      <c r="W91" s="229"/>
      <c r="X91" s="229"/>
      <c r="Y91" s="209"/>
      <c r="Z91" s="209"/>
      <c r="AA91" s="209"/>
      <c r="AB91" s="209"/>
      <c r="AC91" s="209"/>
      <c r="AD91" s="209"/>
      <c r="AE91" s="209"/>
      <c r="AF91" s="209"/>
      <c r="AG91" s="209" t="s">
        <v>319</v>
      </c>
      <c r="AH91" s="209"/>
      <c r="AI91" s="209"/>
      <c r="AJ91" s="209"/>
      <c r="AK91" s="209"/>
      <c r="AL91" s="209"/>
      <c r="AM91" s="209"/>
      <c r="AN91" s="209"/>
      <c r="AO91" s="209"/>
      <c r="AP91" s="209"/>
      <c r="AQ91" s="209"/>
      <c r="AR91" s="209"/>
      <c r="AS91" s="209"/>
      <c r="AT91" s="209"/>
      <c r="AU91" s="209"/>
      <c r="AV91" s="209"/>
      <c r="AW91" s="209"/>
      <c r="AX91" s="209"/>
      <c r="AY91" s="209"/>
      <c r="AZ91" s="209"/>
      <c r="BA91" s="209"/>
      <c r="BB91" s="209"/>
      <c r="BC91" s="209"/>
      <c r="BD91" s="209"/>
      <c r="BE91" s="209"/>
      <c r="BF91" s="209"/>
      <c r="BG91" s="209"/>
      <c r="BH91" s="209"/>
    </row>
    <row r="92" spans="1:60" outlineLevel="1" x14ac:dyDescent="0.2">
      <c r="A92" s="250">
        <v>24</v>
      </c>
      <c r="B92" s="251" t="s">
        <v>320</v>
      </c>
      <c r="C92" s="261" t="s">
        <v>321</v>
      </c>
      <c r="D92" s="252" t="s">
        <v>149</v>
      </c>
      <c r="E92" s="253">
        <v>10.0809</v>
      </c>
      <c r="F92" s="254">
        <v>16</v>
      </c>
      <c r="G92" s="255">
        <f>ROUND(E92*F92,2)</f>
        <v>161.29</v>
      </c>
      <c r="H92" s="230">
        <v>0</v>
      </c>
      <c r="I92" s="229">
        <f>ROUND(E92*H92,2)</f>
        <v>0</v>
      </c>
      <c r="J92" s="230">
        <v>16</v>
      </c>
      <c r="K92" s="229">
        <f>ROUND(E92*J92,2)</f>
        <v>161.29</v>
      </c>
      <c r="L92" s="229">
        <v>21</v>
      </c>
      <c r="M92" s="229">
        <f>G92*(1+L92/100)</f>
        <v>195.1609</v>
      </c>
      <c r="N92" s="228">
        <v>0</v>
      </c>
      <c r="O92" s="228">
        <f>ROUND(E92*N92,2)</f>
        <v>0</v>
      </c>
      <c r="P92" s="228">
        <v>0</v>
      </c>
      <c r="Q92" s="228">
        <f>ROUND(E92*P92,2)</f>
        <v>0</v>
      </c>
      <c r="R92" s="229"/>
      <c r="S92" s="229" t="s">
        <v>150</v>
      </c>
      <c r="T92" s="229" t="s">
        <v>151</v>
      </c>
      <c r="U92" s="229">
        <v>0</v>
      </c>
      <c r="V92" s="229">
        <f>ROUND(E92*U92,2)</f>
        <v>0</v>
      </c>
      <c r="W92" s="229"/>
      <c r="X92" s="229" t="s">
        <v>316</v>
      </c>
      <c r="Y92" s="209"/>
      <c r="Z92" s="209"/>
      <c r="AA92" s="209"/>
      <c r="AB92" s="209"/>
      <c r="AC92" s="209"/>
      <c r="AD92" s="209"/>
      <c r="AE92" s="209"/>
      <c r="AF92" s="209"/>
      <c r="AG92" s="209" t="s">
        <v>317</v>
      </c>
      <c r="AH92" s="209"/>
      <c r="AI92" s="209"/>
      <c r="AJ92" s="209"/>
      <c r="AK92" s="209"/>
      <c r="AL92" s="209"/>
      <c r="AM92" s="209"/>
      <c r="AN92" s="209"/>
      <c r="AO92" s="209"/>
      <c r="AP92" s="209"/>
      <c r="AQ92" s="209"/>
      <c r="AR92" s="209"/>
      <c r="AS92" s="209"/>
      <c r="AT92" s="209"/>
      <c r="AU92" s="209"/>
      <c r="AV92" s="209"/>
      <c r="AW92" s="209"/>
      <c r="AX92" s="209"/>
      <c r="AY92" s="209"/>
      <c r="AZ92" s="209"/>
      <c r="BA92" s="209"/>
      <c r="BB92" s="209"/>
      <c r="BC92" s="209"/>
      <c r="BD92" s="209"/>
      <c r="BE92" s="209"/>
      <c r="BF92" s="209"/>
      <c r="BG92" s="209"/>
      <c r="BH92" s="209"/>
    </row>
    <row r="93" spans="1:60" outlineLevel="1" x14ac:dyDescent="0.2">
      <c r="A93" s="250">
        <v>25</v>
      </c>
      <c r="B93" s="251" t="s">
        <v>322</v>
      </c>
      <c r="C93" s="261" t="s">
        <v>323</v>
      </c>
      <c r="D93" s="252" t="s">
        <v>149</v>
      </c>
      <c r="E93" s="253">
        <v>0.84006999999999998</v>
      </c>
      <c r="F93" s="254">
        <v>331</v>
      </c>
      <c r="G93" s="255">
        <f>ROUND(E93*F93,2)</f>
        <v>278.06</v>
      </c>
      <c r="H93" s="230">
        <v>0</v>
      </c>
      <c r="I93" s="229">
        <f>ROUND(E93*H93,2)</f>
        <v>0</v>
      </c>
      <c r="J93" s="230">
        <v>331</v>
      </c>
      <c r="K93" s="229">
        <f>ROUND(E93*J93,2)</f>
        <v>278.06</v>
      </c>
      <c r="L93" s="229">
        <v>21</v>
      </c>
      <c r="M93" s="229">
        <f>G93*(1+L93/100)</f>
        <v>336.45260000000002</v>
      </c>
      <c r="N93" s="228">
        <v>0</v>
      </c>
      <c r="O93" s="228">
        <f>ROUND(E93*N93,2)</f>
        <v>0</v>
      </c>
      <c r="P93" s="228">
        <v>0</v>
      </c>
      <c r="Q93" s="228">
        <f>ROUND(E93*P93,2)</f>
        <v>0</v>
      </c>
      <c r="R93" s="229"/>
      <c r="S93" s="229" t="s">
        <v>150</v>
      </c>
      <c r="T93" s="229" t="s">
        <v>151</v>
      </c>
      <c r="U93" s="229">
        <v>0.94199999999999995</v>
      </c>
      <c r="V93" s="229">
        <f>ROUND(E93*U93,2)</f>
        <v>0.79</v>
      </c>
      <c r="W93" s="229"/>
      <c r="X93" s="229" t="s">
        <v>316</v>
      </c>
      <c r="Y93" s="209"/>
      <c r="Z93" s="209"/>
      <c r="AA93" s="209"/>
      <c r="AB93" s="209"/>
      <c r="AC93" s="209"/>
      <c r="AD93" s="209"/>
      <c r="AE93" s="209"/>
      <c r="AF93" s="209"/>
      <c r="AG93" s="209" t="s">
        <v>317</v>
      </c>
      <c r="AH93" s="209"/>
      <c r="AI93" s="209"/>
      <c r="AJ93" s="209"/>
      <c r="AK93" s="209"/>
      <c r="AL93" s="209"/>
      <c r="AM93" s="209"/>
      <c r="AN93" s="209"/>
      <c r="AO93" s="209"/>
      <c r="AP93" s="209"/>
      <c r="AQ93" s="209"/>
      <c r="AR93" s="209"/>
      <c r="AS93" s="209"/>
      <c r="AT93" s="209"/>
      <c r="AU93" s="209"/>
      <c r="AV93" s="209"/>
      <c r="AW93" s="209"/>
      <c r="AX93" s="209"/>
      <c r="AY93" s="209"/>
      <c r="AZ93" s="209"/>
      <c r="BA93" s="209"/>
      <c r="BB93" s="209"/>
      <c r="BC93" s="209"/>
      <c r="BD93" s="209"/>
      <c r="BE93" s="209"/>
      <c r="BF93" s="209"/>
      <c r="BG93" s="209"/>
      <c r="BH93" s="209"/>
    </row>
    <row r="94" spans="1:60" outlineLevel="1" x14ac:dyDescent="0.2">
      <c r="A94" s="250">
        <v>26</v>
      </c>
      <c r="B94" s="251" t="s">
        <v>324</v>
      </c>
      <c r="C94" s="261" t="s">
        <v>325</v>
      </c>
      <c r="D94" s="252" t="s">
        <v>149</v>
      </c>
      <c r="E94" s="253">
        <v>2.5202300000000002</v>
      </c>
      <c r="F94" s="254">
        <v>36.9</v>
      </c>
      <c r="G94" s="255">
        <f>ROUND(E94*F94,2)</f>
        <v>93</v>
      </c>
      <c r="H94" s="230">
        <v>0</v>
      </c>
      <c r="I94" s="229">
        <f>ROUND(E94*H94,2)</f>
        <v>0</v>
      </c>
      <c r="J94" s="230">
        <v>36.9</v>
      </c>
      <c r="K94" s="229">
        <f>ROUND(E94*J94,2)</f>
        <v>93</v>
      </c>
      <c r="L94" s="229">
        <v>21</v>
      </c>
      <c r="M94" s="229">
        <f>G94*(1+L94/100)</f>
        <v>112.53</v>
      </c>
      <c r="N94" s="228">
        <v>0</v>
      </c>
      <c r="O94" s="228">
        <f>ROUND(E94*N94,2)</f>
        <v>0</v>
      </c>
      <c r="P94" s="228">
        <v>0</v>
      </c>
      <c r="Q94" s="228">
        <f>ROUND(E94*P94,2)</f>
        <v>0</v>
      </c>
      <c r="R94" s="229"/>
      <c r="S94" s="229" t="s">
        <v>150</v>
      </c>
      <c r="T94" s="229" t="s">
        <v>151</v>
      </c>
      <c r="U94" s="229">
        <v>0.105</v>
      </c>
      <c r="V94" s="229">
        <f>ROUND(E94*U94,2)</f>
        <v>0.26</v>
      </c>
      <c r="W94" s="229"/>
      <c r="X94" s="229" t="s">
        <v>316</v>
      </c>
      <c r="Y94" s="209"/>
      <c r="Z94" s="209"/>
      <c r="AA94" s="209"/>
      <c r="AB94" s="209"/>
      <c r="AC94" s="209"/>
      <c r="AD94" s="209"/>
      <c r="AE94" s="209"/>
      <c r="AF94" s="209"/>
      <c r="AG94" s="209" t="s">
        <v>317</v>
      </c>
      <c r="AH94" s="209"/>
      <c r="AI94" s="209"/>
      <c r="AJ94" s="209"/>
      <c r="AK94" s="209"/>
      <c r="AL94" s="209"/>
      <c r="AM94" s="209"/>
      <c r="AN94" s="209"/>
      <c r="AO94" s="209"/>
      <c r="AP94" s="209"/>
      <c r="AQ94" s="209"/>
      <c r="AR94" s="209"/>
      <c r="AS94" s="209"/>
      <c r="AT94" s="209"/>
      <c r="AU94" s="209"/>
      <c r="AV94" s="209"/>
      <c r="AW94" s="209"/>
      <c r="AX94" s="209"/>
      <c r="AY94" s="209"/>
      <c r="AZ94" s="209"/>
      <c r="BA94" s="209"/>
      <c r="BB94" s="209"/>
      <c r="BC94" s="209"/>
      <c r="BD94" s="209"/>
      <c r="BE94" s="209"/>
      <c r="BF94" s="209"/>
      <c r="BG94" s="209"/>
      <c r="BH94" s="209"/>
    </row>
    <row r="95" spans="1:60" outlineLevel="1" x14ac:dyDescent="0.2">
      <c r="A95" s="244">
        <v>27</v>
      </c>
      <c r="B95" s="245" t="s">
        <v>326</v>
      </c>
      <c r="C95" s="257" t="s">
        <v>327</v>
      </c>
      <c r="D95" s="246" t="s">
        <v>149</v>
      </c>
      <c r="E95" s="247">
        <v>0.84006999999999998</v>
      </c>
      <c r="F95" s="248">
        <v>550</v>
      </c>
      <c r="G95" s="249">
        <f>ROUND(E95*F95,2)</f>
        <v>462.04</v>
      </c>
      <c r="H95" s="230">
        <v>0</v>
      </c>
      <c r="I95" s="229">
        <f>ROUND(E95*H95,2)</f>
        <v>0</v>
      </c>
      <c r="J95" s="230">
        <v>550</v>
      </c>
      <c r="K95" s="229">
        <f>ROUND(E95*J95,2)</f>
        <v>462.04</v>
      </c>
      <c r="L95" s="229">
        <v>21</v>
      </c>
      <c r="M95" s="229">
        <f>G95*(1+L95/100)</f>
        <v>559.0684</v>
      </c>
      <c r="N95" s="228">
        <v>0</v>
      </c>
      <c r="O95" s="228">
        <f>ROUND(E95*N95,2)</f>
        <v>0</v>
      </c>
      <c r="P95" s="228">
        <v>0</v>
      </c>
      <c r="Q95" s="228">
        <f>ROUND(E95*P95,2)</f>
        <v>0</v>
      </c>
      <c r="R95" s="229"/>
      <c r="S95" s="229" t="s">
        <v>182</v>
      </c>
      <c r="T95" s="229" t="s">
        <v>183</v>
      </c>
      <c r="U95" s="229">
        <v>0</v>
      </c>
      <c r="V95" s="229">
        <f>ROUND(E95*U95,2)</f>
        <v>0</v>
      </c>
      <c r="W95" s="229"/>
      <c r="X95" s="229" t="s">
        <v>316</v>
      </c>
      <c r="Y95" s="209"/>
      <c r="Z95" s="209"/>
      <c r="AA95" s="209"/>
      <c r="AB95" s="209"/>
      <c r="AC95" s="209"/>
      <c r="AD95" s="209"/>
      <c r="AE95" s="209"/>
      <c r="AF95" s="209"/>
      <c r="AG95" s="209" t="s">
        <v>317</v>
      </c>
      <c r="AH95" s="209"/>
      <c r="AI95" s="209"/>
      <c r="AJ95" s="209"/>
      <c r="AK95" s="209"/>
      <c r="AL95" s="209"/>
      <c r="AM95" s="209"/>
      <c r="AN95" s="209"/>
      <c r="AO95" s="209"/>
      <c r="AP95" s="209"/>
      <c r="AQ95" s="209"/>
      <c r="AR95" s="209"/>
      <c r="AS95" s="209"/>
      <c r="AT95" s="209"/>
      <c r="AU95" s="209"/>
      <c r="AV95" s="209"/>
      <c r="AW95" s="209"/>
      <c r="AX95" s="209"/>
      <c r="AY95" s="209"/>
      <c r="AZ95" s="209"/>
      <c r="BA95" s="209"/>
      <c r="BB95" s="209"/>
      <c r="BC95" s="209"/>
      <c r="BD95" s="209"/>
      <c r="BE95" s="209"/>
      <c r="BF95" s="209"/>
      <c r="BG95" s="209"/>
      <c r="BH95" s="209"/>
    </row>
    <row r="96" spans="1:60" x14ac:dyDescent="0.2">
      <c r="A96" s="3"/>
      <c r="B96" s="4"/>
      <c r="C96" s="262"/>
      <c r="D96" s="6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AE96">
        <v>15</v>
      </c>
      <c r="AF96">
        <v>21</v>
      </c>
      <c r="AG96" t="s">
        <v>132</v>
      </c>
    </row>
    <row r="97" spans="1:33" x14ac:dyDescent="0.2">
      <c r="A97" s="212"/>
      <c r="B97" s="213" t="s">
        <v>31</v>
      </c>
      <c r="C97" s="263"/>
      <c r="D97" s="214"/>
      <c r="E97" s="215"/>
      <c r="F97" s="215"/>
      <c r="G97" s="243">
        <f>G8+G30+G35+G37+G49+G89</f>
        <v>-15523.04</v>
      </c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AE97">
        <f>SUMIF(L7:L95,AE96,G7:G95)</f>
        <v>0</v>
      </c>
      <c r="AF97">
        <f>SUMIF(L7:L95,AF96,G7:G95)</f>
        <v>-15523.039999999999</v>
      </c>
      <c r="AG97" t="s">
        <v>191</v>
      </c>
    </row>
    <row r="98" spans="1:33" x14ac:dyDescent="0.2">
      <c r="A98" s="3"/>
      <c r="B98" s="4"/>
      <c r="C98" s="262"/>
      <c r="D98" s="6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33" x14ac:dyDescent="0.2">
      <c r="A99" s="3"/>
      <c r="B99" s="4"/>
      <c r="C99" s="262"/>
      <c r="D99" s="6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33" x14ac:dyDescent="0.2">
      <c r="A100" s="216" t="s">
        <v>192</v>
      </c>
      <c r="B100" s="216"/>
      <c r="C100" s="264"/>
      <c r="D100" s="6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33" x14ac:dyDescent="0.2">
      <c r="A101" s="217"/>
      <c r="B101" s="218"/>
      <c r="C101" s="265"/>
      <c r="D101" s="218"/>
      <c r="E101" s="218"/>
      <c r="F101" s="218"/>
      <c r="G101" s="219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AG101" t="s">
        <v>193</v>
      </c>
    </row>
    <row r="102" spans="1:33" x14ac:dyDescent="0.2">
      <c r="A102" s="220"/>
      <c r="B102" s="221"/>
      <c r="C102" s="266"/>
      <c r="D102" s="221"/>
      <c r="E102" s="221"/>
      <c r="F102" s="221"/>
      <c r="G102" s="222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33" x14ac:dyDescent="0.2">
      <c r="A103" s="220"/>
      <c r="B103" s="221"/>
      <c r="C103" s="266"/>
      <c r="D103" s="221"/>
      <c r="E103" s="221"/>
      <c r="F103" s="221"/>
      <c r="G103" s="222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33" x14ac:dyDescent="0.2">
      <c r="A104" s="220"/>
      <c r="B104" s="221"/>
      <c r="C104" s="266"/>
      <c r="D104" s="221"/>
      <c r="E104" s="221"/>
      <c r="F104" s="221"/>
      <c r="G104" s="222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33" x14ac:dyDescent="0.2">
      <c r="A105" s="223"/>
      <c r="B105" s="224"/>
      <c r="C105" s="267"/>
      <c r="D105" s="224"/>
      <c r="E105" s="224"/>
      <c r="F105" s="224"/>
      <c r="G105" s="225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33" x14ac:dyDescent="0.2">
      <c r="A106" s="3"/>
      <c r="B106" s="4"/>
      <c r="C106" s="262"/>
      <c r="D106" s="6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33" x14ac:dyDescent="0.2">
      <c r="C107" s="268"/>
      <c r="D107" s="10"/>
      <c r="AG107" t="s">
        <v>194</v>
      </c>
    </row>
    <row r="108" spans="1:33" x14ac:dyDescent="0.2">
      <c r="D108" s="10"/>
    </row>
    <row r="109" spans="1:33" x14ac:dyDescent="0.2">
      <c r="D109" s="10"/>
    </row>
    <row r="110" spans="1:33" x14ac:dyDescent="0.2">
      <c r="D110" s="10"/>
    </row>
    <row r="111" spans="1:33" x14ac:dyDescent="0.2">
      <c r="D111" s="10"/>
    </row>
    <row r="112" spans="1:33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mergeCells count="10">
    <mergeCell ref="A1:G1"/>
    <mergeCell ref="C2:G2"/>
    <mergeCell ref="C3:G3"/>
    <mergeCell ref="C4:G4"/>
    <mergeCell ref="A100:C100"/>
    <mergeCell ref="A101:G105"/>
    <mergeCell ref="C10:G10"/>
    <mergeCell ref="C24:G24"/>
    <mergeCell ref="C68:G68"/>
    <mergeCell ref="C91:G91"/>
  </mergeCells>
  <pageMargins left="0.59055118110236204" right="0.196850393700787" top="0.78740157499999996" bottom="0.78740157499999996" header="0.3" footer="0.3"/>
  <pageSetup paperSize="9" orientation="portrait" r:id="rId1"/>
  <headerFooter>
    <oddFooter>&amp;RStránka &amp;P z &amp;N&amp;LZpracováno programem BUILDpower S,  © RTS, a.s.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097FE-BDCB-471A-A0C0-79931794C1F5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4" customWidth="1"/>
    <col min="3" max="3" width="38.28515625" style="174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4" t="s">
        <v>7</v>
      </c>
      <c r="B1" s="194"/>
      <c r="C1" s="194"/>
      <c r="D1" s="194"/>
      <c r="E1" s="194"/>
      <c r="F1" s="194"/>
      <c r="G1" s="194"/>
      <c r="AG1" t="s">
        <v>120</v>
      </c>
    </row>
    <row r="2" spans="1:60" ht="24.95" customHeight="1" x14ac:dyDescent="0.2">
      <c r="A2" s="195" t="s">
        <v>8</v>
      </c>
      <c r="B2" s="49" t="s">
        <v>41</v>
      </c>
      <c r="C2" s="198" t="s">
        <v>42</v>
      </c>
      <c r="D2" s="196"/>
      <c r="E2" s="196"/>
      <c r="F2" s="196"/>
      <c r="G2" s="197"/>
      <c r="AG2" t="s">
        <v>121</v>
      </c>
    </row>
    <row r="3" spans="1:60" ht="24.95" customHeight="1" x14ac:dyDescent="0.2">
      <c r="A3" s="195" t="s">
        <v>9</v>
      </c>
      <c r="B3" s="49" t="s">
        <v>44</v>
      </c>
      <c r="C3" s="198" t="s">
        <v>45</v>
      </c>
      <c r="D3" s="196"/>
      <c r="E3" s="196"/>
      <c r="F3" s="196"/>
      <c r="G3" s="197"/>
      <c r="AC3" s="174" t="s">
        <v>121</v>
      </c>
      <c r="AG3" t="s">
        <v>122</v>
      </c>
    </row>
    <row r="4" spans="1:60" ht="24.95" customHeight="1" x14ac:dyDescent="0.2">
      <c r="A4" s="199" t="s">
        <v>10</v>
      </c>
      <c r="B4" s="200" t="s">
        <v>58</v>
      </c>
      <c r="C4" s="201" t="s">
        <v>59</v>
      </c>
      <c r="D4" s="202"/>
      <c r="E4" s="202"/>
      <c r="F4" s="202"/>
      <c r="G4" s="203"/>
      <c r="AG4" t="s">
        <v>123</v>
      </c>
    </row>
    <row r="5" spans="1:60" x14ac:dyDescent="0.2">
      <c r="D5" s="10"/>
    </row>
    <row r="6" spans="1:60" ht="38.25" x14ac:dyDescent="0.2">
      <c r="A6" s="205" t="s">
        <v>124</v>
      </c>
      <c r="B6" s="207" t="s">
        <v>125</v>
      </c>
      <c r="C6" s="207" t="s">
        <v>126</v>
      </c>
      <c r="D6" s="206" t="s">
        <v>127</v>
      </c>
      <c r="E6" s="205" t="s">
        <v>128</v>
      </c>
      <c r="F6" s="204" t="s">
        <v>129</v>
      </c>
      <c r="G6" s="205" t="s">
        <v>31</v>
      </c>
      <c r="H6" s="208" t="s">
        <v>32</v>
      </c>
      <c r="I6" s="208" t="s">
        <v>130</v>
      </c>
      <c r="J6" s="208" t="s">
        <v>33</v>
      </c>
      <c r="K6" s="208" t="s">
        <v>131</v>
      </c>
      <c r="L6" s="208" t="s">
        <v>132</v>
      </c>
      <c r="M6" s="208" t="s">
        <v>133</v>
      </c>
      <c r="N6" s="208" t="s">
        <v>134</v>
      </c>
      <c r="O6" s="208" t="s">
        <v>135</v>
      </c>
      <c r="P6" s="208" t="s">
        <v>136</v>
      </c>
      <c r="Q6" s="208" t="s">
        <v>137</v>
      </c>
      <c r="R6" s="208" t="s">
        <v>138</v>
      </c>
      <c r="S6" s="208" t="s">
        <v>139</v>
      </c>
      <c r="T6" s="208" t="s">
        <v>140</v>
      </c>
      <c r="U6" s="208" t="s">
        <v>141</v>
      </c>
      <c r="V6" s="208" t="s">
        <v>142</v>
      </c>
      <c r="W6" s="208" t="s">
        <v>143</v>
      </c>
      <c r="X6" s="208" t="s">
        <v>144</v>
      </c>
    </row>
    <row r="7" spans="1:60" hidden="1" x14ac:dyDescent="0.2">
      <c r="A7" s="3"/>
      <c r="B7" s="4"/>
      <c r="C7" s="4"/>
      <c r="D7" s="6"/>
      <c r="E7" s="210"/>
      <c r="F7" s="211"/>
      <c r="G7" s="211"/>
      <c r="H7" s="211"/>
      <c r="I7" s="211"/>
      <c r="J7" s="211"/>
      <c r="K7" s="211"/>
      <c r="L7" s="211"/>
      <c r="M7" s="211"/>
      <c r="N7" s="210"/>
      <c r="O7" s="210"/>
      <c r="P7" s="210"/>
      <c r="Q7" s="210"/>
      <c r="R7" s="211"/>
      <c r="S7" s="211"/>
      <c r="T7" s="211"/>
      <c r="U7" s="211"/>
      <c r="V7" s="211"/>
      <c r="W7" s="211"/>
      <c r="X7" s="211"/>
    </row>
    <row r="8" spans="1:60" x14ac:dyDescent="0.2">
      <c r="A8" s="237" t="s">
        <v>145</v>
      </c>
      <c r="B8" s="238" t="s">
        <v>81</v>
      </c>
      <c r="C8" s="256" t="s">
        <v>82</v>
      </c>
      <c r="D8" s="239"/>
      <c r="E8" s="240"/>
      <c r="F8" s="241"/>
      <c r="G8" s="242">
        <f>SUMIF(AG9:AG13,"&lt;&gt;NOR",G9:G13)</f>
        <v>-5455.05</v>
      </c>
      <c r="H8" s="236"/>
      <c r="I8" s="236">
        <f>SUM(I9:I13)</f>
        <v>-4032.45</v>
      </c>
      <c r="J8" s="236"/>
      <c r="K8" s="236">
        <f>SUM(K9:K13)</f>
        <v>-1422.6</v>
      </c>
      <c r="L8" s="236"/>
      <c r="M8" s="236">
        <f>SUM(M9:M13)</f>
        <v>-6600.6104999999998</v>
      </c>
      <c r="N8" s="235"/>
      <c r="O8" s="235">
        <f>SUM(O9:O13)</f>
        <v>-0.6</v>
      </c>
      <c r="P8" s="235"/>
      <c r="Q8" s="235">
        <f>SUM(Q9:Q13)</f>
        <v>0</v>
      </c>
      <c r="R8" s="236"/>
      <c r="S8" s="236"/>
      <c r="T8" s="236"/>
      <c r="U8" s="236"/>
      <c r="V8" s="236">
        <f>SUM(V9:V13)</f>
        <v>-2.97</v>
      </c>
      <c r="W8" s="236"/>
      <c r="X8" s="236"/>
      <c r="AG8" t="s">
        <v>146</v>
      </c>
    </row>
    <row r="9" spans="1:60" outlineLevel="1" x14ac:dyDescent="0.2">
      <c r="A9" s="244">
        <v>1</v>
      </c>
      <c r="B9" s="245" t="s">
        <v>475</v>
      </c>
      <c r="C9" s="257" t="s">
        <v>476</v>
      </c>
      <c r="D9" s="246" t="s">
        <v>172</v>
      </c>
      <c r="E9" s="247">
        <v>-5.3586</v>
      </c>
      <c r="F9" s="248">
        <v>1018</v>
      </c>
      <c r="G9" s="249">
        <f>ROUND(E9*F9,2)</f>
        <v>-5455.05</v>
      </c>
      <c r="H9" s="230">
        <v>752.52</v>
      </c>
      <c r="I9" s="229">
        <f>ROUND(E9*H9,2)</f>
        <v>-4032.45</v>
      </c>
      <c r="J9" s="230">
        <v>265.48</v>
      </c>
      <c r="K9" s="229">
        <f>ROUND(E9*J9,2)</f>
        <v>-1422.6</v>
      </c>
      <c r="L9" s="229">
        <v>21</v>
      </c>
      <c r="M9" s="229">
        <f>G9*(1+L9/100)</f>
        <v>-6600.6104999999998</v>
      </c>
      <c r="N9" s="228">
        <v>0.11219</v>
      </c>
      <c r="O9" s="228">
        <f>ROUND(E9*N9,2)</f>
        <v>-0.6</v>
      </c>
      <c r="P9" s="228">
        <v>0</v>
      </c>
      <c r="Q9" s="228">
        <f>ROUND(E9*P9,2)</f>
        <v>0</v>
      </c>
      <c r="R9" s="229"/>
      <c r="S9" s="229" t="s">
        <v>150</v>
      </c>
      <c r="T9" s="229" t="s">
        <v>151</v>
      </c>
      <c r="U9" s="229">
        <v>0.55488999999999999</v>
      </c>
      <c r="V9" s="229">
        <f>ROUND(E9*U9,2)</f>
        <v>-2.97</v>
      </c>
      <c r="W9" s="229"/>
      <c r="X9" s="229" t="s">
        <v>152</v>
      </c>
      <c r="Y9" s="209"/>
      <c r="Z9" s="209"/>
      <c r="AA9" s="209"/>
      <c r="AB9" s="209"/>
      <c r="AC9" s="209"/>
      <c r="AD9" s="209"/>
      <c r="AE9" s="209"/>
      <c r="AF9" s="209"/>
      <c r="AG9" s="209" t="s">
        <v>153</v>
      </c>
      <c r="AH9" s="209"/>
      <c r="AI9" s="209"/>
      <c r="AJ9" s="209"/>
      <c r="AK9" s="209"/>
      <c r="AL9" s="209"/>
      <c r="AM9" s="209"/>
      <c r="AN9" s="209"/>
      <c r="AO9" s="209"/>
      <c r="AP9" s="209"/>
      <c r="AQ9" s="209"/>
      <c r="AR9" s="209"/>
      <c r="AS9" s="209"/>
      <c r="AT9" s="209"/>
      <c r="AU9" s="209"/>
      <c r="AV9" s="209"/>
      <c r="AW9" s="209"/>
      <c r="AX9" s="209"/>
      <c r="AY9" s="209"/>
      <c r="AZ9" s="209"/>
      <c r="BA9" s="209"/>
      <c r="BB9" s="209"/>
      <c r="BC9" s="209"/>
      <c r="BD9" s="209"/>
      <c r="BE9" s="209"/>
      <c r="BF9" s="209"/>
      <c r="BG9" s="209"/>
      <c r="BH9" s="209"/>
    </row>
    <row r="10" spans="1:60" outlineLevel="1" x14ac:dyDescent="0.2">
      <c r="A10" s="226"/>
      <c r="B10" s="227"/>
      <c r="C10" s="260" t="s">
        <v>173</v>
      </c>
      <c r="D10" s="233"/>
      <c r="E10" s="234"/>
      <c r="F10" s="229"/>
      <c r="G10" s="229"/>
      <c r="H10" s="229"/>
      <c r="I10" s="229"/>
      <c r="J10" s="229"/>
      <c r="K10" s="229"/>
      <c r="L10" s="229"/>
      <c r="M10" s="229"/>
      <c r="N10" s="228"/>
      <c r="O10" s="228"/>
      <c r="P10" s="228"/>
      <c r="Q10" s="228"/>
      <c r="R10" s="229"/>
      <c r="S10" s="229"/>
      <c r="T10" s="229"/>
      <c r="U10" s="229"/>
      <c r="V10" s="229"/>
      <c r="W10" s="229"/>
      <c r="X10" s="229"/>
      <c r="Y10" s="209"/>
      <c r="Z10" s="209"/>
      <c r="AA10" s="209"/>
      <c r="AB10" s="209"/>
      <c r="AC10" s="209"/>
      <c r="AD10" s="209"/>
      <c r="AE10" s="209"/>
      <c r="AF10" s="209"/>
      <c r="AG10" s="209" t="s">
        <v>155</v>
      </c>
      <c r="AH10" s="209">
        <v>0</v>
      </c>
      <c r="AI10" s="209"/>
      <c r="AJ10" s="209"/>
      <c r="AK10" s="209"/>
      <c r="AL10" s="209"/>
      <c r="AM10" s="209"/>
      <c r="AN10" s="209"/>
      <c r="AO10" s="209"/>
      <c r="AP10" s="209"/>
      <c r="AQ10" s="209"/>
      <c r="AR10" s="209"/>
      <c r="AS10" s="209"/>
      <c r="AT10" s="209"/>
      <c r="AU10" s="209"/>
      <c r="AV10" s="209"/>
      <c r="AW10" s="209"/>
      <c r="AX10" s="209"/>
      <c r="AY10" s="209"/>
      <c r="AZ10" s="209"/>
      <c r="BA10" s="209"/>
      <c r="BB10" s="209"/>
      <c r="BC10" s="209"/>
      <c r="BD10" s="209"/>
      <c r="BE10" s="209"/>
      <c r="BF10" s="209"/>
      <c r="BG10" s="209"/>
      <c r="BH10" s="209"/>
    </row>
    <row r="11" spans="1:60" outlineLevel="1" x14ac:dyDescent="0.2">
      <c r="A11" s="226"/>
      <c r="B11" s="227"/>
      <c r="C11" s="260" t="s">
        <v>347</v>
      </c>
      <c r="D11" s="233"/>
      <c r="E11" s="234"/>
      <c r="F11" s="229"/>
      <c r="G11" s="229"/>
      <c r="H11" s="229"/>
      <c r="I11" s="229"/>
      <c r="J11" s="229"/>
      <c r="K11" s="229"/>
      <c r="L11" s="229"/>
      <c r="M11" s="229"/>
      <c r="N11" s="228"/>
      <c r="O11" s="228"/>
      <c r="P11" s="228"/>
      <c r="Q11" s="228"/>
      <c r="R11" s="229"/>
      <c r="S11" s="229"/>
      <c r="T11" s="229"/>
      <c r="U11" s="229"/>
      <c r="V11" s="229"/>
      <c r="W11" s="229"/>
      <c r="X11" s="229"/>
      <c r="Y11" s="209"/>
      <c r="Z11" s="209"/>
      <c r="AA11" s="209"/>
      <c r="AB11" s="209"/>
      <c r="AC11" s="209"/>
      <c r="AD11" s="209"/>
      <c r="AE11" s="209"/>
      <c r="AF11" s="209"/>
      <c r="AG11" s="209" t="s">
        <v>155</v>
      </c>
      <c r="AH11" s="209">
        <v>0</v>
      </c>
      <c r="AI11" s="209"/>
      <c r="AJ11" s="209"/>
      <c r="AK11" s="209"/>
      <c r="AL11" s="209"/>
      <c r="AM11" s="209"/>
      <c r="AN11" s="209"/>
      <c r="AO11" s="209"/>
      <c r="AP11" s="209"/>
      <c r="AQ11" s="209"/>
      <c r="AR11" s="209"/>
      <c r="AS11" s="209"/>
      <c r="AT11" s="209"/>
      <c r="AU11" s="209"/>
      <c r="AV11" s="209"/>
      <c r="AW11" s="209"/>
      <c r="AX11" s="209"/>
      <c r="AY11" s="209"/>
      <c r="AZ11" s="209"/>
      <c r="BA11" s="209"/>
      <c r="BB11" s="209"/>
      <c r="BC11" s="209"/>
      <c r="BD11" s="209"/>
      <c r="BE11" s="209"/>
      <c r="BF11" s="209"/>
      <c r="BG11" s="209"/>
      <c r="BH11" s="209"/>
    </row>
    <row r="12" spans="1:60" outlineLevel="1" x14ac:dyDescent="0.2">
      <c r="A12" s="226"/>
      <c r="B12" s="227"/>
      <c r="C12" s="260" t="s">
        <v>477</v>
      </c>
      <c r="D12" s="233"/>
      <c r="E12" s="234">
        <v>-8.1216000000000008</v>
      </c>
      <c r="F12" s="229"/>
      <c r="G12" s="229"/>
      <c r="H12" s="229"/>
      <c r="I12" s="229"/>
      <c r="J12" s="229"/>
      <c r="K12" s="229"/>
      <c r="L12" s="229"/>
      <c r="M12" s="229"/>
      <c r="N12" s="228"/>
      <c r="O12" s="228"/>
      <c r="P12" s="228"/>
      <c r="Q12" s="228"/>
      <c r="R12" s="229"/>
      <c r="S12" s="229"/>
      <c r="T12" s="229"/>
      <c r="U12" s="229"/>
      <c r="V12" s="229"/>
      <c r="W12" s="229"/>
      <c r="X12" s="229"/>
      <c r="Y12" s="209"/>
      <c r="Z12" s="209"/>
      <c r="AA12" s="209"/>
      <c r="AB12" s="209"/>
      <c r="AC12" s="209"/>
      <c r="AD12" s="209"/>
      <c r="AE12" s="209"/>
      <c r="AF12" s="209"/>
      <c r="AG12" s="209" t="s">
        <v>155</v>
      </c>
      <c r="AH12" s="209">
        <v>0</v>
      </c>
      <c r="AI12" s="209"/>
      <c r="AJ12" s="209"/>
      <c r="AK12" s="209"/>
      <c r="AL12" s="209"/>
      <c r="AM12" s="209"/>
      <c r="AN12" s="209"/>
      <c r="AO12" s="209"/>
      <c r="AP12" s="209"/>
      <c r="AQ12" s="209"/>
      <c r="AR12" s="209"/>
      <c r="AS12" s="209"/>
      <c r="AT12" s="209"/>
      <c r="AU12" s="209"/>
      <c r="AV12" s="209"/>
      <c r="AW12" s="209"/>
      <c r="AX12" s="209"/>
      <c r="AY12" s="209"/>
      <c r="AZ12" s="209"/>
      <c r="BA12" s="209"/>
      <c r="BB12" s="209"/>
      <c r="BC12" s="209"/>
      <c r="BD12" s="209"/>
      <c r="BE12" s="209"/>
      <c r="BF12" s="209"/>
      <c r="BG12" s="209"/>
      <c r="BH12" s="209"/>
    </row>
    <row r="13" spans="1:60" outlineLevel="1" x14ac:dyDescent="0.2">
      <c r="A13" s="226"/>
      <c r="B13" s="227"/>
      <c r="C13" s="260" t="s">
        <v>478</v>
      </c>
      <c r="D13" s="233"/>
      <c r="E13" s="234">
        <v>2.7629999999999999</v>
      </c>
      <c r="F13" s="229"/>
      <c r="G13" s="229"/>
      <c r="H13" s="229"/>
      <c r="I13" s="229"/>
      <c r="J13" s="229"/>
      <c r="K13" s="229"/>
      <c r="L13" s="229"/>
      <c r="M13" s="229"/>
      <c r="N13" s="228"/>
      <c r="O13" s="228"/>
      <c r="P13" s="228"/>
      <c r="Q13" s="228"/>
      <c r="R13" s="229"/>
      <c r="S13" s="229"/>
      <c r="T13" s="229"/>
      <c r="U13" s="229"/>
      <c r="V13" s="229"/>
      <c r="W13" s="229"/>
      <c r="X13" s="229"/>
      <c r="Y13" s="209"/>
      <c r="Z13" s="209"/>
      <c r="AA13" s="209"/>
      <c r="AB13" s="209"/>
      <c r="AC13" s="209"/>
      <c r="AD13" s="209"/>
      <c r="AE13" s="209"/>
      <c r="AF13" s="209"/>
      <c r="AG13" s="209" t="s">
        <v>155</v>
      </c>
      <c r="AH13" s="209">
        <v>0</v>
      </c>
      <c r="AI13" s="209"/>
      <c r="AJ13" s="209"/>
      <c r="AK13" s="209"/>
      <c r="AL13" s="209"/>
      <c r="AM13" s="209"/>
      <c r="AN13" s="209"/>
      <c r="AO13" s="209"/>
      <c r="AP13" s="209"/>
      <c r="AQ13" s="209"/>
      <c r="AR13" s="209"/>
      <c r="AS13" s="209"/>
      <c r="AT13" s="209"/>
      <c r="AU13" s="209"/>
      <c r="AV13" s="209"/>
      <c r="AW13" s="209"/>
      <c r="AX13" s="209"/>
      <c r="AY13" s="209"/>
      <c r="AZ13" s="209"/>
      <c r="BA13" s="209"/>
      <c r="BB13" s="209"/>
      <c r="BC13" s="209"/>
      <c r="BD13" s="209"/>
      <c r="BE13" s="209"/>
      <c r="BF13" s="209"/>
      <c r="BG13" s="209"/>
      <c r="BH13" s="209"/>
    </row>
    <row r="14" spans="1:60" x14ac:dyDescent="0.2">
      <c r="A14" s="237" t="s">
        <v>145</v>
      </c>
      <c r="B14" s="238" t="s">
        <v>85</v>
      </c>
      <c r="C14" s="256" t="s">
        <v>86</v>
      </c>
      <c r="D14" s="239"/>
      <c r="E14" s="240"/>
      <c r="F14" s="241"/>
      <c r="G14" s="242">
        <f>SUMIF(AG15:AG19,"&lt;&gt;NOR",G15:G19)</f>
        <v>-2765.04</v>
      </c>
      <c r="H14" s="236"/>
      <c r="I14" s="236">
        <f>SUM(I15:I19)</f>
        <v>-340.91</v>
      </c>
      <c r="J14" s="236"/>
      <c r="K14" s="236">
        <f>SUM(K15:K19)</f>
        <v>-2424.12</v>
      </c>
      <c r="L14" s="236"/>
      <c r="M14" s="236">
        <f>SUM(M15:M19)</f>
        <v>-3345.6983999999998</v>
      </c>
      <c r="N14" s="235"/>
      <c r="O14" s="235">
        <f>SUM(O15:O19)</f>
        <v>-0.06</v>
      </c>
      <c r="P14" s="235"/>
      <c r="Q14" s="235">
        <f>SUM(Q15:Q19)</f>
        <v>0</v>
      </c>
      <c r="R14" s="236"/>
      <c r="S14" s="236"/>
      <c r="T14" s="236"/>
      <c r="U14" s="236"/>
      <c r="V14" s="236">
        <f>SUM(V15:V19)</f>
        <v>-5.0599999999999996</v>
      </c>
      <c r="W14" s="236"/>
      <c r="X14" s="236"/>
      <c r="AG14" t="s">
        <v>146</v>
      </c>
    </row>
    <row r="15" spans="1:60" ht="22.5" outlineLevel="1" x14ac:dyDescent="0.2">
      <c r="A15" s="244">
        <v>2</v>
      </c>
      <c r="B15" s="245" t="s">
        <v>336</v>
      </c>
      <c r="C15" s="257" t="s">
        <v>337</v>
      </c>
      <c r="D15" s="246" t="s">
        <v>172</v>
      </c>
      <c r="E15" s="247">
        <v>-10.7172</v>
      </c>
      <c r="F15" s="248">
        <v>258</v>
      </c>
      <c r="G15" s="249">
        <f>ROUND(E15*F15,2)</f>
        <v>-2765.04</v>
      </c>
      <c r="H15" s="230">
        <v>31.81</v>
      </c>
      <c r="I15" s="229">
        <f>ROUND(E15*H15,2)</f>
        <v>-340.91</v>
      </c>
      <c r="J15" s="230">
        <v>226.19</v>
      </c>
      <c r="K15" s="229">
        <f>ROUND(E15*J15,2)</f>
        <v>-2424.12</v>
      </c>
      <c r="L15" s="229">
        <v>21</v>
      </c>
      <c r="M15" s="229">
        <f>G15*(1+L15/100)</f>
        <v>-3345.6983999999998</v>
      </c>
      <c r="N15" s="228">
        <v>5.4000000000000003E-3</v>
      </c>
      <c r="O15" s="228">
        <f>ROUND(E15*N15,2)</f>
        <v>-0.06</v>
      </c>
      <c r="P15" s="228">
        <v>0</v>
      </c>
      <c r="Q15" s="228">
        <f>ROUND(E15*P15,2)</f>
        <v>0</v>
      </c>
      <c r="R15" s="229"/>
      <c r="S15" s="229" t="s">
        <v>150</v>
      </c>
      <c r="T15" s="229" t="s">
        <v>151</v>
      </c>
      <c r="U15" s="229">
        <v>0.47199999999999998</v>
      </c>
      <c r="V15" s="229">
        <f>ROUND(E15*U15,2)</f>
        <v>-5.0599999999999996</v>
      </c>
      <c r="W15" s="229"/>
      <c r="X15" s="229" t="s">
        <v>152</v>
      </c>
      <c r="Y15" s="209"/>
      <c r="Z15" s="209"/>
      <c r="AA15" s="209"/>
      <c r="AB15" s="209"/>
      <c r="AC15" s="209"/>
      <c r="AD15" s="209"/>
      <c r="AE15" s="209"/>
      <c r="AF15" s="209"/>
      <c r="AG15" s="209" t="s">
        <v>153</v>
      </c>
      <c r="AH15" s="209"/>
      <c r="AI15" s="209"/>
      <c r="AJ15" s="209"/>
      <c r="AK15" s="209"/>
      <c r="AL15" s="209"/>
      <c r="AM15" s="209"/>
      <c r="AN15" s="209"/>
      <c r="AO15" s="209"/>
      <c r="AP15" s="209"/>
      <c r="AQ15" s="209"/>
      <c r="AR15" s="209"/>
      <c r="AS15" s="209"/>
      <c r="AT15" s="209"/>
      <c r="AU15" s="209"/>
      <c r="AV15" s="209"/>
      <c r="AW15" s="209"/>
      <c r="AX15" s="209"/>
      <c r="AY15" s="209"/>
      <c r="AZ15" s="209"/>
      <c r="BA15" s="209"/>
      <c r="BB15" s="209"/>
      <c r="BC15" s="209"/>
      <c r="BD15" s="209"/>
      <c r="BE15" s="209"/>
      <c r="BF15" s="209"/>
      <c r="BG15" s="209"/>
      <c r="BH15" s="209"/>
    </row>
    <row r="16" spans="1:60" outlineLevel="1" x14ac:dyDescent="0.2">
      <c r="A16" s="226"/>
      <c r="B16" s="227"/>
      <c r="C16" s="260" t="s">
        <v>173</v>
      </c>
      <c r="D16" s="233"/>
      <c r="E16" s="234"/>
      <c r="F16" s="229"/>
      <c r="G16" s="229"/>
      <c r="H16" s="229"/>
      <c r="I16" s="229"/>
      <c r="J16" s="229"/>
      <c r="K16" s="229"/>
      <c r="L16" s="229"/>
      <c r="M16" s="229"/>
      <c r="N16" s="228"/>
      <c r="O16" s="228"/>
      <c r="P16" s="228"/>
      <c r="Q16" s="228"/>
      <c r="R16" s="229"/>
      <c r="S16" s="229"/>
      <c r="T16" s="229"/>
      <c r="U16" s="229"/>
      <c r="V16" s="229"/>
      <c r="W16" s="229"/>
      <c r="X16" s="229"/>
      <c r="Y16" s="209"/>
      <c r="Z16" s="209"/>
      <c r="AA16" s="209"/>
      <c r="AB16" s="209"/>
      <c r="AC16" s="209"/>
      <c r="AD16" s="209"/>
      <c r="AE16" s="209"/>
      <c r="AF16" s="209"/>
      <c r="AG16" s="209" t="s">
        <v>155</v>
      </c>
      <c r="AH16" s="209">
        <v>0</v>
      </c>
      <c r="AI16" s="209"/>
      <c r="AJ16" s="209"/>
      <c r="AK16" s="209"/>
      <c r="AL16" s="209"/>
      <c r="AM16" s="209"/>
      <c r="AN16" s="209"/>
      <c r="AO16" s="209"/>
      <c r="AP16" s="209"/>
      <c r="AQ16" s="209"/>
      <c r="AR16" s="209"/>
      <c r="AS16" s="209"/>
      <c r="AT16" s="209"/>
      <c r="AU16" s="209"/>
      <c r="AV16" s="209"/>
      <c r="AW16" s="209"/>
      <c r="AX16" s="209"/>
      <c r="AY16" s="209"/>
      <c r="AZ16" s="209"/>
      <c r="BA16" s="209"/>
      <c r="BB16" s="209"/>
      <c r="BC16" s="209"/>
      <c r="BD16" s="209"/>
      <c r="BE16" s="209"/>
      <c r="BF16" s="209"/>
      <c r="BG16" s="209"/>
      <c r="BH16" s="209"/>
    </row>
    <row r="17" spans="1:60" outlineLevel="1" x14ac:dyDescent="0.2">
      <c r="A17" s="226"/>
      <c r="B17" s="227"/>
      <c r="C17" s="260" t="s">
        <v>347</v>
      </c>
      <c r="D17" s="233"/>
      <c r="E17" s="234"/>
      <c r="F17" s="229"/>
      <c r="G17" s="229"/>
      <c r="H17" s="229"/>
      <c r="I17" s="229"/>
      <c r="J17" s="229"/>
      <c r="K17" s="229"/>
      <c r="L17" s="229"/>
      <c r="M17" s="229"/>
      <c r="N17" s="228"/>
      <c r="O17" s="228"/>
      <c r="P17" s="228"/>
      <c r="Q17" s="228"/>
      <c r="R17" s="229"/>
      <c r="S17" s="229"/>
      <c r="T17" s="229"/>
      <c r="U17" s="229"/>
      <c r="V17" s="229"/>
      <c r="W17" s="229"/>
      <c r="X17" s="229"/>
      <c r="Y17" s="209"/>
      <c r="Z17" s="209"/>
      <c r="AA17" s="209"/>
      <c r="AB17" s="209"/>
      <c r="AC17" s="209"/>
      <c r="AD17" s="209"/>
      <c r="AE17" s="209"/>
      <c r="AF17" s="209"/>
      <c r="AG17" s="209" t="s">
        <v>155</v>
      </c>
      <c r="AH17" s="209">
        <v>0</v>
      </c>
      <c r="AI17" s="209"/>
      <c r="AJ17" s="209"/>
      <c r="AK17" s="209"/>
      <c r="AL17" s="209"/>
      <c r="AM17" s="209"/>
      <c r="AN17" s="209"/>
      <c r="AO17" s="209"/>
      <c r="AP17" s="209"/>
      <c r="AQ17" s="209"/>
      <c r="AR17" s="209"/>
      <c r="AS17" s="209"/>
      <c r="AT17" s="209"/>
      <c r="AU17" s="209"/>
      <c r="AV17" s="209"/>
      <c r="AW17" s="209"/>
      <c r="AX17" s="209"/>
      <c r="AY17" s="209"/>
      <c r="AZ17" s="209"/>
      <c r="BA17" s="209"/>
      <c r="BB17" s="209"/>
      <c r="BC17" s="209"/>
      <c r="BD17" s="209"/>
      <c r="BE17" s="209"/>
      <c r="BF17" s="209"/>
      <c r="BG17" s="209"/>
      <c r="BH17" s="209"/>
    </row>
    <row r="18" spans="1:60" outlineLevel="1" x14ac:dyDescent="0.2">
      <c r="A18" s="226"/>
      <c r="B18" s="227"/>
      <c r="C18" s="260" t="s">
        <v>479</v>
      </c>
      <c r="D18" s="233"/>
      <c r="E18" s="234">
        <v>-16.243200000000002</v>
      </c>
      <c r="F18" s="229"/>
      <c r="G18" s="229"/>
      <c r="H18" s="229"/>
      <c r="I18" s="229"/>
      <c r="J18" s="229"/>
      <c r="K18" s="229"/>
      <c r="L18" s="229"/>
      <c r="M18" s="229"/>
      <c r="N18" s="228"/>
      <c r="O18" s="228"/>
      <c r="P18" s="228"/>
      <c r="Q18" s="228"/>
      <c r="R18" s="229"/>
      <c r="S18" s="229"/>
      <c r="T18" s="229"/>
      <c r="U18" s="229"/>
      <c r="V18" s="229"/>
      <c r="W18" s="229"/>
      <c r="X18" s="229"/>
      <c r="Y18" s="209"/>
      <c r="Z18" s="209"/>
      <c r="AA18" s="209"/>
      <c r="AB18" s="209"/>
      <c r="AC18" s="209"/>
      <c r="AD18" s="209"/>
      <c r="AE18" s="209"/>
      <c r="AF18" s="209"/>
      <c r="AG18" s="209" t="s">
        <v>155</v>
      </c>
      <c r="AH18" s="209">
        <v>0</v>
      </c>
      <c r="AI18" s="209"/>
      <c r="AJ18" s="209"/>
      <c r="AK18" s="209"/>
      <c r="AL18" s="209"/>
      <c r="AM18" s="209"/>
      <c r="AN18" s="209"/>
      <c r="AO18" s="209"/>
      <c r="AP18" s="209"/>
      <c r="AQ18" s="209"/>
      <c r="AR18" s="209"/>
      <c r="AS18" s="209"/>
      <c r="AT18" s="209"/>
      <c r="AU18" s="209"/>
      <c r="AV18" s="209"/>
      <c r="AW18" s="209"/>
      <c r="AX18" s="209"/>
      <c r="AY18" s="209"/>
      <c r="AZ18" s="209"/>
      <c r="BA18" s="209"/>
      <c r="BB18" s="209"/>
      <c r="BC18" s="209"/>
      <c r="BD18" s="209"/>
      <c r="BE18" s="209"/>
      <c r="BF18" s="209"/>
      <c r="BG18" s="209"/>
      <c r="BH18" s="209"/>
    </row>
    <row r="19" spans="1:60" outlineLevel="1" x14ac:dyDescent="0.2">
      <c r="A19" s="226"/>
      <c r="B19" s="227"/>
      <c r="C19" s="260" t="s">
        <v>480</v>
      </c>
      <c r="D19" s="233"/>
      <c r="E19" s="234">
        <v>5.5259999999999998</v>
      </c>
      <c r="F19" s="229"/>
      <c r="G19" s="229"/>
      <c r="H19" s="229"/>
      <c r="I19" s="229"/>
      <c r="J19" s="229"/>
      <c r="K19" s="229"/>
      <c r="L19" s="229"/>
      <c r="M19" s="229"/>
      <c r="N19" s="228"/>
      <c r="O19" s="228"/>
      <c r="P19" s="228"/>
      <c r="Q19" s="228"/>
      <c r="R19" s="229"/>
      <c r="S19" s="229"/>
      <c r="T19" s="229"/>
      <c r="U19" s="229"/>
      <c r="V19" s="229"/>
      <c r="W19" s="229"/>
      <c r="X19" s="229"/>
      <c r="Y19" s="209"/>
      <c r="Z19" s="209"/>
      <c r="AA19" s="209"/>
      <c r="AB19" s="209"/>
      <c r="AC19" s="209"/>
      <c r="AD19" s="209"/>
      <c r="AE19" s="209"/>
      <c r="AF19" s="209"/>
      <c r="AG19" s="209" t="s">
        <v>155</v>
      </c>
      <c r="AH19" s="209">
        <v>0</v>
      </c>
      <c r="AI19" s="209"/>
      <c r="AJ19" s="209"/>
      <c r="AK19" s="209"/>
      <c r="AL19" s="209"/>
      <c r="AM19" s="209"/>
      <c r="AN19" s="209"/>
      <c r="AO19" s="209"/>
      <c r="AP19" s="209"/>
      <c r="AQ19" s="209"/>
      <c r="AR19" s="209"/>
      <c r="AS19" s="209"/>
      <c r="AT19" s="209"/>
      <c r="AU19" s="209"/>
      <c r="AV19" s="209"/>
      <c r="AW19" s="209"/>
      <c r="AX19" s="209"/>
      <c r="AY19" s="209"/>
      <c r="AZ19" s="209"/>
      <c r="BA19" s="209"/>
      <c r="BB19" s="209"/>
      <c r="BC19" s="209"/>
      <c r="BD19" s="209"/>
      <c r="BE19" s="209"/>
      <c r="BF19" s="209"/>
      <c r="BG19" s="209"/>
      <c r="BH19" s="209"/>
    </row>
    <row r="20" spans="1:60" x14ac:dyDescent="0.2">
      <c r="A20" s="237" t="s">
        <v>145</v>
      </c>
      <c r="B20" s="238" t="s">
        <v>93</v>
      </c>
      <c r="C20" s="256" t="s">
        <v>94</v>
      </c>
      <c r="D20" s="239"/>
      <c r="E20" s="240"/>
      <c r="F20" s="241"/>
      <c r="G20" s="242">
        <f>SUMIF(AG21:AG21,"&lt;&gt;NOR",G21:G21)</f>
        <v>-583.26</v>
      </c>
      <c r="H20" s="236"/>
      <c r="I20" s="236">
        <f>SUM(I21:I21)</f>
        <v>0</v>
      </c>
      <c r="J20" s="236"/>
      <c r="K20" s="236">
        <f>SUM(K21:K21)</f>
        <v>-583.26</v>
      </c>
      <c r="L20" s="236"/>
      <c r="M20" s="236">
        <f>SUM(M21:M21)</f>
        <v>-705.74459999999999</v>
      </c>
      <c r="N20" s="235"/>
      <c r="O20" s="235">
        <f>SUM(O21:O21)</f>
        <v>0</v>
      </c>
      <c r="P20" s="235"/>
      <c r="Q20" s="235">
        <f>SUM(Q21:Q21)</f>
        <v>0</v>
      </c>
      <c r="R20" s="236"/>
      <c r="S20" s="236"/>
      <c r="T20" s="236"/>
      <c r="U20" s="236"/>
      <c r="V20" s="236">
        <f>SUM(V21:V21)</f>
        <v>-1.38</v>
      </c>
      <c r="W20" s="236"/>
      <c r="X20" s="236"/>
      <c r="AG20" t="s">
        <v>146</v>
      </c>
    </row>
    <row r="21" spans="1:60" ht="22.5" outlineLevel="1" x14ac:dyDescent="0.2">
      <c r="A21" s="250">
        <v>3</v>
      </c>
      <c r="B21" s="251" t="s">
        <v>185</v>
      </c>
      <c r="C21" s="261" t="s">
        <v>186</v>
      </c>
      <c r="D21" s="252" t="s">
        <v>149</v>
      </c>
      <c r="E21" s="253">
        <v>-0.65905000000000002</v>
      </c>
      <c r="F21" s="254">
        <v>885</v>
      </c>
      <c r="G21" s="255">
        <f>ROUND(E21*F21,2)</f>
        <v>-583.26</v>
      </c>
      <c r="H21" s="230">
        <v>0</v>
      </c>
      <c r="I21" s="229">
        <f>ROUND(E21*H21,2)</f>
        <v>0</v>
      </c>
      <c r="J21" s="230">
        <v>885</v>
      </c>
      <c r="K21" s="229">
        <f>ROUND(E21*J21,2)</f>
        <v>-583.26</v>
      </c>
      <c r="L21" s="229">
        <v>21</v>
      </c>
      <c r="M21" s="229">
        <f>G21*(1+L21/100)</f>
        <v>-705.74459999999999</v>
      </c>
      <c r="N21" s="228">
        <v>0</v>
      </c>
      <c r="O21" s="228">
        <f>ROUND(E21*N21,2)</f>
        <v>0</v>
      </c>
      <c r="P21" s="228">
        <v>0</v>
      </c>
      <c r="Q21" s="228">
        <f>ROUND(E21*P21,2)</f>
        <v>0</v>
      </c>
      <c r="R21" s="229"/>
      <c r="S21" s="229" t="s">
        <v>150</v>
      </c>
      <c r="T21" s="229" t="s">
        <v>151</v>
      </c>
      <c r="U21" s="229">
        <v>2.1</v>
      </c>
      <c r="V21" s="229">
        <f>ROUND(E21*U21,2)</f>
        <v>-1.38</v>
      </c>
      <c r="W21" s="229"/>
      <c r="X21" s="229" t="s">
        <v>187</v>
      </c>
      <c r="Y21" s="209"/>
      <c r="Z21" s="209"/>
      <c r="AA21" s="209"/>
      <c r="AB21" s="209"/>
      <c r="AC21" s="209"/>
      <c r="AD21" s="209"/>
      <c r="AE21" s="209"/>
      <c r="AF21" s="209"/>
      <c r="AG21" s="209" t="s">
        <v>188</v>
      </c>
      <c r="AH21" s="209"/>
      <c r="AI21" s="209"/>
      <c r="AJ21" s="209"/>
      <c r="AK21" s="209"/>
      <c r="AL21" s="209"/>
      <c r="AM21" s="209"/>
      <c r="AN21" s="209"/>
      <c r="AO21" s="209"/>
      <c r="AP21" s="209"/>
      <c r="AQ21" s="209"/>
      <c r="AR21" s="209"/>
      <c r="AS21" s="209"/>
      <c r="AT21" s="209"/>
      <c r="AU21" s="209"/>
      <c r="AV21" s="209"/>
      <c r="AW21" s="209"/>
      <c r="AX21" s="209"/>
      <c r="AY21" s="209"/>
      <c r="AZ21" s="209"/>
      <c r="BA21" s="209"/>
      <c r="BB21" s="209"/>
      <c r="BC21" s="209"/>
      <c r="BD21" s="209"/>
      <c r="BE21" s="209"/>
      <c r="BF21" s="209"/>
      <c r="BG21" s="209"/>
      <c r="BH21" s="209"/>
    </row>
    <row r="22" spans="1:60" x14ac:dyDescent="0.2">
      <c r="A22" s="237" t="s">
        <v>145</v>
      </c>
      <c r="B22" s="238" t="s">
        <v>107</v>
      </c>
      <c r="C22" s="256" t="s">
        <v>108</v>
      </c>
      <c r="D22" s="239"/>
      <c r="E22" s="240"/>
      <c r="F22" s="241"/>
      <c r="G22" s="242">
        <f>SUMIF(AG23:AG36,"&lt;&gt;NOR",G23:G36)</f>
        <v>110.92000000000004</v>
      </c>
      <c r="H22" s="236"/>
      <c r="I22" s="236">
        <f>SUM(I23:I36)</f>
        <v>21.389999999999997</v>
      </c>
      <c r="J22" s="236"/>
      <c r="K22" s="236">
        <f>SUM(K23:K36)</f>
        <v>89.53</v>
      </c>
      <c r="L22" s="236"/>
      <c r="M22" s="236">
        <f>SUM(M23:M36)</f>
        <v>134.2132</v>
      </c>
      <c r="N22" s="235"/>
      <c r="O22" s="235">
        <f>SUM(O23:O36)</f>
        <v>0</v>
      </c>
      <c r="P22" s="235"/>
      <c r="Q22" s="235">
        <f>SUM(Q23:Q36)</f>
        <v>0</v>
      </c>
      <c r="R22" s="236"/>
      <c r="S22" s="236"/>
      <c r="T22" s="236"/>
      <c r="U22" s="236"/>
      <c r="V22" s="236">
        <f>SUM(V23:V36)</f>
        <v>0.12000000000000002</v>
      </c>
      <c r="W22" s="236"/>
      <c r="X22" s="236"/>
      <c r="AG22" t="s">
        <v>146</v>
      </c>
    </row>
    <row r="23" spans="1:60" outlineLevel="1" x14ac:dyDescent="0.2">
      <c r="A23" s="244">
        <v>4</v>
      </c>
      <c r="B23" s="245" t="s">
        <v>481</v>
      </c>
      <c r="C23" s="257" t="s">
        <v>482</v>
      </c>
      <c r="D23" s="246" t="s">
        <v>172</v>
      </c>
      <c r="E23" s="247">
        <v>0.32250000000000001</v>
      </c>
      <c r="F23" s="248">
        <v>50.1</v>
      </c>
      <c r="G23" s="249">
        <f>ROUND(E23*F23,2)</f>
        <v>16.16</v>
      </c>
      <c r="H23" s="230">
        <v>24.89</v>
      </c>
      <c r="I23" s="229">
        <f>ROUND(E23*H23,2)</f>
        <v>8.0299999999999994</v>
      </c>
      <c r="J23" s="230">
        <v>25.21</v>
      </c>
      <c r="K23" s="229">
        <f>ROUND(E23*J23,2)</f>
        <v>8.1300000000000008</v>
      </c>
      <c r="L23" s="229">
        <v>21</v>
      </c>
      <c r="M23" s="229">
        <f>G23*(1+L23/100)</f>
        <v>19.553599999999999</v>
      </c>
      <c r="N23" s="228">
        <v>2.1000000000000001E-4</v>
      </c>
      <c r="O23" s="228">
        <f>ROUND(E23*N23,2)</f>
        <v>0</v>
      </c>
      <c r="P23" s="228">
        <v>0</v>
      </c>
      <c r="Q23" s="228">
        <f>ROUND(E23*P23,2)</f>
        <v>0</v>
      </c>
      <c r="R23" s="229"/>
      <c r="S23" s="229" t="s">
        <v>150</v>
      </c>
      <c r="T23" s="229" t="s">
        <v>151</v>
      </c>
      <c r="U23" s="229">
        <v>0.05</v>
      </c>
      <c r="V23" s="229">
        <f>ROUND(E23*U23,2)</f>
        <v>0.02</v>
      </c>
      <c r="W23" s="229"/>
      <c r="X23" s="229" t="s">
        <v>152</v>
      </c>
      <c r="Y23" s="209"/>
      <c r="Z23" s="209"/>
      <c r="AA23" s="209"/>
      <c r="AB23" s="209"/>
      <c r="AC23" s="209"/>
      <c r="AD23" s="209"/>
      <c r="AE23" s="209"/>
      <c r="AF23" s="209"/>
      <c r="AG23" s="209" t="s">
        <v>153</v>
      </c>
      <c r="AH23" s="209"/>
      <c r="AI23" s="209"/>
      <c r="AJ23" s="209"/>
      <c r="AK23" s="209"/>
      <c r="AL23" s="209"/>
      <c r="AM23" s="209"/>
      <c r="AN23" s="209"/>
      <c r="AO23" s="209"/>
      <c r="AP23" s="209"/>
      <c r="AQ23" s="209"/>
      <c r="AR23" s="209"/>
      <c r="AS23" s="209"/>
      <c r="AT23" s="209"/>
      <c r="AU23" s="209"/>
      <c r="AV23" s="209"/>
      <c r="AW23" s="209"/>
      <c r="AX23" s="209"/>
      <c r="AY23" s="209"/>
      <c r="AZ23" s="209"/>
      <c r="BA23" s="209"/>
      <c r="BB23" s="209"/>
      <c r="BC23" s="209"/>
      <c r="BD23" s="209"/>
      <c r="BE23" s="209"/>
      <c r="BF23" s="209"/>
      <c r="BG23" s="209"/>
      <c r="BH23" s="209"/>
    </row>
    <row r="24" spans="1:60" outlineLevel="1" x14ac:dyDescent="0.2">
      <c r="A24" s="226"/>
      <c r="B24" s="227"/>
      <c r="C24" s="260" t="s">
        <v>483</v>
      </c>
      <c r="D24" s="233"/>
      <c r="E24" s="234">
        <v>0.32250000000000001</v>
      </c>
      <c r="F24" s="229"/>
      <c r="G24" s="229"/>
      <c r="H24" s="229"/>
      <c r="I24" s="229"/>
      <c r="J24" s="229"/>
      <c r="K24" s="229"/>
      <c r="L24" s="229"/>
      <c r="M24" s="229"/>
      <c r="N24" s="228"/>
      <c r="O24" s="228"/>
      <c r="P24" s="228"/>
      <c r="Q24" s="228"/>
      <c r="R24" s="229"/>
      <c r="S24" s="229"/>
      <c r="T24" s="229"/>
      <c r="U24" s="229"/>
      <c r="V24" s="229"/>
      <c r="W24" s="229"/>
      <c r="X24" s="229"/>
      <c r="Y24" s="209"/>
      <c r="Z24" s="209"/>
      <c r="AA24" s="209"/>
      <c r="AB24" s="209"/>
      <c r="AC24" s="209"/>
      <c r="AD24" s="209"/>
      <c r="AE24" s="209"/>
      <c r="AF24" s="209"/>
      <c r="AG24" s="209" t="s">
        <v>155</v>
      </c>
      <c r="AH24" s="209">
        <v>0</v>
      </c>
      <c r="AI24" s="209"/>
      <c r="AJ24" s="209"/>
      <c r="AK24" s="209"/>
      <c r="AL24" s="209"/>
      <c r="AM24" s="209"/>
      <c r="AN24" s="209"/>
      <c r="AO24" s="209"/>
      <c r="AP24" s="209"/>
      <c r="AQ24" s="209"/>
      <c r="AR24" s="209"/>
      <c r="AS24" s="209"/>
      <c r="AT24" s="209"/>
      <c r="AU24" s="209"/>
      <c r="AV24" s="209"/>
      <c r="AW24" s="209"/>
      <c r="AX24" s="209"/>
      <c r="AY24" s="209"/>
      <c r="AZ24" s="209"/>
      <c r="BA24" s="209"/>
      <c r="BB24" s="209"/>
      <c r="BC24" s="209"/>
      <c r="BD24" s="209"/>
      <c r="BE24" s="209"/>
      <c r="BF24" s="209"/>
      <c r="BG24" s="209"/>
      <c r="BH24" s="209"/>
    </row>
    <row r="25" spans="1:60" outlineLevel="1" x14ac:dyDescent="0.2">
      <c r="A25" s="244">
        <v>5</v>
      </c>
      <c r="B25" s="245" t="s">
        <v>384</v>
      </c>
      <c r="C25" s="257" t="s">
        <v>385</v>
      </c>
      <c r="D25" s="246" t="s">
        <v>330</v>
      </c>
      <c r="E25" s="247">
        <v>-2.2000000000000002</v>
      </c>
      <c r="F25" s="248">
        <v>129.5</v>
      </c>
      <c r="G25" s="249">
        <f>ROUND(E25*F25,2)</f>
        <v>-284.89999999999998</v>
      </c>
      <c r="H25" s="230">
        <v>10.55</v>
      </c>
      <c r="I25" s="229">
        <f>ROUND(E25*H25,2)</f>
        <v>-23.21</v>
      </c>
      <c r="J25" s="230">
        <v>118.95</v>
      </c>
      <c r="K25" s="229">
        <f>ROUND(E25*J25,2)</f>
        <v>-261.69</v>
      </c>
      <c r="L25" s="229">
        <v>21</v>
      </c>
      <c r="M25" s="229">
        <f>G25*(1+L25/100)</f>
        <v>-344.72899999999998</v>
      </c>
      <c r="N25" s="228">
        <v>3.2000000000000003E-4</v>
      </c>
      <c r="O25" s="228">
        <f>ROUND(E25*N25,2)</f>
        <v>0</v>
      </c>
      <c r="P25" s="228">
        <v>0</v>
      </c>
      <c r="Q25" s="228">
        <f>ROUND(E25*P25,2)</f>
        <v>0</v>
      </c>
      <c r="R25" s="229"/>
      <c r="S25" s="229" t="s">
        <v>150</v>
      </c>
      <c r="T25" s="229" t="s">
        <v>151</v>
      </c>
      <c r="U25" s="229">
        <v>0.23599999999999999</v>
      </c>
      <c r="V25" s="229">
        <f>ROUND(E25*U25,2)</f>
        <v>-0.52</v>
      </c>
      <c r="W25" s="229"/>
      <c r="X25" s="229" t="s">
        <v>152</v>
      </c>
      <c r="Y25" s="209"/>
      <c r="Z25" s="209"/>
      <c r="AA25" s="209"/>
      <c r="AB25" s="209"/>
      <c r="AC25" s="209"/>
      <c r="AD25" s="209"/>
      <c r="AE25" s="209"/>
      <c r="AF25" s="209"/>
      <c r="AG25" s="209" t="s">
        <v>153</v>
      </c>
      <c r="AH25" s="209"/>
      <c r="AI25" s="209"/>
      <c r="AJ25" s="209"/>
      <c r="AK25" s="209"/>
      <c r="AL25" s="209"/>
      <c r="AM25" s="209"/>
      <c r="AN25" s="209"/>
      <c r="AO25" s="209"/>
      <c r="AP25" s="209"/>
      <c r="AQ25" s="209"/>
      <c r="AR25" s="209"/>
      <c r="AS25" s="209"/>
      <c r="AT25" s="209"/>
      <c r="AU25" s="209"/>
      <c r="AV25" s="209"/>
      <c r="AW25" s="209"/>
      <c r="AX25" s="209"/>
      <c r="AY25" s="209"/>
      <c r="AZ25" s="209"/>
      <c r="BA25" s="209"/>
      <c r="BB25" s="209"/>
      <c r="BC25" s="209"/>
      <c r="BD25" s="209"/>
      <c r="BE25" s="209"/>
      <c r="BF25" s="209"/>
      <c r="BG25" s="209"/>
      <c r="BH25" s="209"/>
    </row>
    <row r="26" spans="1:60" outlineLevel="1" x14ac:dyDescent="0.2">
      <c r="A26" s="226"/>
      <c r="B26" s="227"/>
      <c r="C26" s="260" t="s">
        <v>484</v>
      </c>
      <c r="D26" s="233"/>
      <c r="E26" s="234">
        <v>-4.3</v>
      </c>
      <c r="F26" s="229"/>
      <c r="G26" s="229"/>
      <c r="H26" s="229"/>
      <c r="I26" s="229"/>
      <c r="J26" s="229"/>
      <c r="K26" s="229"/>
      <c r="L26" s="229"/>
      <c r="M26" s="229"/>
      <c r="N26" s="228"/>
      <c r="O26" s="228"/>
      <c r="P26" s="228"/>
      <c r="Q26" s="228"/>
      <c r="R26" s="229"/>
      <c r="S26" s="229"/>
      <c r="T26" s="229"/>
      <c r="U26" s="229"/>
      <c r="V26" s="229"/>
      <c r="W26" s="229"/>
      <c r="X26" s="229"/>
      <c r="Y26" s="209"/>
      <c r="Z26" s="209"/>
      <c r="AA26" s="209"/>
      <c r="AB26" s="209"/>
      <c r="AC26" s="209"/>
      <c r="AD26" s="209"/>
      <c r="AE26" s="209"/>
      <c r="AF26" s="209"/>
      <c r="AG26" s="209" t="s">
        <v>155</v>
      </c>
      <c r="AH26" s="209">
        <v>0</v>
      </c>
      <c r="AI26" s="209"/>
      <c r="AJ26" s="209"/>
      <c r="AK26" s="209"/>
      <c r="AL26" s="209"/>
      <c r="AM26" s="209"/>
      <c r="AN26" s="209"/>
      <c r="AO26" s="209"/>
      <c r="AP26" s="209"/>
      <c r="AQ26" s="209"/>
      <c r="AR26" s="209"/>
      <c r="AS26" s="209"/>
      <c r="AT26" s="209"/>
      <c r="AU26" s="209"/>
      <c r="AV26" s="209"/>
      <c r="AW26" s="209"/>
      <c r="AX26" s="209"/>
      <c r="AY26" s="209"/>
      <c r="AZ26" s="209"/>
      <c r="BA26" s="209"/>
      <c r="BB26" s="209"/>
      <c r="BC26" s="209"/>
      <c r="BD26" s="209"/>
      <c r="BE26" s="209"/>
      <c r="BF26" s="209"/>
      <c r="BG26" s="209"/>
      <c r="BH26" s="209"/>
    </row>
    <row r="27" spans="1:60" outlineLevel="1" x14ac:dyDescent="0.2">
      <c r="A27" s="226"/>
      <c r="B27" s="227"/>
      <c r="C27" s="260" t="s">
        <v>485</v>
      </c>
      <c r="D27" s="233"/>
      <c r="E27" s="234">
        <v>1.8</v>
      </c>
      <c r="F27" s="229"/>
      <c r="G27" s="229"/>
      <c r="H27" s="229"/>
      <c r="I27" s="229"/>
      <c r="J27" s="229"/>
      <c r="K27" s="229"/>
      <c r="L27" s="229"/>
      <c r="M27" s="229"/>
      <c r="N27" s="228"/>
      <c r="O27" s="228"/>
      <c r="P27" s="228"/>
      <c r="Q27" s="228"/>
      <c r="R27" s="229"/>
      <c r="S27" s="229"/>
      <c r="T27" s="229"/>
      <c r="U27" s="229"/>
      <c r="V27" s="229"/>
      <c r="W27" s="229"/>
      <c r="X27" s="229"/>
      <c r="Y27" s="209"/>
      <c r="Z27" s="209"/>
      <c r="AA27" s="209"/>
      <c r="AB27" s="209"/>
      <c r="AC27" s="209"/>
      <c r="AD27" s="209"/>
      <c r="AE27" s="209"/>
      <c r="AF27" s="209"/>
      <c r="AG27" s="209" t="s">
        <v>155</v>
      </c>
      <c r="AH27" s="209">
        <v>0</v>
      </c>
      <c r="AI27" s="209"/>
      <c r="AJ27" s="209"/>
      <c r="AK27" s="209"/>
      <c r="AL27" s="209"/>
      <c r="AM27" s="209"/>
      <c r="AN27" s="209"/>
      <c r="AO27" s="209"/>
      <c r="AP27" s="209"/>
      <c r="AQ27" s="209"/>
      <c r="AR27" s="209"/>
      <c r="AS27" s="209"/>
      <c r="AT27" s="209"/>
      <c r="AU27" s="209"/>
      <c r="AV27" s="209"/>
      <c r="AW27" s="209"/>
      <c r="AX27" s="209"/>
      <c r="AY27" s="209"/>
      <c r="AZ27" s="209"/>
      <c r="BA27" s="209"/>
      <c r="BB27" s="209"/>
      <c r="BC27" s="209"/>
      <c r="BD27" s="209"/>
      <c r="BE27" s="209"/>
      <c r="BF27" s="209"/>
      <c r="BG27" s="209"/>
      <c r="BH27" s="209"/>
    </row>
    <row r="28" spans="1:60" outlineLevel="1" x14ac:dyDescent="0.2">
      <c r="A28" s="226"/>
      <c r="B28" s="227"/>
      <c r="C28" s="260" t="s">
        <v>486</v>
      </c>
      <c r="D28" s="233"/>
      <c r="E28" s="234">
        <v>0.3</v>
      </c>
      <c r="F28" s="229"/>
      <c r="G28" s="229"/>
      <c r="H28" s="229"/>
      <c r="I28" s="229"/>
      <c r="J28" s="229"/>
      <c r="K28" s="229"/>
      <c r="L28" s="229"/>
      <c r="M28" s="229"/>
      <c r="N28" s="228"/>
      <c r="O28" s="228"/>
      <c r="P28" s="228"/>
      <c r="Q28" s="228"/>
      <c r="R28" s="229"/>
      <c r="S28" s="229"/>
      <c r="T28" s="229"/>
      <c r="U28" s="229"/>
      <c r="V28" s="229"/>
      <c r="W28" s="229"/>
      <c r="X28" s="229"/>
      <c r="Y28" s="209"/>
      <c r="Z28" s="209"/>
      <c r="AA28" s="209"/>
      <c r="AB28" s="209"/>
      <c r="AC28" s="209"/>
      <c r="AD28" s="209"/>
      <c r="AE28" s="209"/>
      <c r="AF28" s="209"/>
      <c r="AG28" s="209" t="s">
        <v>155</v>
      </c>
      <c r="AH28" s="209">
        <v>0</v>
      </c>
      <c r="AI28" s="209"/>
      <c r="AJ28" s="209"/>
      <c r="AK28" s="209"/>
      <c r="AL28" s="209"/>
      <c r="AM28" s="209"/>
      <c r="AN28" s="209"/>
      <c r="AO28" s="209"/>
      <c r="AP28" s="209"/>
      <c r="AQ28" s="209"/>
      <c r="AR28" s="209"/>
      <c r="AS28" s="209"/>
      <c r="AT28" s="209"/>
      <c r="AU28" s="209"/>
      <c r="AV28" s="209"/>
      <c r="AW28" s="209"/>
      <c r="AX28" s="209"/>
      <c r="AY28" s="209"/>
      <c r="AZ28" s="209"/>
      <c r="BA28" s="209"/>
      <c r="BB28" s="209"/>
      <c r="BC28" s="209"/>
      <c r="BD28" s="209"/>
      <c r="BE28" s="209"/>
      <c r="BF28" s="209"/>
      <c r="BG28" s="209"/>
      <c r="BH28" s="209"/>
    </row>
    <row r="29" spans="1:60" outlineLevel="1" x14ac:dyDescent="0.2">
      <c r="A29" s="250">
        <v>6</v>
      </c>
      <c r="B29" s="251" t="s">
        <v>393</v>
      </c>
      <c r="C29" s="261" t="s">
        <v>394</v>
      </c>
      <c r="D29" s="252" t="s">
        <v>330</v>
      </c>
      <c r="E29" s="253">
        <v>2.2000000000000002</v>
      </c>
      <c r="F29" s="254">
        <v>94.1</v>
      </c>
      <c r="G29" s="255">
        <f>ROUND(E29*F29,2)</f>
        <v>207.02</v>
      </c>
      <c r="H29" s="230">
        <v>5.42</v>
      </c>
      <c r="I29" s="229">
        <f>ROUND(E29*H29,2)</f>
        <v>11.92</v>
      </c>
      <c r="J29" s="230">
        <v>88.68</v>
      </c>
      <c r="K29" s="229">
        <f>ROUND(E29*J29,2)</f>
        <v>195.1</v>
      </c>
      <c r="L29" s="229">
        <v>21</v>
      </c>
      <c r="M29" s="229">
        <f>G29*(1+L29/100)</f>
        <v>250.49420000000001</v>
      </c>
      <c r="N29" s="228">
        <v>0</v>
      </c>
      <c r="O29" s="228">
        <f>ROUND(E29*N29,2)</f>
        <v>0</v>
      </c>
      <c r="P29" s="228">
        <v>0</v>
      </c>
      <c r="Q29" s="228">
        <f>ROUND(E29*P29,2)</f>
        <v>0</v>
      </c>
      <c r="R29" s="229"/>
      <c r="S29" s="229" t="s">
        <v>150</v>
      </c>
      <c r="T29" s="229" t="s">
        <v>151</v>
      </c>
      <c r="U29" s="229">
        <v>0.154</v>
      </c>
      <c r="V29" s="229">
        <f>ROUND(E29*U29,2)</f>
        <v>0.34</v>
      </c>
      <c r="W29" s="229"/>
      <c r="X29" s="229" t="s">
        <v>152</v>
      </c>
      <c r="Y29" s="209"/>
      <c r="Z29" s="209"/>
      <c r="AA29" s="209"/>
      <c r="AB29" s="209"/>
      <c r="AC29" s="209"/>
      <c r="AD29" s="209"/>
      <c r="AE29" s="209"/>
      <c r="AF29" s="209"/>
      <c r="AG29" s="209" t="s">
        <v>153</v>
      </c>
      <c r="AH29" s="209"/>
      <c r="AI29" s="209"/>
      <c r="AJ29" s="209"/>
      <c r="AK29" s="209"/>
      <c r="AL29" s="209"/>
      <c r="AM29" s="209"/>
      <c r="AN29" s="209"/>
      <c r="AO29" s="209"/>
      <c r="AP29" s="209"/>
      <c r="AQ29" s="209"/>
      <c r="AR29" s="209"/>
      <c r="AS29" s="209"/>
      <c r="AT29" s="209"/>
      <c r="AU29" s="209"/>
      <c r="AV29" s="209"/>
      <c r="AW29" s="209"/>
      <c r="AX29" s="209"/>
      <c r="AY29" s="209"/>
      <c r="AZ29" s="209"/>
      <c r="BA29" s="209"/>
      <c r="BB29" s="209"/>
      <c r="BC29" s="209"/>
      <c r="BD29" s="209"/>
      <c r="BE29" s="209"/>
      <c r="BF29" s="209"/>
      <c r="BG29" s="209"/>
      <c r="BH29" s="209"/>
    </row>
    <row r="30" spans="1:60" outlineLevel="1" x14ac:dyDescent="0.2">
      <c r="A30" s="250">
        <v>7</v>
      </c>
      <c r="B30" s="251" t="s">
        <v>458</v>
      </c>
      <c r="C30" s="261" t="s">
        <v>459</v>
      </c>
      <c r="D30" s="252" t="s">
        <v>172</v>
      </c>
      <c r="E30" s="253">
        <v>0.32250000000000001</v>
      </c>
      <c r="F30" s="254">
        <v>831</v>
      </c>
      <c r="G30" s="255">
        <f>ROUND(E30*F30,2)</f>
        <v>268</v>
      </c>
      <c r="H30" s="230">
        <v>151.75</v>
      </c>
      <c r="I30" s="229">
        <f>ROUND(E30*H30,2)</f>
        <v>48.94</v>
      </c>
      <c r="J30" s="230">
        <v>679.25</v>
      </c>
      <c r="K30" s="229">
        <f>ROUND(E30*J30,2)</f>
        <v>219.06</v>
      </c>
      <c r="L30" s="229">
        <v>21</v>
      </c>
      <c r="M30" s="229">
        <f>G30*(1+L30/100)</f>
        <v>324.27999999999997</v>
      </c>
      <c r="N30" s="228">
        <v>6.9300000000000004E-3</v>
      </c>
      <c r="O30" s="228">
        <f>ROUND(E30*N30,2)</f>
        <v>0</v>
      </c>
      <c r="P30" s="228">
        <v>0</v>
      </c>
      <c r="Q30" s="228">
        <f>ROUND(E30*P30,2)</f>
        <v>0</v>
      </c>
      <c r="R30" s="229"/>
      <c r="S30" s="229" t="s">
        <v>150</v>
      </c>
      <c r="T30" s="229" t="s">
        <v>151</v>
      </c>
      <c r="U30" s="229">
        <v>1.3466</v>
      </c>
      <c r="V30" s="229">
        <f>ROUND(E30*U30,2)</f>
        <v>0.43</v>
      </c>
      <c r="W30" s="229"/>
      <c r="X30" s="229" t="s">
        <v>152</v>
      </c>
      <c r="Y30" s="209"/>
      <c r="Z30" s="209"/>
      <c r="AA30" s="209"/>
      <c r="AB30" s="209"/>
      <c r="AC30" s="209"/>
      <c r="AD30" s="209"/>
      <c r="AE30" s="209"/>
      <c r="AF30" s="209"/>
      <c r="AG30" s="209" t="s">
        <v>153</v>
      </c>
      <c r="AH30" s="209"/>
      <c r="AI30" s="209"/>
      <c r="AJ30" s="209"/>
      <c r="AK30" s="209"/>
      <c r="AL30" s="209"/>
      <c r="AM30" s="209"/>
      <c r="AN30" s="209"/>
      <c r="AO30" s="209"/>
      <c r="AP30" s="209"/>
      <c r="AQ30" s="209"/>
      <c r="AR30" s="209"/>
      <c r="AS30" s="209"/>
      <c r="AT30" s="209"/>
      <c r="AU30" s="209"/>
      <c r="AV30" s="209"/>
      <c r="AW30" s="209"/>
      <c r="AX30" s="209"/>
      <c r="AY30" s="209"/>
      <c r="AZ30" s="209"/>
      <c r="BA30" s="209"/>
      <c r="BB30" s="209"/>
      <c r="BC30" s="209"/>
      <c r="BD30" s="209"/>
      <c r="BE30" s="209"/>
      <c r="BF30" s="209"/>
      <c r="BG30" s="209"/>
      <c r="BH30" s="209"/>
    </row>
    <row r="31" spans="1:60" outlineLevel="1" x14ac:dyDescent="0.2">
      <c r="A31" s="244">
        <v>8</v>
      </c>
      <c r="B31" s="245" t="s">
        <v>395</v>
      </c>
      <c r="C31" s="257" t="s">
        <v>396</v>
      </c>
      <c r="D31" s="246" t="s">
        <v>330</v>
      </c>
      <c r="E31" s="247">
        <v>-2.2000000000000002</v>
      </c>
      <c r="F31" s="248">
        <v>57.1</v>
      </c>
      <c r="G31" s="249">
        <f>ROUND(E31*F31,2)</f>
        <v>-125.62</v>
      </c>
      <c r="H31" s="230">
        <v>21.81</v>
      </c>
      <c r="I31" s="229">
        <f>ROUND(E31*H31,2)</f>
        <v>-47.98</v>
      </c>
      <c r="J31" s="230">
        <v>35.29</v>
      </c>
      <c r="K31" s="229">
        <f>ROUND(E31*J31,2)</f>
        <v>-77.64</v>
      </c>
      <c r="L31" s="229">
        <v>21</v>
      </c>
      <c r="M31" s="229">
        <f>G31*(1+L31/100)</f>
        <v>-152.00020000000001</v>
      </c>
      <c r="N31" s="228">
        <v>4.0000000000000003E-5</v>
      </c>
      <c r="O31" s="228">
        <f>ROUND(E31*N31,2)</f>
        <v>0</v>
      </c>
      <c r="P31" s="228">
        <v>0</v>
      </c>
      <c r="Q31" s="228">
        <f>ROUND(E31*P31,2)</f>
        <v>0</v>
      </c>
      <c r="R31" s="229"/>
      <c r="S31" s="229" t="s">
        <v>150</v>
      </c>
      <c r="T31" s="229" t="s">
        <v>151</v>
      </c>
      <c r="U31" s="229">
        <v>7.0000000000000007E-2</v>
      </c>
      <c r="V31" s="229">
        <f>ROUND(E31*U31,2)</f>
        <v>-0.15</v>
      </c>
      <c r="W31" s="229"/>
      <c r="X31" s="229" t="s">
        <v>152</v>
      </c>
      <c r="Y31" s="209"/>
      <c r="Z31" s="209"/>
      <c r="AA31" s="209"/>
      <c r="AB31" s="209"/>
      <c r="AC31" s="209"/>
      <c r="AD31" s="209"/>
      <c r="AE31" s="209"/>
      <c r="AF31" s="209"/>
      <c r="AG31" s="209" t="s">
        <v>153</v>
      </c>
      <c r="AH31" s="209"/>
      <c r="AI31" s="209"/>
      <c r="AJ31" s="209"/>
      <c r="AK31" s="209"/>
      <c r="AL31" s="209"/>
      <c r="AM31" s="209"/>
      <c r="AN31" s="209"/>
      <c r="AO31" s="209"/>
      <c r="AP31" s="209"/>
      <c r="AQ31" s="209"/>
      <c r="AR31" s="209"/>
      <c r="AS31" s="209"/>
      <c r="AT31" s="209"/>
      <c r="AU31" s="209"/>
      <c r="AV31" s="209"/>
      <c r="AW31" s="209"/>
      <c r="AX31" s="209"/>
      <c r="AY31" s="209"/>
      <c r="AZ31" s="209"/>
      <c r="BA31" s="209"/>
      <c r="BB31" s="209"/>
      <c r="BC31" s="209"/>
      <c r="BD31" s="209"/>
      <c r="BE31" s="209"/>
      <c r="BF31" s="209"/>
      <c r="BG31" s="209"/>
      <c r="BH31" s="209"/>
    </row>
    <row r="32" spans="1:60" outlineLevel="1" x14ac:dyDescent="0.2">
      <c r="A32" s="226"/>
      <c r="B32" s="227"/>
      <c r="C32" s="270" t="s">
        <v>397</v>
      </c>
      <c r="D32" s="269"/>
      <c r="E32" s="269"/>
      <c r="F32" s="269"/>
      <c r="G32" s="269"/>
      <c r="H32" s="229"/>
      <c r="I32" s="229"/>
      <c r="J32" s="229"/>
      <c r="K32" s="229"/>
      <c r="L32" s="229"/>
      <c r="M32" s="229"/>
      <c r="N32" s="228"/>
      <c r="O32" s="228"/>
      <c r="P32" s="228"/>
      <c r="Q32" s="228"/>
      <c r="R32" s="229"/>
      <c r="S32" s="229"/>
      <c r="T32" s="229"/>
      <c r="U32" s="229"/>
      <c r="V32" s="229"/>
      <c r="W32" s="229"/>
      <c r="X32" s="229"/>
      <c r="Y32" s="209"/>
      <c r="Z32" s="209"/>
      <c r="AA32" s="209"/>
      <c r="AB32" s="209"/>
      <c r="AC32" s="209"/>
      <c r="AD32" s="209"/>
      <c r="AE32" s="209"/>
      <c r="AF32" s="209"/>
      <c r="AG32" s="209" t="s">
        <v>319</v>
      </c>
      <c r="AH32" s="209"/>
      <c r="AI32" s="209"/>
      <c r="AJ32" s="209"/>
      <c r="AK32" s="209"/>
      <c r="AL32" s="209"/>
      <c r="AM32" s="209"/>
      <c r="AN32" s="209"/>
      <c r="AO32" s="209"/>
      <c r="AP32" s="209"/>
      <c r="AQ32" s="209"/>
      <c r="AR32" s="209"/>
      <c r="AS32" s="209"/>
      <c r="AT32" s="209"/>
      <c r="AU32" s="209"/>
      <c r="AV32" s="209"/>
      <c r="AW32" s="209"/>
      <c r="AX32" s="209"/>
      <c r="AY32" s="209"/>
      <c r="AZ32" s="209"/>
      <c r="BA32" s="209"/>
      <c r="BB32" s="209"/>
      <c r="BC32" s="209"/>
      <c r="BD32" s="209"/>
      <c r="BE32" s="209"/>
      <c r="BF32" s="209"/>
      <c r="BG32" s="209"/>
      <c r="BH32" s="209"/>
    </row>
    <row r="33" spans="1:60" ht="22.5" outlineLevel="1" x14ac:dyDescent="0.2">
      <c r="A33" s="244">
        <v>9</v>
      </c>
      <c r="B33" s="245" t="s">
        <v>398</v>
      </c>
      <c r="C33" s="257" t="s">
        <v>399</v>
      </c>
      <c r="D33" s="246" t="s">
        <v>172</v>
      </c>
      <c r="E33" s="247">
        <v>4.0149999999999998E-2</v>
      </c>
      <c r="F33" s="248">
        <v>590</v>
      </c>
      <c r="G33" s="249">
        <f>ROUND(E33*F33,2)</f>
        <v>23.69</v>
      </c>
      <c r="H33" s="230">
        <v>590</v>
      </c>
      <c r="I33" s="229">
        <f>ROUND(E33*H33,2)</f>
        <v>23.69</v>
      </c>
      <c r="J33" s="230">
        <v>0</v>
      </c>
      <c r="K33" s="229">
        <f>ROUND(E33*J33,2)</f>
        <v>0</v>
      </c>
      <c r="L33" s="229">
        <v>21</v>
      </c>
      <c r="M33" s="229">
        <f>G33*(1+L33/100)</f>
        <v>28.664899999999999</v>
      </c>
      <c r="N33" s="228">
        <v>0</v>
      </c>
      <c r="O33" s="228">
        <f>ROUND(E33*N33,2)</f>
        <v>0</v>
      </c>
      <c r="P33" s="228">
        <v>0</v>
      </c>
      <c r="Q33" s="228">
        <f>ROUND(E33*P33,2)</f>
        <v>0</v>
      </c>
      <c r="R33" s="229"/>
      <c r="S33" s="229" t="s">
        <v>182</v>
      </c>
      <c r="T33" s="229" t="s">
        <v>183</v>
      </c>
      <c r="U33" s="229">
        <v>0</v>
      </c>
      <c r="V33" s="229">
        <f>ROUND(E33*U33,2)</f>
        <v>0</v>
      </c>
      <c r="W33" s="229"/>
      <c r="X33" s="229" t="s">
        <v>400</v>
      </c>
      <c r="Y33" s="209"/>
      <c r="Z33" s="209"/>
      <c r="AA33" s="209"/>
      <c r="AB33" s="209"/>
      <c r="AC33" s="209"/>
      <c r="AD33" s="209"/>
      <c r="AE33" s="209"/>
      <c r="AF33" s="209"/>
      <c r="AG33" s="209" t="s">
        <v>401</v>
      </c>
      <c r="AH33" s="209"/>
      <c r="AI33" s="209"/>
      <c r="AJ33" s="209"/>
      <c r="AK33" s="209"/>
      <c r="AL33" s="209"/>
      <c r="AM33" s="209"/>
      <c r="AN33" s="209"/>
      <c r="AO33" s="209"/>
      <c r="AP33" s="209"/>
      <c r="AQ33" s="209"/>
      <c r="AR33" s="209"/>
      <c r="AS33" s="209"/>
      <c r="AT33" s="209"/>
      <c r="AU33" s="209"/>
      <c r="AV33" s="209"/>
      <c r="AW33" s="209"/>
      <c r="AX33" s="209"/>
      <c r="AY33" s="209"/>
      <c r="AZ33" s="209"/>
      <c r="BA33" s="209"/>
      <c r="BB33" s="209"/>
      <c r="BC33" s="209"/>
      <c r="BD33" s="209"/>
      <c r="BE33" s="209"/>
      <c r="BF33" s="209"/>
      <c r="BG33" s="209"/>
      <c r="BH33" s="209"/>
    </row>
    <row r="34" spans="1:60" outlineLevel="1" x14ac:dyDescent="0.2">
      <c r="A34" s="226"/>
      <c r="B34" s="227"/>
      <c r="C34" s="260" t="s">
        <v>487</v>
      </c>
      <c r="D34" s="233"/>
      <c r="E34" s="234">
        <v>0.35475000000000001</v>
      </c>
      <c r="F34" s="229"/>
      <c r="G34" s="229"/>
      <c r="H34" s="229"/>
      <c r="I34" s="229"/>
      <c r="J34" s="229"/>
      <c r="K34" s="229"/>
      <c r="L34" s="229"/>
      <c r="M34" s="229"/>
      <c r="N34" s="228"/>
      <c r="O34" s="228"/>
      <c r="P34" s="228"/>
      <c r="Q34" s="228"/>
      <c r="R34" s="229"/>
      <c r="S34" s="229"/>
      <c r="T34" s="229"/>
      <c r="U34" s="229"/>
      <c r="V34" s="229"/>
      <c r="W34" s="229"/>
      <c r="X34" s="229"/>
      <c r="Y34" s="209"/>
      <c r="Z34" s="209"/>
      <c r="AA34" s="209"/>
      <c r="AB34" s="209"/>
      <c r="AC34" s="209"/>
      <c r="AD34" s="209"/>
      <c r="AE34" s="209"/>
      <c r="AF34" s="209"/>
      <c r="AG34" s="209" t="s">
        <v>155</v>
      </c>
      <c r="AH34" s="209">
        <v>0</v>
      </c>
      <c r="AI34" s="209"/>
      <c r="AJ34" s="209"/>
      <c r="AK34" s="209"/>
      <c r="AL34" s="209"/>
      <c r="AM34" s="209"/>
      <c r="AN34" s="209"/>
      <c r="AO34" s="209"/>
      <c r="AP34" s="209"/>
      <c r="AQ34" s="209"/>
      <c r="AR34" s="209"/>
      <c r="AS34" s="209"/>
      <c r="AT34" s="209"/>
      <c r="AU34" s="209"/>
      <c r="AV34" s="209"/>
      <c r="AW34" s="209"/>
      <c r="AX34" s="209"/>
      <c r="AY34" s="209"/>
      <c r="AZ34" s="209"/>
      <c r="BA34" s="209"/>
      <c r="BB34" s="209"/>
      <c r="BC34" s="209"/>
      <c r="BD34" s="209"/>
      <c r="BE34" s="209"/>
      <c r="BF34" s="209"/>
      <c r="BG34" s="209"/>
      <c r="BH34" s="209"/>
    </row>
    <row r="35" spans="1:60" outlineLevel="1" x14ac:dyDescent="0.2">
      <c r="A35" s="226"/>
      <c r="B35" s="227"/>
      <c r="C35" s="260" t="s">
        <v>488</v>
      </c>
      <c r="D35" s="233"/>
      <c r="E35" s="234">
        <v>-0.31459999999999999</v>
      </c>
      <c r="F35" s="229"/>
      <c r="G35" s="229"/>
      <c r="H35" s="229"/>
      <c r="I35" s="229"/>
      <c r="J35" s="229"/>
      <c r="K35" s="229"/>
      <c r="L35" s="229"/>
      <c r="M35" s="229"/>
      <c r="N35" s="228"/>
      <c r="O35" s="228"/>
      <c r="P35" s="228"/>
      <c r="Q35" s="228"/>
      <c r="R35" s="229"/>
      <c r="S35" s="229"/>
      <c r="T35" s="229"/>
      <c r="U35" s="229"/>
      <c r="V35" s="229"/>
      <c r="W35" s="229"/>
      <c r="X35" s="229"/>
      <c r="Y35" s="209"/>
      <c r="Z35" s="209"/>
      <c r="AA35" s="209"/>
      <c r="AB35" s="209"/>
      <c r="AC35" s="209"/>
      <c r="AD35" s="209"/>
      <c r="AE35" s="209"/>
      <c r="AF35" s="209"/>
      <c r="AG35" s="209" t="s">
        <v>155</v>
      </c>
      <c r="AH35" s="209">
        <v>0</v>
      </c>
      <c r="AI35" s="209"/>
      <c r="AJ35" s="209"/>
      <c r="AK35" s="209"/>
      <c r="AL35" s="209"/>
      <c r="AM35" s="209"/>
      <c r="AN35" s="209"/>
      <c r="AO35" s="209"/>
      <c r="AP35" s="209"/>
      <c r="AQ35" s="209"/>
      <c r="AR35" s="209"/>
      <c r="AS35" s="209"/>
      <c r="AT35" s="209"/>
      <c r="AU35" s="209"/>
      <c r="AV35" s="209"/>
      <c r="AW35" s="209"/>
      <c r="AX35" s="209"/>
      <c r="AY35" s="209"/>
      <c r="AZ35" s="209"/>
      <c r="BA35" s="209"/>
      <c r="BB35" s="209"/>
      <c r="BC35" s="209"/>
      <c r="BD35" s="209"/>
      <c r="BE35" s="209"/>
      <c r="BF35" s="209"/>
      <c r="BG35" s="209"/>
      <c r="BH35" s="209"/>
    </row>
    <row r="36" spans="1:60" outlineLevel="1" x14ac:dyDescent="0.2">
      <c r="A36" s="244">
        <v>10</v>
      </c>
      <c r="B36" s="245" t="s">
        <v>403</v>
      </c>
      <c r="C36" s="257" t="s">
        <v>404</v>
      </c>
      <c r="D36" s="246" t="s">
        <v>0</v>
      </c>
      <c r="E36" s="247">
        <v>1.0435000000000001</v>
      </c>
      <c r="F36" s="248">
        <v>6.3</v>
      </c>
      <c r="G36" s="249">
        <f>ROUND(E36*F36,2)</f>
        <v>6.57</v>
      </c>
      <c r="H36" s="230">
        <v>0</v>
      </c>
      <c r="I36" s="229">
        <f>ROUND(E36*H36,2)</f>
        <v>0</v>
      </c>
      <c r="J36" s="230">
        <v>6.3</v>
      </c>
      <c r="K36" s="229">
        <f>ROUND(E36*J36,2)</f>
        <v>6.57</v>
      </c>
      <c r="L36" s="229">
        <v>21</v>
      </c>
      <c r="M36" s="229">
        <f>G36*(1+L36/100)</f>
        <v>7.9497</v>
      </c>
      <c r="N36" s="228">
        <v>0</v>
      </c>
      <c r="O36" s="228">
        <f>ROUND(E36*N36,2)</f>
        <v>0</v>
      </c>
      <c r="P36" s="228">
        <v>0</v>
      </c>
      <c r="Q36" s="228">
        <f>ROUND(E36*P36,2)</f>
        <v>0</v>
      </c>
      <c r="R36" s="229"/>
      <c r="S36" s="229" t="s">
        <v>150</v>
      </c>
      <c r="T36" s="229" t="s">
        <v>151</v>
      </c>
      <c r="U36" s="229">
        <v>0</v>
      </c>
      <c r="V36" s="229">
        <f>ROUND(E36*U36,2)</f>
        <v>0</v>
      </c>
      <c r="W36" s="229"/>
      <c r="X36" s="229" t="s">
        <v>187</v>
      </c>
      <c r="Y36" s="209"/>
      <c r="Z36" s="209"/>
      <c r="AA36" s="209"/>
      <c r="AB36" s="209"/>
      <c r="AC36" s="209"/>
      <c r="AD36" s="209"/>
      <c r="AE36" s="209"/>
      <c r="AF36" s="209"/>
      <c r="AG36" s="209" t="s">
        <v>188</v>
      </c>
      <c r="AH36" s="209"/>
      <c r="AI36" s="209"/>
      <c r="AJ36" s="209"/>
      <c r="AK36" s="209"/>
      <c r="AL36" s="209"/>
      <c r="AM36" s="209"/>
      <c r="AN36" s="209"/>
      <c r="AO36" s="209"/>
      <c r="AP36" s="209"/>
      <c r="AQ36" s="209"/>
      <c r="AR36" s="209"/>
      <c r="AS36" s="209"/>
      <c r="AT36" s="209"/>
      <c r="AU36" s="209"/>
      <c r="AV36" s="209"/>
      <c r="AW36" s="209"/>
      <c r="AX36" s="209"/>
      <c r="AY36" s="209"/>
      <c r="AZ36" s="209"/>
      <c r="BA36" s="209"/>
      <c r="BB36" s="209"/>
      <c r="BC36" s="209"/>
      <c r="BD36" s="209"/>
      <c r="BE36" s="209"/>
      <c r="BF36" s="209"/>
      <c r="BG36" s="209"/>
      <c r="BH36" s="209"/>
    </row>
    <row r="37" spans="1:60" x14ac:dyDescent="0.2">
      <c r="A37" s="3"/>
      <c r="B37" s="4"/>
      <c r="C37" s="262"/>
      <c r="D37" s="6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AE37">
        <v>15</v>
      </c>
      <c r="AF37">
        <v>21</v>
      </c>
      <c r="AG37" t="s">
        <v>132</v>
      </c>
    </row>
    <row r="38" spans="1:60" x14ac:dyDescent="0.2">
      <c r="A38" s="212"/>
      <c r="B38" s="213" t="s">
        <v>31</v>
      </c>
      <c r="C38" s="263"/>
      <c r="D38" s="214"/>
      <c r="E38" s="215"/>
      <c r="F38" s="215"/>
      <c r="G38" s="243">
        <f>G8+G14+G20+G22</f>
        <v>-8692.43</v>
      </c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AE38">
        <f>SUMIF(L7:L36,AE37,G7:G36)</f>
        <v>0</v>
      </c>
      <c r="AF38">
        <f>SUMIF(L7:L36,AF37,G7:G36)</f>
        <v>-8692.43</v>
      </c>
      <c r="AG38" t="s">
        <v>191</v>
      </c>
    </row>
    <row r="39" spans="1:60" x14ac:dyDescent="0.2">
      <c r="A39" s="3"/>
      <c r="B39" s="4"/>
      <c r="C39" s="262"/>
      <c r="D39" s="6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60" x14ac:dyDescent="0.2">
      <c r="A40" s="3"/>
      <c r="B40" s="4"/>
      <c r="C40" s="262"/>
      <c r="D40" s="6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60" x14ac:dyDescent="0.2">
      <c r="A41" s="216" t="s">
        <v>192</v>
      </c>
      <c r="B41" s="216"/>
      <c r="C41" s="264"/>
      <c r="D41" s="6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60" x14ac:dyDescent="0.2">
      <c r="A42" s="217"/>
      <c r="B42" s="218"/>
      <c r="C42" s="265"/>
      <c r="D42" s="218"/>
      <c r="E42" s="218"/>
      <c r="F42" s="218"/>
      <c r="G42" s="219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AG42" t="s">
        <v>193</v>
      </c>
    </row>
    <row r="43" spans="1:60" x14ac:dyDescent="0.2">
      <c r="A43" s="220"/>
      <c r="B43" s="221"/>
      <c r="C43" s="266"/>
      <c r="D43" s="221"/>
      <c r="E43" s="221"/>
      <c r="F43" s="221"/>
      <c r="G43" s="222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60" x14ac:dyDescent="0.2">
      <c r="A44" s="220"/>
      <c r="B44" s="221"/>
      <c r="C44" s="266"/>
      <c r="D44" s="221"/>
      <c r="E44" s="221"/>
      <c r="F44" s="221"/>
      <c r="G44" s="222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60" x14ac:dyDescent="0.2">
      <c r="A45" s="220"/>
      <c r="B45" s="221"/>
      <c r="C45" s="266"/>
      <c r="D45" s="221"/>
      <c r="E45" s="221"/>
      <c r="F45" s="221"/>
      <c r="G45" s="222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60" x14ac:dyDescent="0.2">
      <c r="A46" s="223"/>
      <c r="B46" s="224"/>
      <c r="C46" s="267"/>
      <c r="D46" s="224"/>
      <c r="E46" s="224"/>
      <c r="F46" s="224"/>
      <c r="G46" s="225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60" x14ac:dyDescent="0.2">
      <c r="A47" s="3"/>
      <c r="B47" s="4"/>
      <c r="C47" s="262"/>
      <c r="D47" s="6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60" x14ac:dyDescent="0.2">
      <c r="C48" s="268"/>
      <c r="D48" s="10"/>
      <c r="AG48" t="s">
        <v>194</v>
      </c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mergeCells count="7">
    <mergeCell ref="A1:G1"/>
    <mergeCell ref="C2:G2"/>
    <mergeCell ref="C3:G3"/>
    <mergeCell ref="C4:G4"/>
    <mergeCell ref="A41:C41"/>
    <mergeCell ref="A42:G46"/>
    <mergeCell ref="C32:G32"/>
  </mergeCells>
  <pageMargins left="0.59055118110236204" right="0.196850393700787" top="0.78740157499999996" bottom="0.78740157499999996" header="0.3" footer="0.3"/>
  <pageSetup paperSize="9" orientation="portrait" r:id="rId1"/>
  <headerFooter>
    <oddFooter>&amp;RStránka &amp;P z &amp;N&amp;LZpracováno programem BUILDpower S,  © RTS, a.s.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241F3-8A08-46F0-B7E4-17AB009A03A1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4" customWidth="1"/>
    <col min="3" max="3" width="38.28515625" style="174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4" t="s">
        <v>7</v>
      </c>
      <c r="B1" s="194"/>
      <c r="C1" s="194"/>
      <c r="D1" s="194"/>
      <c r="E1" s="194"/>
      <c r="F1" s="194"/>
      <c r="G1" s="194"/>
      <c r="AG1" t="s">
        <v>120</v>
      </c>
    </row>
    <row r="2" spans="1:60" ht="24.95" customHeight="1" x14ac:dyDescent="0.2">
      <c r="A2" s="195" t="s">
        <v>8</v>
      </c>
      <c r="B2" s="49" t="s">
        <v>41</v>
      </c>
      <c r="C2" s="198" t="s">
        <v>42</v>
      </c>
      <c r="D2" s="196"/>
      <c r="E2" s="196"/>
      <c r="F2" s="196"/>
      <c r="G2" s="197"/>
      <c r="AG2" t="s">
        <v>121</v>
      </c>
    </row>
    <row r="3" spans="1:60" ht="24.95" customHeight="1" x14ac:dyDescent="0.2">
      <c r="A3" s="195" t="s">
        <v>9</v>
      </c>
      <c r="B3" s="49" t="s">
        <v>44</v>
      </c>
      <c r="C3" s="198" t="s">
        <v>45</v>
      </c>
      <c r="D3" s="196"/>
      <c r="E3" s="196"/>
      <c r="F3" s="196"/>
      <c r="G3" s="197"/>
      <c r="AC3" s="174" t="s">
        <v>121</v>
      </c>
      <c r="AG3" t="s">
        <v>122</v>
      </c>
    </row>
    <row r="4" spans="1:60" ht="24.95" customHeight="1" x14ac:dyDescent="0.2">
      <c r="A4" s="199" t="s">
        <v>10</v>
      </c>
      <c r="B4" s="200" t="s">
        <v>60</v>
      </c>
      <c r="C4" s="201" t="s">
        <v>61</v>
      </c>
      <c r="D4" s="202"/>
      <c r="E4" s="202"/>
      <c r="F4" s="202"/>
      <c r="G4" s="203"/>
      <c r="AG4" t="s">
        <v>123</v>
      </c>
    </row>
    <row r="5" spans="1:60" x14ac:dyDescent="0.2">
      <c r="D5" s="10"/>
    </row>
    <row r="6" spans="1:60" ht="38.25" x14ac:dyDescent="0.2">
      <c r="A6" s="205" t="s">
        <v>124</v>
      </c>
      <c r="B6" s="207" t="s">
        <v>125</v>
      </c>
      <c r="C6" s="207" t="s">
        <v>126</v>
      </c>
      <c r="D6" s="206" t="s">
        <v>127</v>
      </c>
      <c r="E6" s="205" t="s">
        <v>128</v>
      </c>
      <c r="F6" s="204" t="s">
        <v>129</v>
      </c>
      <c r="G6" s="205" t="s">
        <v>31</v>
      </c>
      <c r="H6" s="208" t="s">
        <v>32</v>
      </c>
      <c r="I6" s="208" t="s">
        <v>130</v>
      </c>
      <c r="J6" s="208" t="s">
        <v>33</v>
      </c>
      <c r="K6" s="208" t="s">
        <v>131</v>
      </c>
      <c r="L6" s="208" t="s">
        <v>132</v>
      </c>
      <c r="M6" s="208" t="s">
        <v>133</v>
      </c>
      <c r="N6" s="208" t="s">
        <v>134</v>
      </c>
      <c r="O6" s="208" t="s">
        <v>135</v>
      </c>
      <c r="P6" s="208" t="s">
        <v>136</v>
      </c>
      <c r="Q6" s="208" t="s">
        <v>137</v>
      </c>
      <c r="R6" s="208" t="s">
        <v>138</v>
      </c>
      <c r="S6" s="208" t="s">
        <v>139</v>
      </c>
      <c r="T6" s="208" t="s">
        <v>140</v>
      </c>
      <c r="U6" s="208" t="s">
        <v>141</v>
      </c>
      <c r="V6" s="208" t="s">
        <v>142</v>
      </c>
      <c r="W6" s="208" t="s">
        <v>143</v>
      </c>
      <c r="X6" s="208" t="s">
        <v>144</v>
      </c>
    </row>
    <row r="7" spans="1:60" hidden="1" x14ac:dyDescent="0.2">
      <c r="A7" s="3"/>
      <c r="B7" s="4"/>
      <c r="C7" s="4"/>
      <c r="D7" s="6"/>
      <c r="E7" s="210"/>
      <c r="F7" s="211"/>
      <c r="G7" s="211"/>
      <c r="H7" s="211"/>
      <c r="I7" s="211"/>
      <c r="J7" s="211"/>
      <c r="K7" s="211"/>
      <c r="L7" s="211"/>
      <c r="M7" s="211"/>
      <c r="N7" s="210"/>
      <c r="O7" s="210"/>
      <c r="P7" s="210"/>
      <c r="Q7" s="210"/>
      <c r="R7" s="211"/>
      <c r="S7" s="211"/>
      <c r="T7" s="211"/>
      <c r="U7" s="211"/>
      <c r="V7" s="211"/>
      <c r="W7" s="211"/>
      <c r="X7" s="211"/>
    </row>
    <row r="8" spans="1:60" x14ac:dyDescent="0.2">
      <c r="A8" s="237" t="s">
        <v>145</v>
      </c>
      <c r="B8" s="238" t="s">
        <v>81</v>
      </c>
      <c r="C8" s="256" t="s">
        <v>82</v>
      </c>
      <c r="D8" s="239"/>
      <c r="E8" s="240"/>
      <c r="F8" s="241"/>
      <c r="G8" s="242">
        <f>SUMIF(AG9:AG15,"&lt;&gt;NOR",G9:G15)</f>
        <v>43548.6</v>
      </c>
      <c r="H8" s="236"/>
      <c r="I8" s="236">
        <f>SUM(I9:I15)</f>
        <v>17045.310000000001</v>
      </c>
      <c r="J8" s="236"/>
      <c r="K8" s="236">
        <f>SUM(K9:K15)</f>
        <v>26503.29</v>
      </c>
      <c r="L8" s="236"/>
      <c r="M8" s="236">
        <f>SUM(M9:M15)</f>
        <v>52693.805999999997</v>
      </c>
      <c r="N8" s="235"/>
      <c r="O8" s="235">
        <f>SUM(O9:O15)</f>
        <v>0.66</v>
      </c>
      <c r="P8" s="235"/>
      <c r="Q8" s="235">
        <f>SUM(Q9:Q15)</f>
        <v>0</v>
      </c>
      <c r="R8" s="236"/>
      <c r="S8" s="236"/>
      <c r="T8" s="236"/>
      <c r="U8" s="236"/>
      <c r="V8" s="236">
        <f>SUM(V9:V15)</f>
        <v>54.9</v>
      </c>
      <c r="W8" s="236"/>
      <c r="X8" s="236"/>
      <c r="AG8" t="s">
        <v>146</v>
      </c>
    </row>
    <row r="9" spans="1:60" ht="22.5" outlineLevel="1" x14ac:dyDescent="0.2">
      <c r="A9" s="244">
        <v>1</v>
      </c>
      <c r="B9" s="245" t="s">
        <v>489</v>
      </c>
      <c r="C9" s="257" t="s">
        <v>490</v>
      </c>
      <c r="D9" s="246" t="s">
        <v>172</v>
      </c>
      <c r="E9" s="247">
        <v>54.3</v>
      </c>
      <c r="F9" s="248">
        <v>802</v>
      </c>
      <c r="G9" s="249">
        <f>ROUND(E9*F9,2)</f>
        <v>43548.6</v>
      </c>
      <c r="H9" s="230">
        <v>313.91000000000003</v>
      </c>
      <c r="I9" s="229">
        <f>ROUND(E9*H9,2)</f>
        <v>17045.310000000001</v>
      </c>
      <c r="J9" s="230">
        <v>488.09</v>
      </c>
      <c r="K9" s="229">
        <f>ROUND(E9*J9,2)</f>
        <v>26503.29</v>
      </c>
      <c r="L9" s="229">
        <v>21</v>
      </c>
      <c r="M9" s="229">
        <f>G9*(1+L9/100)</f>
        <v>52693.805999999997</v>
      </c>
      <c r="N9" s="228">
        <v>1.2149999999999999E-2</v>
      </c>
      <c r="O9" s="228">
        <f>ROUND(E9*N9,2)</f>
        <v>0.66</v>
      </c>
      <c r="P9" s="228">
        <v>0</v>
      </c>
      <c r="Q9" s="228">
        <f>ROUND(E9*P9,2)</f>
        <v>0</v>
      </c>
      <c r="R9" s="229"/>
      <c r="S9" s="229" t="s">
        <v>150</v>
      </c>
      <c r="T9" s="229" t="s">
        <v>151</v>
      </c>
      <c r="U9" s="229">
        <v>1.0109999999999999</v>
      </c>
      <c r="V9" s="229">
        <f>ROUND(E9*U9,2)</f>
        <v>54.9</v>
      </c>
      <c r="W9" s="229"/>
      <c r="X9" s="229" t="s">
        <v>152</v>
      </c>
      <c r="Y9" s="209"/>
      <c r="Z9" s="209"/>
      <c r="AA9" s="209"/>
      <c r="AB9" s="209"/>
      <c r="AC9" s="209"/>
      <c r="AD9" s="209"/>
      <c r="AE9" s="209"/>
      <c r="AF9" s="209"/>
      <c r="AG9" s="209" t="s">
        <v>153</v>
      </c>
      <c r="AH9" s="209"/>
      <c r="AI9" s="209"/>
      <c r="AJ9" s="209"/>
      <c r="AK9" s="209"/>
      <c r="AL9" s="209"/>
      <c r="AM9" s="209"/>
      <c r="AN9" s="209"/>
      <c r="AO9" s="209"/>
      <c r="AP9" s="209"/>
      <c r="AQ9" s="209"/>
      <c r="AR9" s="209"/>
      <c r="AS9" s="209"/>
      <c r="AT9" s="209"/>
      <c r="AU9" s="209"/>
      <c r="AV9" s="209"/>
      <c r="AW9" s="209"/>
      <c r="AX9" s="209"/>
      <c r="AY9" s="209"/>
      <c r="AZ9" s="209"/>
      <c r="BA9" s="209"/>
      <c r="BB9" s="209"/>
      <c r="BC9" s="209"/>
      <c r="BD9" s="209"/>
      <c r="BE9" s="209"/>
      <c r="BF9" s="209"/>
      <c r="BG9" s="209"/>
      <c r="BH9" s="209"/>
    </row>
    <row r="10" spans="1:60" outlineLevel="1" x14ac:dyDescent="0.2">
      <c r="A10" s="226"/>
      <c r="B10" s="227"/>
      <c r="C10" s="260" t="s">
        <v>173</v>
      </c>
      <c r="D10" s="233"/>
      <c r="E10" s="234"/>
      <c r="F10" s="229"/>
      <c r="G10" s="229"/>
      <c r="H10" s="229"/>
      <c r="I10" s="229"/>
      <c r="J10" s="229"/>
      <c r="K10" s="229"/>
      <c r="L10" s="229"/>
      <c r="M10" s="229"/>
      <c r="N10" s="228"/>
      <c r="O10" s="228"/>
      <c r="P10" s="228"/>
      <c r="Q10" s="228"/>
      <c r="R10" s="229"/>
      <c r="S10" s="229"/>
      <c r="T10" s="229"/>
      <c r="U10" s="229"/>
      <c r="V10" s="229"/>
      <c r="W10" s="229"/>
      <c r="X10" s="229"/>
      <c r="Y10" s="209"/>
      <c r="Z10" s="209"/>
      <c r="AA10" s="209"/>
      <c r="AB10" s="209"/>
      <c r="AC10" s="209"/>
      <c r="AD10" s="209"/>
      <c r="AE10" s="209"/>
      <c r="AF10" s="209"/>
      <c r="AG10" s="209" t="s">
        <v>155</v>
      </c>
      <c r="AH10" s="209">
        <v>0</v>
      </c>
      <c r="AI10" s="209"/>
      <c r="AJ10" s="209"/>
      <c r="AK10" s="209"/>
      <c r="AL10" s="209"/>
      <c r="AM10" s="209"/>
      <c r="AN10" s="209"/>
      <c r="AO10" s="209"/>
      <c r="AP10" s="209"/>
      <c r="AQ10" s="209"/>
      <c r="AR10" s="209"/>
      <c r="AS10" s="209"/>
      <c r="AT10" s="209"/>
      <c r="AU10" s="209"/>
      <c r="AV10" s="209"/>
      <c r="AW10" s="209"/>
      <c r="AX10" s="209"/>
      <c r="AY10" s="209"/>
      <c r="AZ10" s="209"/>
      <c r="BA10" s="209"/>
      <c r="BB10" s="209"/>
      <c r="BC10" s="209"/>
      <c r="BD10" s="209"/>
      <c r="BE10" s="209"/>
      <c r="BF10" s="209"/>
      <c r="BG10" s="209"/>
      <c r="BH10" s="209"/>
    </row>
    <row r="11" spans="1:60" outlineLevel="1" x14ac:dyDescent="0.2">
      <c r="A11" s="226"/>
      <c r="B11" s="227"/>
      <c r="C11" s="260" t="s">
        <v>200</v>
      </c>
      <c r="D11" s="233"/>
      <c r="E11" s="234">
        <v>2.2999999999999998</v>
      </c>
      <c r="F11" s="229"/>
      <c r="G11" s="229"/>
      <c r="H11" s="229"/>
      <c r="I11" s="229"/>
      <c r="J11" s="229"/>
      <c r="K11" s="229"/>
      <c r="L11" s="229"/>
      <c r="M11" s="229"/>
      <c r="N11" s="228"/>
      <c r="O11" s="228"/>
      <c r="P11" s="228"/>
      <c r="Q11" s="228"/>
      <c r="R11" s="229"/>
      <c r="S11" s="229"/>
      <c r="T11" s="229"/>
      <c r="U11" s="229"/>
      <c r="V11" s="229"/>
      <c r="W11" s="229"/>
      <c r="X11" s="229"/>
      <c r="Y11" s="209"/>
      <c r="Z11" s="209"/>
      <c r="AA11" s="209"/>
      <c r="AB11" s="209"/>
      <c r="AC11" s="209"/>
      <c r="AD11" s="209"/>
      <c r="AE11" s="209"/>
      <c r="AF11" s="209"/>
      <c r="AG11" s="209" t="s">
        <v>155</v>
      </c>
      <c r="AH11" s="209">
        <v>0</v>
      </c>
      <c r="AI11" s="209"/>
      <c r="AJ11" s="209"/>
      <c r="AK11" s="209"/>
      <c r="AL11" s="209"/>
      <c r="AM11" s="209"/>
      <c r="AN11" s="209"/>
      <c r="AO11" s="209"/>
      <c r="AP11" s="209"/>
      <c r="AQ11" s="209"/>
      <c r="AR11" s="209"/>
      <c r="AS11" s="209"/>
      <c r="AT11" s="209"/>
      <c r="AU11" s="209"/>
      <c r="AV11" s="209"/>
      <c r="AW11" s="209"/>
      <c r="AX11" s="209"/>
      <c r="AY11" s="209"/>
      <c r="AZ11" s="209"/>
      <c r="BA11" s="209"/>
      <c r="BB11" s="209"/>
      <c r="BC11" s="209"/>
      <c r="BD11" s="209"/>
      <c r="BE11" s="209"/>
      <c r="BF11" s="209"/>
      <c r="BG11" s="209"/>
      <c r="BH11" s="209"/>
    </row>
    <row r="12" spans="1:60" outlineLevel="1" x14ac:dyDescent="0.2">
      <c r="A12" s="226"/>
      <c r="B12" s="227"/>
      <c r="C12" s="260" t="s">
        <v>201</v>
      </c>
      <c r="D12" s="233"/>
      <c r="E12" s="234">
        <v>25.1</v>
      </c>
      <c r="F12" s="229"/>
      <c r="G12" s="229"/>
      <c r="H12" s="229"/>
      <c r="I12" s="229"/>
      <c r="J12" s="229"/>
      <c r="K12" s="229"/>
      <c r="L12" s="229"/>
      <c r="M12" s="229"/>
      <c r="N12" s="228"/>
      <c r="O12" s="228"/>
      <c r="P12" s="228"/>
      <c r="Q12" s="228"/>
      <c r="R12" s="229"/>
      <c r="S12" s="229"/>
      <c r="T12" s="229"/>
      <c r="U12" s="229"/>
      <c r="V12" s="229"/>
      <c r="W12" s="229"/>
      <c r="X12" s="229"/>
      <c r="Y12" s="209"/>
      <c r="Z12" s="209"/>
      <c r="AA12" s="209"/>
      <c r="AB12" s="209"/>
      <c r="AC12" s="209"/>
      <c r="AD12" s="209"/>
      <c r="AE12" s="209"/>
      <c r="AF12" s="209"/>
      <c r="AG12" s="209" t="s">
        <v>155</v>
      </c>
      <c r="AH12" s="209">
        <v>0</v>
      </c>
      <c r="AI12" s="209"/>
      <c r="AJ12" s="209"/>
      <c r="AK12" s="209"/>
      <c r="AL12" s="209"/>
      <c r="AM12" s="209"/>
      <c r="AN12" s="209"/>
      <c r="AO12" s="209"/>
      <c r="AP12" s="209"/>
      <c r="AQ12" s="209"/>
      <c r="AR12" s="209"/>
      <c r="AS12" s="209"/>
      <c r="AT12" s="209"/>
      <c r="AU12" s="209"/>
      <c r="AV12" s="209"/>
      <c r="AW12" s="209"/>
      <c r="AX12" s="209"/>
      <c r="AY12" s="209"/>
      <c r="AZ12" s="209"/>
      <c r="BA12" s="209"/>
      <c r="BB12" s="209"/>
      <c r="BC12" s="209"/>
      <c r="BD12" s="209"/>
      <c r="BE12" s="209"/>
      <c r="BF12" s="209"/>
      <c r="BG12" s="209"/>
      <c r="BH12" s="209"/>
    </row>
    <row r="13" spans="1:60" outlineLevel="1" x14ac:dyDescent="0.2">
      <c r="A13" s="226"/>
      <c r="B13" s="227"/>
      <c r="C13" s="260" t="s">
        <v>175</v>
      </c>
      <c r="D13" s="233"/>
      <c r="E13" s="234"/>
      <c r="F13" s="229"/>
      <c r="G13" s="229"/>
      <c r="H13" s="229"/>
      <c r="I13" s="229"/>
      <c r="J13" s="229"/>
      <c r="K13" s="229"/>
      <c r="L13" s="229"/>
      <c r="M13" s="229"/>
      <c r="N13" s="228"/>
      <c r="O13" s="228"/>
      <c r="P13" s="228"/>
      <c r="Q13" s="228"/>
      <c r="R13" s="229"/>
      <c r="S13" s="229"/>
      <c r="T13" s="229"/>
      <c r="U13" s="229"/>
      <c r="V13" s="229"/>
      <c r="W13" s="229"/>
      <c r="X13" s="229"/>
      <c r="Y13" s="209"/>
      <c r="Z13" s="209"/>
      <c r="AA13" s="209"/>
      <c r="AB13" s="209"/>
      <c r="AC13" s="209"/>
      <c r="AD13" s="209"/>
      <c r="AE13" s="209"/>
      <c r="AF13" s="209"/>
      <c r="AG13" s="209" t="s">
        <v>155</v>
      </c>
      <c r="AH13" s="209">
        <v>0</v>
      </c>
      <c r="AI13" s="209"/>
      <c r="AJ13" s="209"/>
      <c r="AK13" s="209"/>
      <c r="AL13" s="209"/>
      <c r="AM13" s="209"/>
      <c r="AN13" s="209"/>
      <c r="AO13" s="209"/>
      <c r="AP13" s="209"/>
      <c r="AQ13" s="209"/>
      <c r="AR13" s="209"/>
      <c r="AS13" s="209"/>
      <c r="AT13" s="209"/>
      <c r="AU13" s="209"/>
      <c r="AV13" s="209"/>
      <c r="AW13" s="209"/>
      <c r="AX13" s="209"/>
      <c r="AY13" s="209"/>
      <c r="AZ13" s="209"/>
      <c r="BA13" s="209"/>
      <c r="BB13" s="209"/>
      <c r="BC13" s="209"/>
      <c r="BD13" s="209"/>
      <c r="BE13" s="209"/>
      <c r="BF13" s="209"/>
      <c r="BG13" s="209"/>
      <c r="BH13" s="209"/>
    </row>
    <row r="14" spans="1:60" outlineLevel="1" x14ac:dyDescent="0.2">
      <c r="A14" s="226"/>
      <c r="B14" s="227"/>
      <c r="C14" s="260" t="s">
        <v>203</v>
      </c>
      <c r="D14" s="233"/>
      <c r="E14" s="234">
        <v>8.59</v>
      </c>
      <c r="F14" s="229"/>
      <c r="G14" s="229"/>
      <c r="H14" s="229"/>
      <c r="I14" s="229"/>
      <c r="J14" s="229"/>
      <c r="K14" s="229"/>
      <c r="L14" s="229"/>
      <c r="M14" s="229"/>
      <c r="N14" s="228"/>
      <c r="O14" s="228"/>
      <c r="P14" s="228"/>
      <c r="Q14" s="228"/>
      <c r="R14" s="229"/>
      <c r="S14" s="229"/>
      <c r="T14" s="229"/>
      <c r="U14" s="229"/>
      <c r="V14" s="229"/>
      <c r="W14" s="229"/>
      <c r="X14" s="229"/>
      <c r="Y14" s="209"/>
      <c r="Z14" s="209"/>
      <c r="AA14" s="209"/>
      <c r="AB14" s="209"/>
      <c r="AC14" s="209"/>
      <c r="AD14" s="209"/>
      <c r="AE14" s="209"/>
      <c r="AF14" s="209"/>
      <c r="AG14" s="209" t="s">
        <v>155</v>
      </c>
      <c r="AH14" s="209">
        <v>0</v>
      </c>
      <c r="AI14" s="209"/>
      <c r="AJ14" s="209"/>
      <c r="AK14" s="209"/>
      <c r="AL14" s="209"/>
      <c r="AM14" s="209"/>
      <c r="AN14" s="209"/>
      <c r="AO14" s="209"/>
      <c r="AP14" s="209"/>
      <c r="AQ14" s="209"/>
      <c r="AR14" s="209"/>
      <c r="AS14" s="209"/>
      <c r="AT14" s="209"/>
      <c r="AU14" s="209"/>
      <c r="AV14" s="209"/>
      <c r="AW14" s="209"/>
      <c r="AX14" s="209"/>
      <c r="AY14" s="209"/>
      <c r="AZ14" s="209"/>
      <c r="BA14" s="209"/>
      <c r="BB14" s="209"/>
      <c r="BC14" s="209"/>
      <c r="BD14" s="209"/>
      <c r="BE14" s="209"/>
      <c r="BF14" s="209"/>
      <c r="BG14" s="209"/>
      <c r="BH14" s="209"/>
    </row>
    <row r="15" spans="1:60" outlineLevel="1" x14ac:dyDescent="0.2">
      <c r="A15" s="226"/>
      <c r="B15" s="227"/>
      <c r="C15" s="260" t="s">
        <v>204</v>
      </c>
      <c r="D15" s="233"/>
      <c r="E15" s="234">
        <v>18.309999999999999</v>
      </c>
      <c r="F15" s="229"/>
      <c r="G15" s="229"/>
      <c r="H15" s="229"/>
      <c r="I15" s="229"/>
      <c r="J15" s="229"/>
      <c r="K15" s="229"/>
      <c r="L15" s="229"/>
      <c r="M15" s="229"/>
      <c r="N15" s="228"/>
      <c r="O15" s="228"/>
      <c r="P15" s="228"/>
      <c r="Q15" s="228"/>
      <c r="R15" s="229"/>
      <c r="S15" s="229"/>
      <c r="T15" s="229"/>
      <c r="U15" s="229"/>
      <c r="V15" s="229"/>
      <c r="W15" s="229"/>
      <c r="X15" s="229"/>
      <c r="Y15" s="209"/>
      <c r="Z15" s="209"/>
      <c r="AA15" s="209"/>
      <c r="AB15" s="209"/>
      <c r="AC15" s="209"/>
      <c r="AD15" s="209"/>
      <c r="AE15" s="209"/>
      <c r="AF15" s="209"/>
      <c r="AG15" s="209" t="s">
        <v>155</v>
      </c>
      <c r="AH15" s="209">
        <v>0</v>
      </c>
      <c r="AI15" s="209"/>
      <c r="AJ15" s="209"/>
      <c r="AK15" s="209"/>
      <c r="AL15" s="209"/>
      <c r="AM15" s="209"/>
      <c r="AN15" s="209"/>
      <c r="AO15" s="209"/>
      <c r="AP15" s="209"/>
      <c r="AQ15" s="209"/>
      <c r="AR15" s="209"/>
      <c r="AS15" s="209"/>
      <c r="AT15" s="209"/>
      <c r="AU15" s="209"/>
      <c r="AV15" s="209"/>
      <c r="AW15" s="209"/>
      <c r="AX15" s="209"/>
      <c r="AY15" s="209"/>
      <c r="AZ15" s="209"/>
      <c r="BA15" s="209"/>
      <c r="BB15" s="209"/>
      <c r="BC15" s="209"/>
      <c r="BD15" s="209"/>
      <c r="BE15" s="209"/>
      <c r="BF15" s="209"/>
      <c r="BG15" s="209"/>
      <c r="BH15" s="209"/>
    </row>
    <row r="16" spans="1:60" x14ac:dyDescent="0.2">
      <c r="A16" s="3"/>
      <c r="B16" s="4"/>
      <c r="C16" s="262"/>
      <c r="D16" s="6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AE16">
        <v>15</v>
      </c>
      <c r="AF16">
        <v>21</v>
      </c>
      <c r="AG16" t="s">
        <v>132</v>
      </c>
    </row>
    <row r="17" spans="1:33" x14ac:dyDescent="0.2">
      <c r="A17" s="212"/>
      <c r="B17" s="213" t="s">
        <v>31</v>
      </c>
      <c r="C17" s="263"/>
      <c r="D17" s="214"/>
      <c r="E17" s="215"/>
      <c r="F17" s="215"/>
      <c r="G17" s="243">
        <f>G8</f>
        <v>43548.6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AE17">
        <f>SUMIF(L7:L15,AE16,G7:G15)</f>
        <v>0</v>
      </c>
      <c r="AF17">
        <f>SUMIF(L7:L15,AF16,G7:G15)</f>
        <v>43548.6</v>
      </c>
      <c r="AG17" t="s">
        <v>191</v>
      </c>
    </row>
    <row r="18" spans="1:33" x14ac:dyDescent="0.2">
      <c r="A18" s="3"/>
      <c r="B18" s="4"/>
      <c r="C18" s="262"/>
      <c r="D18" s="6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33" x14ac:dyDescent="0.2">
      <c r="A19" s="3"/>
      <c r="B19" s="4"/>
      <c r="C19" s="262"/>
      <c r="D19" s="6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33" x14ac:dyDescent="0.2">
      <c r="A20" s="216" t="s">
        <v>192</v>
      </c>
      <c r="B20" s="216"/>
      <c r="C20" s="264"/>
      <c r="D20" s="6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33" x14ac:dyDescent="0.2">
      <c r="A21" s="217"/>
      <c r="B21" s="218"/>
      <c r="C21" s="265"/>
      <c r="D21" s="218"/>
      <c r="E21" s="218"/>
      <c r="F21" s="218"/>
      <c r="G21" s="219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AG21" t="s">
        <v>193</v>
      </c>
    </row>
    <row r="22" spans="1:33" x14ac:dyDescent="0.2">
      <c r="A22" s="220"/>
      <c r="B22" s="221"/>
      <c r="C22" s="266"/>
      <c r="D22" s="221"/>
      <c r="E22" s="221"/>
      <c r="F22" s="221"/>
      <c r="G22" s="222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33" x14ac:dyDescent="0.2">
      <c r="A23" s="220"/>
      <c r="B23" s="221"/>
      <c r="C23" s="266"/>
      <c r="D23" s="221"/>
      <c r="E23" s="221"/>
      <c r="F23" s="221"/>
      <c r="G23" s="222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33" x14ac:dyDescent="0.2">
      <c r="A24" s="220"/>
      <c r="B24" s="221"/>
      <c r="C24" s="266"/>
      <c r="D24" s="221"/>
      <c r="E24" s="221"/>
      <c r="F24" s="221"/>
      <c r="G24" s="222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33" x14ac:dyDescent="0.2">
      <c r="A25" s="223"/>
      <c r="B25" s="224"/>
      <c r="C25" s="267"/>
      <c r="D25" s="224"/>
      <c r="E25" s="224"/>
      <c r="F25" s="224"/>
      <c r="G25" s="225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33" x14ac:dyDescent="0.2">
      <c r="A26" s="3"/>
      <c r="B26" s="4"/>
      <c r="C26" s="262"/>
      <c r="D26" s="6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33" x14ac:dyDescent="0.2">
      <c r="C27" s="268"/>
      <c r="D27" s="10"/>
      <c r="AG27" t="s">
        <v>194</v>
      </c>
    </row>
    <row r="28" spans="1:33" x14ac:dyDescent="0.2">
      <c r="D28" s="10"/>
    </row>
    <row r="29" spans="1:33" x14ac:dyDescent="0.2">
      <c r="D29" s="10"/>
    </row>
    <row r="30" spans="1:33" x14ac:dyDescent="0.2">
      <c r="D30" s="10"/>
    </row>
    <row r="31" spans="1:33" x14ac:dyDescent="0.2">
      <c r="D31" s="10"/>
    </row>
    <row r="32" spans="1:33" x14ac:dyDescent="0.2">
      <c r="D32" s="10"/>
    </row>
    <row r="33" spans="4:4" x14ac:dyDescent="0.2">
      <c r="D33" s="10"/>
    </row>
    <row r="34" spans="4:4" x14ac:dyDescent="0.2">
      <c r="D34" s="10"/>
    </row>
    <row r="35" spans="4:4" x14ac:dyDescent="0.2">
      <c r="D35" s="10"/>
    </row>
    <row r="36" spans="4:4" x14ac:dyDescent="0.2">
      <c r="D36" s="10"/>
    </row>
    <row r="37" spans="4:4" x14ac:dyDescent="0.2">
      <c r="D37" s="10"/>
    </row>
    <row r="38" spans="4:4" x14ac:dyDescent="0.2">
      <c r="D38" s="10"/>
    </row>
    <row r="39" spans="4:4" x14ac:dyDescent="0.2">
      <c r="D39" s="10"/>
    </row>
    <row r="40" spans="4:4" x14ac:dyDescent="0.2">
      <c r="D40" s="10"/>
    </row>
    <row r="41" spans="4:4" x14ac:dyDescent="0.2">
      <c r="D41" s="10"/>
    </row>
    <row r="42" spans="4:4" x14ac:dyDescent="0.2">
      <c r="D42" s="10"/>
    </row>
    <row r="43" spans="4:4" x14ac:dyDescent="0.2">
      <c r="D43" s="10"/>
    </row>
    <row r="44" spans="4:4" x14ac:dyDescent="0.2">
      <c r="D44" s="10"/>
    </row>
    <row r="45" spans="4:4" x14ac:dyDescent="0.2">
      <c r="D45" s="10"/>
    </row>
    <row r="46" spans="4:4" x14ac:dyDescent="0.2">
      <c r="D46" s="10"/>
    </row>
    <row r="47" spans="4:4" x14ac:dyDescent="0.2">
      <c r="D47" s="10"/>
    </row>
    <row r="48" spans="4:4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mergeCells count="6">
    <mergeCell ref="A1:G1"/>
    <mergeCell ref="C2:G2"/>
    <mergeCell ref="C3:G3"/>
    <mergeCell ref="C4:G4"/>
    <mergeCell ref="A20:C20"/>
    <mergeCell ref="A21:G25"/>
  </mergeCells>
  <pageMargins left="0.59055118110236204" right="0.196850393700787" top="0.78740157499999996" bottom="0.78740157499999996" header="0.3" footer="0.3"/>
  <pageSetup paperSize="9" orientation="portrait" r:id="rId1"/>
  <headerFooter>
    <oddFooter>&amp;RStránka &amp;P z &amp;N&amp;LZpracováno programem BUILDpower S,  © RTS, a.s.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4F842-1097-426F-A3AE-719821374642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4" customWidth="1"/>
    <col min="3" max="3" width="38.28515625" style="174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4" t="s">
        <v>7</v>
      </c>
      <c r="B1" s="194"/>
      <c r="C1" s="194"/>
      <c r="D1" s="194"/>
      <c r="E1" s="194"/>
      <c r="F1" s="194"/>
      <c r="G1" s="194"/>
      <c r="AG1" t="s">
        <v>120</v>
      </c>
    </row>
    <row r="2" spans="1:60" ht="24.95" customHeight="1" x14ac:dyDescent="0.2">
      <c r="A2" s="195" t="s">
        <v>8</v>
      </c>
      <c r="B2" s="49" t="s">
        <v>41</v>
      </c>
      <c r="C2" s="198" t="s">
        <v>42</v>
      </c>
      <c r="D2" s="196"/>
      <c r="E2" s="196"/>
      <c r="F2" s="196"/>
      <c r="G2" s="197"/>
      <c r="AG2" t="s">
        <v>121</v>
      </c>
    </row>
    <row r="3" spans="1:60" ht="24.95" customHeight="1" x14ac:dyDescent="0.2">
      <c r="A3" s="195" t="s">
        <v>9</v>
      </c>
      <c r="B3" s="49" t="s">
        <v>44</v>
      </c>
      <c r="C3" s="198" t="s">
        <v>45</v>
      </c>
      <c r="D3" s="196"/>
      <c r="E3" s="196"/>
      <c r="F3" s="196"/>
      <c r="G3" s="197"/>
      <c r="AC3" s="174" t="s">
        <v>121</v>
      </c>
      <c r="AG3" t="s">
        <v>122</v>
      </c>
    </row>
    <row r="4" spans="1:60" ht="24.95" customHeight="1" x14ac:dyDescent="0.2">
      <c r="A4" s="199" t="s">
        <v>10</v>
      </c>
      <c r="B4" s="200" t="s">
        <v>62</v>
      </c>
      <c r="C4" s="201" t="s">
        <v>63</v>
      </c>
      <c r="D4" s="202"/>
      <c r="E4" s="202"/>
      <c r="F4" s="202"/>
      <c r="G4" s="203"/>
      <c r="AG4" t="s">
        <v>123</v>
      </c>
    </row>
    <row r="5" spans="1:60" x14ac:dyDescent="0.2">
      <c r="D5" s="10"/>
    </row>
    <row r="6" spans="1:60" ht="38.25" x14ac:dyDescent="0.2">
      <c r="A6" s="205" t="s">
        <v>124</v>
      </c>
      <c r="B6" s="207" t="s">
        <v>125</v>
      </c>
      <c r="C6" s="207" t="s">
        <v>126</v>
      </c>
      <c r="D6" s="206" t="s">
        <v>127</v>
      </c>
      <c r="E6" s="205" t="s">
        <v>128</v>
      </c>
      <c r="F6" s="204" t="s">
        <v>129</v>
      </c>
      <c r="G6" s="205" t="s">
        <v>31</v>
      </c>
      <c r="H6" s="208" t="s">
        <v>32</v>
      </c>
      <c r="I6" s="208" t="s">
        <v>130</v>
      </c>
      <c r="J6" s="208" t="s">
        <v>33</v>
      </c>
      <c r="K6" s="208" t="s">
        <v>131</v>
      </c>
      <c r="L6" s="208" t="s">
        <v>132</v>
      </c>
      <c r="M6" s="208" t="s">
        <v>133</v>
      </c>
      <c r="N6" s="208" t="s">
        <v>134</v>
      </c>
      <c r="O6" s="208" t="s">
        <v>135</v>
      </c>
      <c r="P6" s="208" t="s">
        <v>136</v>
      </c>
      <c r="Q6" s="208" t="s">
        <v>137</v>
      </c>
      <c r="R6" s="208" t="s">
        <v>138</v>
      </c>
      <c r="S6" s="208" t="s">
        <v>139</v>
      </c>
      <c r="T6" s="208" t="s">
        <v>140</v>
      </c>
      <c r="U6" s="208" t="s">
        <v>141</v>
      </c>
      <c r="V6" s="208" t="s">
        <v>142</v>
      </c>
      <c r="W6" s="208" t="s">
        <v>143</v>
      </c>
      <c r="X6" s="208" t="s">
        <v>144</v>
      </c>
    </row>
    <row r="7" spans="1:60" hidden="1" x14ac:dyDescent="0.2">
      <c r="A7" s="3"/>
      <c r="B7" s="4"/>
      <c r="C7" s="4"/>
      <c r="D7" s="6"/>
      <c r="E7" s="210"/>
      <c r="F7" s="211"/>
      <c r="G7" s="211"/>
      <c r="H7" s="211"/>
      <c r="I7" s="211"/>
      <c r="J7" s="211"/>
      <c r="K7" s="211"/>
      <c r="L7" s="211"/>
      <c r="M7" s="211"/>
      <c r="N7" s="210"/>
      <c r="O7" s="210"/>
      <c r="P7" s="210"/>
      <c r="Q7" s="210"/>
      <c r="R7" s="211"/>
      <c r="S7" s="211"/>
      <c r="T7" s="211"/>
      <c r="U7" s="211"/>
      <c r="V7" s="211"/>
      <c r="W7" s="211"/>
      <c r="X7" s="211"/>
    </row>
    <row r="8" spans="1:60" x14ac:dyDescent="0.2">
      <c r="A8" s="237" t="s">
        <v>145</v>
      </c>
      <c r="B8" s="238" t="s">
        <v>77</v>
      </c>
      <c r="C8" s="256" t="s">
        <v>78</v>
      </c>
      <c r="D8" s="239"/>
      <c r="E8" s="240"/>
      <c r="F8" s="241"/>
      <c r="G8" s="242">
        <f>SUMIF(AG9:AG19,"&lt;&gt;NOR",G9:G19)</f>
        <v>9250.11</v>
      </c>
      <c r="H8" s="236"/>
      <c r="I8" s="236">
        <f>SUM(I9:I19)</f>
        <v>921.47</v>
      </c>
      <c r="J8" s="236"/>
      <c r="K8" s="236">
        <f>SUM(K9:K19)</f>
        <v>8328.64</v>
      </c>
      <c r="L8" s="236"/>
      <c r="M8" s="236">
        <f>SUM(M9:M19)</f>
        <v>11192.633099999999</v>
      </c>
      <c r="N8" s="235"/>
      <c r="O8" s="235">
        <f>SUM(O9:O19)</f>
        <v>3.06</v>
      </c>
      <c r="P8" s="235"/>
      <c r="Q8" s="235">
        <f>SUM(Q9:Q19)</f>
        <v>0</v>
      </c>
      <c r="R8" s="236"/>
      <c r="S8" s="236"/>
      <c r="T8" s="236"/>
      <c r="U8" s="236"/>
      <c r="V8" s="236">
        <f>SUM(V9:V19)</f>
        <v>17.47</v>
      </c>
      <c r="W8" s="236"/>
      <c r="X8" s="236"/>
      <c r="AG8" t="s">
        <v>146</v>
      </c>
    </row>
    <row r="9" spans="1:60" ht="22.5" outlineLevel="1" x14ac:dyDescent="0.2">
      <c r="A9" s="244">
        <v>1</v>
      </c>
      <c r="B9" s="245" t="s">
        <v>491</v>
      </c>
      <c r="C9" s="257" t="s">
        <v>492</v>
      </c>
      <c r="D9" s="246" t="s">
        <v>168</v>
      </c>
      <c r="E9" s="247">
        <v>1.8</v>
      </c>
      <c r="F9" s="248">
        <v>1717</v>
      </c>
      <c r="G9" s="249">
        <f>ROUND(E9*F9,2)</f>
        <v>3090.6</v>
      </c>
      <c r="H9" s="230">
        <v>0</v>
      </c>
      <c r="I9" s="229">
        <f>ROUND(E9*H9,2)</f>
        <v>0</v>
      </c>
      <c r="J9" s="230">
        <v>1717</v>
      </c>
      <c r="K9" s="229">
        <f>ROUND(E9*J9,2)</f>
        <v>3090.6</v>
      </c>
      <c r="L9" s="229">
        <v>21</v>
      </c>
      <c r="M9" s="229">
        <f>G9*(1+L9/100)</f>
        <v>3739.6259999999997</v>
      </c>
      <c r="N9" s="228">
        <v>0</v>
      </c>
      <c r="O9" s="228">
        <f>ROUND(E9*N9,2)</f>
        <v>0</v>
      </c>
      <c r="P9" s="228">
        <v>0</v>
      </c>
      <c r="Q9" s="228">
        <f>ROUND(E9*P9,2)</f>
        <v>0</v>
      </c>
      <c r="R9" s="229"/>
      <c r="S9" s="229" t="s">
        <v>150</v>
      </c>
      <c r="T9" s="229" t="s">
        <v>151</v>
      </c>
      <c r="U9" s="229">
        <v>4.7279999999999998</v>
      </c>
      <c r="V9" s="229">
        <f>ROUND(E9*U9,2)</f>
        <v>8.51</v>
      </c>
      <c r="W9" s="229"/>
      <c r="X9" s="229" t="s">
        <v>152</v>
      </c>
      <c r="Y9" s="209"/>
      <c r="Z9" s="209"/>
      <c r="AA9" s="209"/>
      <c r="AB9" s="209"/>
      <c r="AC9" s="209"/>
      <c r="AD9" s="209"/>
      <c r="AE9" s="209"/>
      <c r="AF9" s="209"/>
      <c r="AG9" s="209" t="s">
        <v>153</v>
      </c>
      <c r="AH9" s="209"/>
      <c r="AI9" s="209"/>
      <c r="AJ9" s="209"/>
      <c r="AK9" s="209"/>
      <c r="AL9" s="209"/>
      <c r="AM9" s="209"/>
      <c r="AN9" s="209"/>
      <c r="AO9" s="209"/>
      <c r="AP9" s="209"/>
      <c r="AQ9" s="209"/>
      <c r="AR9" s="209"/>
      <c r="AS9" s="209"/>
      <c r="AT9" s="209"/>
      <c r="AU9" s="209"/>
      <c r="AV9" s="209"/>
      <c r="AW9" s="209"/>
      <c r="AX9" s="209"/>
      <c r="AY9" s="209"/>
      <c r="AZ9" s="209"/>
      <c r="BA9" s="209"/>
      <c r="BB9" s="209"/>
      <c r="BC9" s="209"/>
      <c r="BD9" s="209"/>
      <c r="BE9" s="209"/>
      <c r="BF9" s="209"/>
      <c r="BG9" s="209"/>
      <c r="BH9" s="209"/>
    </row>
    <row r="10" spans="1:60" outlineLevel="1" x14ac:dyDescent="0.2">
      <c r="A10" s="226"/>
      <c r="B10" s="227"/>
      <c r="C10" s="260" t="s">
        <v>493</v>
      </c>
      <c r="D10" s="233"/>
      <c r="E10" s="234">
        <v>0.8</v>
      </c>
      <c r="F10" s="229"/>
      <c r="G10" s="229"/>
      <c r="H10" s="229"/>
      <c r="I10" s="229"/>
      <c r="J10" s="229"/>
      <c r="K10" s="229"/>
      <c r="L10" s="229"/>
      <c r="M10" s="229"/>
      <c r="N10" s="228"/>
      <c r="O10" s="228"/>
      <c r="P10" s="228"/>
      <c r="Q10" s="228"/>
      <c r="R10" s="229"/>
      <c r="S10" s="229"/>
      <c r="T10" s="229"/>
      <c r="U10" s="229"/>
      <c r="V10" s="229"/>
      <c r="W10" s="229"/>
      <c r="X10" s="229"/>
      <c r="Y10" s="209"/>
      <c r="Z10" s="209"/>
      <c r="AA10" s="209"/>
      <c r="AB10" s="209"/>
      <c r="AC10" s="209"/>
      <c r="AD10" s="209"/>
      <c r="AE10" s="209"/>
      <c r="AF10" s="209"/>
      <c r="AG10" s="209" t="s">
        <v>155</v>
      </c>
      <c r="AH10" s="209">
        <v>0</v>
      </c>
      <c r="AI10" s="209"/>
      <c r="AJ10" s="209"/>
      <c r="AK10" s="209"/>
      <c r="AL10" s="209"/>
      <c r="AM10" s="209"/>
      <c r="AN10" s="209"/>
      <c r="AO10" s="209"/>
      <c r="AP10" s="209"/>
      <c r="AQ10" s="209"/>
      <c r="AR10" s="209"/>
      <c r="AS10" s="209"/>
      <c r="AT10" s="209"/>
      <c r="AU10" s="209"/>
      <c r="AV10" s="209"/>
      <c r="AW10" s="209"/>
      <c r="AX10" s="209"/>
      <c r="AY10" s="209"/>
      <c r="AZ10" s="209"/>
      <c r="BA10" s="209"/>
      <c r="BB10" s="209"/>
      <c r="BC10" s="209"/>
      <c r="BD10" s="209"/>
      <c r="BE10" s="209"/>
      <c r="BF10" s="209"/>
      <c r="BG10" s="209"/>
      <c r="BH10" s="209"/>
    </row>
    <row r="11" spans="1:60" outlineLevel="1" x14ac:dyDescent="0.2">
      <c r="A11" s="226"/>
      <c r="B11" s="227"/>
      <c r="C11" s="260" t="s">
        <v>494</v>
      </c>
      <c r="D11" s="233"/>
      <c r="E11" s="234">
        <v>1</v>
      </c>
      <c r="F11" s="229"/>
      <c r="G11" s="229"/>
      <c r="H11" s="229"/>
      <c r="I11" s="229"/>
      <c r="J11" s="229"/>
      <c r="K11" s="229"/>
      <c r="L11" s="229"/>
      <c r="M11" s="229"/>
      <c r="N11" s="228"/>
      <c r="O11" s="228"/>
      <c r="P11" s="228"/>
      <c r="Q11" s="228"/>
      <c r="R11" s="229"/>
      <c r="S11" s="229"/>
      <c r="T11" s="229"/>
      <c r="U11" s="229"/>
      <c r="V11" s="229"/>
      <c r="W11" s="229"/>
      <c r="X11" s="229"/>
      <c r="Y11" s="209"/>
      <c r="Z11" s="209"/>
      <c r="AA11" s="209"/>
      <c r="AB11" s="209"/>
      <c r="AC11" s="209"/>
      <c r="AD11" s="209"/>
      <c r="AE11" s="209"/>
      <c r="AF11" s="209"/>
      <c r="AG11" s="209" t="s">
        <v>155</v>
      </c>
      <c r="AH11" s="209">
        <v>0</v>
      </c>
      <c r="AI11" s="209"/>
      <c r="AJ11" s="209"/>
      <c r="AK11" s="209"/>
      <c r="AL11" s="209"/>
      <c r="AM11" s="209"/>
      <c r="AN11" s="209"/>
      <c r="AO11" s="209"/>
      <c r="AP11" s="209"/>
      <c r="AQ11" s="209"/>
      <c r="AR11" s="209"/>
      <c r="AS11" s="209"/>
      <c r="AT11" s="209"/>
      <c r="AU11" s="209"/>
      <c r="AV11" s="209"/>
      <c r="AW11" s="209"/>
      <c r="AX11" s="209"/>
      <c r="AY11" s="209"/>
      <c r="AZ11" s="209"/>
      <c r="BA11" s="209"/>
      <c r="BB11" s="209"/>
      <c r="BC11" s="209"/>
      <c r="BD11" s="209"/>
      <c r="BE11" s="209"/>
      <c r="BF11" s="209"/>
      <c r="BG11" s="209"/>
      <c r="BH11" s="209"/>
    </row>
    <row r="12" spans="1:60" ht="22.5" outlineLevel="1" x14ac:dyDescent="0.2">
      <c r="A12" s="250">
        <v>2</v>
      </c>
      <c r="B12" s="251" t="s">
        <v>495</v>
      </c>
      <c r="C12" s="261" t="s">
        <v>496</v>
      </c>
      <c r="D12" s="252" t="s">
        <v>168</v>
      </c>
      <c r="E12" s="253">
        <v>1.8</v>
      </c>
      <c r="F12" s="254">
        <v>335.5</v>
      </c>
      <c r="G12" s="255">
        <f>ROUND(E12*F12,2)</f>
        <v>603.9</v>
      </c>
      <c r="H12" s="230">
        <v>0</v>
      </c>
      <c r="I12" s="229">
        <f>ROUND(E12*H12,2)</f>
        <v>0</v>
      </c>
      <c r="J12" s="230">
        <v>335.5</v>
      </c>
      <c r="K12" s="229">
        <f>ROUND(E12*J12,2)</f>
        <v>603.9</v>
      </c>
      <c r="L12" s="229">
        <v>21</v>
      </c>
      <c r="M12" s="229">
        <f>G12*(1+L12/100)</f>
        <v>730.71899999999994</v>
      </c>
      <c r="N12" s="228">
        <v>0</v>
      </c>
      <c r="O12" s="228">
        <f>ROUND(E12*N12,2)</f>
        <v>0</v>
      </c>
      <c r="P12" s="228">
        <v>0</v>
      </c>
      <c r="Q12" s="228">
        <f>ROUND(E12*P12,2)</f>
        <v>0</v>
      </c>
      <c r="R12" s="229"/>
      <c r="S12" s="229" t="s">
        <v>150</v>
      </c>
      <c r="T12" s="229" t="s">
        <v>151</v>
      </c>
      <c r="U12" s="229">
        <v>0.86799999999999999</v>
      </c>
      <c r="V12" s="229">
        <f>ROUND(E12*U12,2)</f>
        <v>1.56</v>
      </c>
      <c r="W12" s="229"/>
      <c r="X12" s="229" t="s">
        <v>152</v>
      </c>
      <c r="Y12" s="209"/>
      <c r="Z12" s="209"/>
      <c r="AA12" s="209"/>
      <c r="AB12" s="209"/>
      <c r="AC12" s="209"/>
      <c r="AD12" s="209"/>
      <c r="AE12" s="209"/>
      <c r="AF12" s="209"/>
      <c r="AG12" s="209" t="s">
        <v>153</v>
      </c>
      <c r="AH12" s="209"/>
      <c r="AI12" s="209"/>
      <c r="AJ12" s="209"/>
      <c r="AK12" s="209"/>
      <c r="AL12" s="209"/>
      <c r="AM12" s="209"/>
      <c r="AN12" s="209"/>
      <c r="AO12" s="209"/>
      <c r="AP12" s="209"/>
      <c r="AQ12" s="209"/>
      <c r="AR12" s="209"/>
      <c r="AS12" s="209"/>
      <c r="AT12" s="209"/>
      <c r="AU12" s="209"/>
      <c r="AV12" s="209"/>
      <c r="AW12" s="209"/>
      <c r="AX12" s="209"/>
      <c r="AY12" s="209"/>
      <c r="AZ12" s="209"/>
      <c r="BA12" s="209"/>
      <c r="BB12" s="209"/>
      <c r="BC12" s="209"/>
      <c r="BD12" s="209"/>
      <c r="BE12" s="209"/>
      <c r="BF12" s="209"/>
      <c r="BG12" s="209"/>
      <c r="BH12" s="209"/>
    </row>
    <row r="13" spans="1:60" outlineLevel="1" x14ac:dyDescent="0.2">
      <c r="A13" s="244">
        <v>3</v>
      </c>
      <c r="B13" s="245" t="s">
        <v>497</v>
      </c>
      <c r="C13" s="257" t="s">
        <v>498</v>
      </c>
      <c r="D13" s="246" t="s">
        <v>168</v>
      </c>
      <c r="E13" s="247">
        <v>3.6</v>
      </c>
      <c r="F13" s="248">
        <v>305.5</v>
      </c>
      <c r="G13" s="249">
        <f>ROUND(E13*F13,2)</f>
        <v>1099.8</v>
      </c>
      <c r="H13" s="230">
        <v>0</v>
      </c>
      <c r="I13" s="229">
        <f>ROUND(E13*H13,2)</f>
        <v>0</v>
      </c>
      <c r="J13" s="230">
        <v>305.5</v>
      </c>
      <c r="K13" s="229">
        <f>ROUND(E13*J13,2)</f>
        <v>1099.8</v>
      </c>
      <c r="L13" s="229">
        <v>21</v>
      </c>
      <c r="M13" s="229">
        <f>G13*(1+L13/100)</f>
        <v>1330.7579999999998</v>
      </c>
      <c r="N13" s="228">
        <v>0</v>
      </c>
      <c r="O13" s="228">
        <f>ROUND(E13*N13,2)</f>
        <v>0</v>
      </c>
      <c r="P13" s="228">
        <v>0</v>
      </c>
      <c r="Q13" s="228">
        <f>ROUND(E13*P13,2)</f>
        <v>0</v>
      </c>
      <c r="R13" s="229"/>
      <c r="S13" s="229" t="s">
        <v>150</v>
      </c>
      <c r="T13" s="229" t="s">
        <v>151</v>
      </c>
      <c r="U13" s="229">
        <v>0.79100000000000004</v>
      </c>
      <c r="V13" s="229">
        <f>ROUND(E13*U13,2)</f>
        <v>2.85</v>
      </c>
      <c r="W13" s="229"/>
      <c r="X13" s="229" t="s">
        <v>152</v>
      </c>
      <c r="Y13" s="209"/>
      <c r="Z13" s="209"/>
      <c r="AA13" s="209"/>
      <c r="AB13" s="209"/>
      <c r="AC13" s="209"/>
      <c r="AD13" s="209"/>
      <c r="AE13" s="209"/>
      <c r="AF13" s="209"/>
      <c r="AG13" s="209" t="s">
        <v>153</v>
      </c>
      <c r="AH13" s="209"/>
      <c r="AI13" s="209"/>
      <c r="AJ13" s="209"/>
      <c r="AK13" s="209"/>
      <c r="AL13" s="209"/>
      <c r="AM13" s="209"/>
      <c r="AN13" s="209"/>
      <c r="AO13" s="209"/>
      <c r="AP13" s="209"/>
      <c r="AQ13" s="209"/>
      <c r="AR13" s="209"/>
      <c r="AS13" s="209"/>
      <c r="AT13" s="209"/>
      <c r="AU13" s="209"/>
      <c r="AV13" s="209"/>
      <c r="AW13" s="209"/>
      <c r="AX13" s="209"/>
      <c r="AY13" s="209"/>
      <c r="AZ13" s="209"/>
      <c r="BA13" s="209"/>
      <c r="BB13" s="209"/>
      <c r="BC13" s="209"/>
      <c r="BD13" s="209"/>
      <c r="BE13" s="209"/>
      <c r="BF13" s="209"/>
      <c r="BG13" s="209"/>
      <c r="BH13" s="209"/>
    </row>
    <row r="14" spans="1:60" outlineLevel="1" x14ac:dyDescent="0.2">
      <c r="A14" s="226"/>
      <c r="B14" s="227"/>
      <c r="C14" s="260" t="s">
        <v>499</v>
      </c>
      <c r="D14" s="233"/>
      <c r="E14" s="234">
        <v>3.6</v>
      </c>
      <c r="F14" s="229"/>
      <c r="G14" s="229"/>
      <c r="H14" s="229"/>
      <c r="I14" s="229"/>
      <c r="J14" s="229"/>
      <c r="K14" s="229"/>
      <c r="L14" s="229"/>
      <c r="M14" s="229"/>
      <c r="N14" s="228"/>
      <c r="O14" s="228"/>
      <c r="P14" s="228"/>
      <c r="Q14" s="228"/>
      <c r="R14" s="229"/>
      <c r="S14" s="229"/>
      <c r="T14" s="229"/>
      <c r="U14" s="229"/>
      <c r="V14" s="229"/>
      <c r="W14" s="229"/>
      <c r="X14" s="229"/>
      <c r="Y14" s="209"/>
      <c r="Z14" s="209"/>
      <c r="AA14" s="209"/>
      <c r="AB14" s="209"/>
      <c r="AC14" s="209"/>
      <c r="AD14" s="209"/>
      <c r="AE14" s="209"/>
      <c r="AF14" s="209"/>
      <c r="AG14" s="209" t="s">
        <v>155</v>
      </c>
      <c r="AH14" s="209">
        <v>0</v>
      </c>
      <c r="AI14" s="209"/>
      <c r="AJ14" s="209"/>
      <c r="AK14" s="209"/>
      <c r="AL14" s="209"/>
      <c r="AM14" s="209"/>
      <c r="AN14" s="209"/>
      <c r="AO14" s="209"/>
      <c r="AP14" s="209"/>
      <c r="AQ14" s="209"/>
      <c r="AR14" s="209"/>
      <c r="AS14" s="209"/>
      <c r="AT14" s="209"/>
      <c r="AU14" s="209"/>
      <c r="AV14" s="209"/>
      <c r="AW14" s="209"/>
      <c r="AX14" s="209"/>
      <c r="AY14" s="209"/>
      <c r="AZ14" s="209"/>
      <c r="BA14" s="209"/>
      <c r="BB14" s="209"/>
      <c r="BC14" s="209"/>
      <c r="BD14" s="209"/>
      <c r="BE14" s="209"/>
      <c r="BF14" s="209"/>
      <c r="BG14" s="209"/>
      <c r="BH14" s="209"/>
    </row>
    <row r="15" spans="1:60" ht="22.5" outlineLevel="1" x14ac:dyDescent="0.2">
      <c r="A15" s="244">
        <v>4</v>
      </c>
      <c r="B15" s="245" t="s">
        <v>500</v>
      </c>
      <c r="C15" s="257" t="s">
        <v>501</v>
      </c>
      <c r="D15" s="246" t="s">
        <v>168</v>
      </c>
      <c r="E15" s="247">
        <v>1.8</v>
      </c>
      <c r="F15" s="248">
        <v>1125</v>
      </c>
      <c r="G15" s="249">
        <f>ROUND(E15*F15,2)</f>
        <v>2025</v>
      </c>
      <c r="H15" s="230">
        <v>511.93</v>
      </c>
      <c r="I15" s="229">
        <f>ROUND(E15*H15,2)</f>
        <v>921.47</v>
      </c>
      <c r="J15" s="230">
        <v>613.07000000000005</v>
      </c>
      <c r="K15" s="229">
        <f>ROUND(E15*J15,2)</f>
        <v>1103.53</v>
      </c>
      <c r="L15" s="229">
        <v>21</v>
      </c>
      <c r="M15" s="229">
        <f>G15*(1+L15/100)</f>
        <v>2450.25</v>
      </c>
      <c r="N15" s="228">
        <v>1.7</v>
      </c>
      <c r="O15" s="228">
        <f>ROUND(E15*N15,2)</f>
        <v>3.06</v>
      </c>
      <c r="P15" s="228">
        <v>0</v>
      </c>
      <c r="Q15" s="228">
        <f>ROUND(E15*P15,2)</f>
        <v>0</v>
      </c>
      <c r="R15" s="229"/>
      <c r="S15" s="229" t="s">
        <v>150</v>
      </c>
      <c r="T15" s="229" t="s">
        <v>151</v>
      </c>
      <c r="U15" s="229">
        <v>1.587</v>
      </c>
      <c r="V15" s="229">
        <f>ROUND(E15*U15,2)</f>
        <v>2.86</v>
      </c>
      <c r="W15" s="229"/>
      <c r="X15" s="229" t="s">
        <v>152</v>
      </c>
      <c r="Y15" s="209"/>
      <c r="Z15" s="209"/>
      <c r="AA15" s="209"/>
      <c r="AB15" s="209"/>
      <c r="AC15" s="209"/>
      <c r="AD15" s="209"/>
      <c r="AE15" s="209"/>
      <c r="AF15" s="209"/>
      <c r="AG15" s="209" t="s">
        <v>153</v>
      </c>
      <c r="AH15" s="209"/>
      <c r="AI15" s="209"/>
      <c r="AJ15" s="209"/>
      <c r="AK15" s="209"/>
      <c r="AL15" s="209"/>
      <c r="AM15" s="209"/>
      <c r="AN15" s="209"/>
      <c r="AO15" s="209"/>
      <c r="AP15" s="209"/>
      <c r="AQ15" s="209"/>
      <c r="AR15" s="209"/>
      <c r="AS15" s="209"/>
      <c r="AT15" s="209"/>
      <c r="AU15" s="209"/>
      <c r="AV15" s="209"/>
      <c r="AW15" s="209"/>
      <c r="AX15" s="209"/>
      <c r="AY15" s="209"/>
      <c r="AZ15" s="209"/>
      <c r="BA15" s="209"/>
      <c r="BB15" s="209"/>
      <c r="BC15" s="209"/>
      <c r="BD15" s="209"/>
      <c r="BE15" s="209"/>
      <c r="BF15" s="209"/>
      <c r="BG15" s="209"/>
      <c r="BH15" s="209"/>
    </row>
    <row r="16" spans="1:60" outlineLevel="1" x14ac:dyDescent="0.2">
      <c r="A16" s="226"/>
      <c r="B16" s="227"/>
      <c r="C16" s="260" t="s">
        <v>493</v>
      </c>
      <c r="D16" s="233"/>
      <c r="E16" s="234">
        <v>0.8</v>
      </c>
      <c r="F16" s="229"/>
      <c r="G16" s="229"/>
      <c r="H16" s="229"/>
      <c r="I16" s="229"/>
      <c r="J16" s="229"/>
      <c r="K16" s="229"/>
      <c r="L16" s="229"/>
      <c r="M16" s="229"/>
      <c r="N16" s="228"/>
      <c r="O16" s="228"/>
      <c r="P16" s="228"/>
      <c r="Q16" s="228"/>
      <c r="R16" s="229"/>
      <c r="S16" s="229"/>
      <c r="T16" s="229"/>
      <c r="U16" s="229"/>
      <c r="V16" s="229"/>
      <c r="W16" s="229"/>
      <c r="X16" s="229"/>
      <c r="Y16" s="209"/>
      <c r="Z16" s="209"/>
      <c r="AA16" s="209"/>
      <c r="AB16" s="209"/>
      <c r="AC16" s="209"/>
      <c r="AD16" s="209"/>
      <c r="AE16" s="209"/>
      <c r="AF16" s="209"/>
      <c r="AG16" s="209" t="s">
        <v>155</v>
      </c>
      <c r="AH16" s="209">
        <v>0</v>
      </c>
      <c r="AI16" s="209"/>
      <c r="AJ16" s="209"/>
      <c r="AK16" s="209"/>
      <c r="AL16" s="209"/>
      <c r="AM16" s="209"/>
      <c r="AN16" s="209"/>
      <c r="AO16" s="209"/>
      <c r="AP16" s="209"/>
      <c r="AQ16" s="209"/>
      <c r="AR16" s="209"/>
      <c r="AS16" s="209"/>
      <c r="AT16" s="209"/>
      <c r="AU16" s="209"/>
      <c r="AV16" s="209"/>
      <c r="AW16" s="209"/>
      <c r="AX16" s="209"/>
      <c r="AY16" s="209"/>
      <c r="AZ16" s="209"/>
      <c r="BA16" s="209"/>
      <c r="BB16" s="209"/>
      <c r="BC16" s="209"/>
      <c r="BD16" s="209"/>
      <c r="BE16" s="209"/>
      <c r="BF16" s="209"/>
      <c r="BG16" s="209"/>
      <c r="BH16" s="209"/>
    </row>
    <row r="17" spans="1:60" outlineLevel="1" x14ac:dyDescent="0.2">
      <c r="A17" s="226"/>
      <c r="B17" s="227"/>
      <c r="C17" s="260" t="s">
        <v>494</v>
      </c>
      <c r="D17" s="233"/>
      <c r="E17" s="234">
        <v>1</v>
      </c>
      <c r="F17" s="229"/>
      <c r="G17" s="229"/>
      <c r="H17" s="229"/>
      <c r="I17" s="229"/>
      <c r="J17" s="229"/>
      <c r="K17" s="229"/>
      <c r="L17" s="229"/>
      <c r="M17" s="229"/>
      <c r="N17" s="228"/>
      <c r="O17" s="228"/>
      <c r="P17" s="228"/>
      <c r="Q17" s="228"/>
      <c r="R17" s="229"/>
      <c r="S17" s="229"/>
      <c r="T17" s="229"/>
      <c r="U17" s="229"/>
      <c r="V17" s="229"/>
      <c r="W17" s="229"/>
      <c r="X17" s="229"/>
      <c r="Y17" s="209"/>
      <c r="Z17" s="209"/>
      <c r="AA17" s="209"/>
      <c r="AB17" s="209"/>
      <c r="AC17" s="209"/>
      <c r="AD17" s="209"/>
      <c r="AE17" s="209"/>
      <c r="AF17" s="209"/>
      <c r="AG17" s="209" t="s">
        <v>155</v>
      </c>
      <c r="AH17" s="209">
        <v>0</v>
      </c>
      <c r="AI17" s="209"/>
      <c r="AJ17" s="209"/>
      <c r="AK17" s="209"/>
      <c r="AL17" s="209"/>
      <c r="AM17" s="209"/>
      <c r="AN17" s="209"/>
      <c r="AO17" s="209"/>
      <c r="AP17" s="209"/>
      <c r="AQ17" s="209"/>
      <c r="AR17" s="209"/>
      <c r="AS17" s="209"/>
      <c r="AT17" s="209"/>
      <c r="AU17" s="209"/>
      <c r="AV17" s="209"/>
      <c r="AW17" s="209"/>
      <c r="AX17" s="209"/>
      <c r="AY17" s="209"/>
      <c r="AZ17" s="209"/>
      <c r="BA17" s="209"/>
      <c r="BB17" s="209"/>
      <c r="BC17" s="209"/>
      <c r="BD17" s="209"/>
      <c r="BE17" s="209"/>
      <c r="BF17" s="209"/>
      <c r="BG17" s="209"/>
      <c r="BH17" s="209"/>
    </row>
    <row r="18" spans="1:60" outlineLevel="1" x14ac:dyDescent="0.2">
      <c r="A18" s="250">
        <v>5</v>
      </c>
      <c r="B18" s="251" t="s">
        <v>502</v>
      </c>
      <c r="C18" s="261" t="s">
        <v>503</v>
      </c>
      <c r="D18" s="252" t="s">
        <v>168</v>
      </c>
      <c r="E18" s="253">
        <v>1.8</v>
      </c>
      <c r="F18" s="254">
        <v>363</v>
      </c>
      <c r="G18" s="255">
        <f>ROUND(E18*F18,2)</f>
        <v>653.4</v>
      </c>
      <c r="H18" s="230">
        <v>0</v>
      </c>
      <c r="I18" s="229">
        <f>ROUND(E18*H18,2)</f>
        <v>0</v>
      </c>
      <c r="J18" s="230">
        <v>363</v>
      </c>
      <c r="K18" s="229">
        <f>ROUND(E18*J18,2)</f>
        <v>653.4</v>
      </c>
      <c r="L18" s="229">
        <v>21</v>
      </c>
      <c r="M18" s="229">
        <f>G18*(1+L18/100)</f>
        <v>790.61399999999992</v>
      </c>
      <c r="N18" s="228">
        <v>0</v>
      </c>
      <c r="O18" s="228">
        <f>ROUND(E18*N18,2)</f>
        <v>0</v>
      </c>
      <c r="P18" s="228">
        <v>0</v>
      </c>
      <c r="Q18" s="228">
        <f>ROUND(E18*P18,2)</f>
        <v>0</v>
      </c>
      <c r="R18" s="229"/>
      <c r="S18" s="229" t="s">
        <v>150</v>
      </c>
      <c r="T18" s="229" t="s">
        <v>151</v>
      </c>
      <c r="U18" s="229">
        <v>0.94</v>
      </c>
      <c r="V18" s="229">
        <f>ROUND(E18*U18,2)</f>
        <v>1.69</v>
      </c>
      <c r="W18" s="229"/>
      <c r="X18" s="229" t="s">
        <v>152</v>
      </c>
      <c r="Y18" s="209"/>
      <c r="Z18" s="209"/>
      <c r="AA18" s="209"/>
      <c r="AB18" s="209"/>
      <c r="AC18" s="209"/>
      <c r="AD18" s="209"/>
      <c r="AE18" s="209"/>
      <c r="AF18" s="209"/>
      <c r="AG18" s="209" t="s">
        <v>153</v>
      </c>
      <c r="AH18" s="209"/>
      <c r="AI18" s="209"/>
      <c r="AJ18" s="209"/>
      <c r="AK18" s="209"/>
      <c r="AL18" s="209"/>
      <c r="AM18" s="209"/>
      <c r="AN18" s="209"/>
      <c r="AO18" s="209"/>
      <c r="AP18" s="209"/>
      <c r="AQ18" s="209"/>
      <c r="AR18" s="209"/>
      <c r="AS18" s="209"/>
      <c r="AT18" s="209"/>
      <c r="AU18" s="209"/>
      <c r="AV18" s="209"/>
      <c r="AW18" s="209"/>
      <c r="AX18" s="209"/>
      <c r="AY18" s="209"/>
      <c r="AZ18" s="209"/>
      <c r="BA18" s="209"/>
      <c r="BB18" s="209"/>
      <c r="BC18" s="209"/>
      <c r="BD18" s="209"/>
      <c r="BE18" s="209"/>
      <c r="BF18" s="209"/>
      <c r="BG18" s="209"/>
      <c r="BH18" s="209"/>
    </row>
    <row r="19" spans="1:60" outlineLevel="1" x14ac:dyDescent="0.2">
      <c r="A19" s="250">
        <v>6</v>
      </c>
      <c r="B19" s="251" t="s">
        <v>504</v>
      </c>
      <c r="C19" s="261" t="s">
        <v>505</v>
      </c>
      <c r="D19" s="252" t="s">
        <v>311</v>
      </c>
      <c r="E19" s="253">
        <v>1</v>
      </c>
      <c r="F19" s="254">
        <v>1777.41</v>
      </c>
      <c r="G19" s="255">
        <f>ROUND(E19*F19,2)</f>
        <v>1777.41</v>
      </c>
      <c r="H19" s="230">
        <v>0</v>
      </c>
      <c r="I19" s="229">
        <f>ROUND(E19*H19,2)</f>
        <v>0</v>
      </c>
      <c r="J19" s="230">
        <v>1777.41</v>
      </c>
      <c r="K19" s="229">
        <f>ROUND(E19*J19,2)</f>
        <v>1777.41</v>
      </c>
      <c r="L19" s="229">
        <v>21</v>
      </c>
      <c r="M19" s="229">
        <f>G19*(1+L19/100)</f>
        <v>2150.6660999999999</v>
      </c>
      <c r="N19" s="228">
        <v>0</v>
      </c>
      <c r="O19" s="228">
        <f>ROUND(E19*N19,2)</f>
        <v>0</v>
      </c>
      <c r="P19" s="228">
        <v>0</v>
      </c>
      <c r="Q19" s="228">
        <f>ROUND(E19*P19,2)</f>
        <v>0</v>
      </c>
      <c r="R19" s="229"/>
      <c r="S19" s="229" t="s">
        <v>182</v>
      </c>
      <c r="T19" s="229" t="s">
        <v>183</v>
      </c>
      <c r="U19" s="229">
        <v>0</v>
      </c>
      <c r="V19" s="229">
        <f>ROUND(E19*U19,2)</f>
        <v>0</v>
      </c>
      <c r="W19" s="229"/>
      <c r="X19" s="229" t="s">
        <v>152</v>
      </c>
      <c r="Y19" s="209"/>
      <c r="Z19" s="209"/>
      <c r="AA19" s="209"/>
      <c r="AB19" s="209"/>
      <c r="AC19" s="209"/>
      <c r="AD19" s="209"/>
      <c r="AE19" s="209"/>
      <c r="AF19" s="209"/>
      <c r="AG19" s="209" t="s">
        <v>153</v>
      </c>
      <c r="AH19" s="209"/>
      <c r="AI19" s="209"/>
      <c r="AJ19" s="209"/>
      <c r="AK19" s="209"/>
      <c r="AL19" s="209"/>
      <c r="AM19" s="209"/>
      <c r="AN19" s="209"/>
      <c r="AO19" s="209"/>
      <c r="AP19" s="209"/>
      <c r="AQ19" s="209"/>
      <c r="AR19" s="209"/>
      <c r="AS19" s="209"/>
      <c r="AT19" s="209"/>
      <c r="AU19" s="209"/>
      <c r="AV19" s="209"/>
      <c r="AW19" s="209"/>
      <c r="AX19" s="209"/>
      <c r="AY19" s="209"/>
      <c r="AZ19" s="209"/>
      <c r="BA19" s="209"/>
      <c r="BB19" s="209"/>
      <c r="BC19" s="209"/>
      <c r="BD19" s="209"/>
      <c r="BE19" s="209"/>
      <c r="BF19" s="209"/>
      <c r="BG19" s="209"/>
      <c r="BH19" s="209"/>
    </row>
    <row r="20" spans="1:60" x14ac:dyDescent="0.2">
      <c r="A20" s="237" t="s">
        <v>145</v>
      </c>
      <c r="B20" s="238" t="s">
        <v>91</v>
      </c>
      <c r="C20" s="256" t="s">
        <v>92</v>
      </c>
      <c r="D20" s="239"/>
      <c r="E20" s="240"/>
      <c r="F20" s="241"/>
      <c r="G20" s="242">
        <f>SUMIF(AG21:AG28,"&lt;&gt;NOR",G21:G28)</f>
        <v>11382.2</v>
      </c>
      <c r="H20" s="236"/>
      <c r="I20" s="236">
        <f>SUM(I21:I28)</f>
        <v>1258.01</v>
      </c>
      <c r="J20" s="236"/>
      <c r="K20" s="236">
        <f>SUM(K21:K28)</f>
        <v>10124.19</v>
      </c>
      <c r="L20" s="236"/>
      <c r="M20" s="236">
        <f>SUM(M21:M28)</f>
        <v>13772.462</v>
      </c>
      <c r="N20" s="235"/>
      <c r="O20" s="235">
        <f>SUM(O21:O28)</f>
        <v>0</v>
      </c>
      <c r="P20" s="235"/>
      <c r="Q20" s="235">
        <f>SUM(Q21:Q28)</f>
        <v>1.37</v>
      </c>
      <c r="R20" s="236"/>
      <c r="S20" s="236"/>
      <c r="T20" s="236"/>
      <c r="U20" s="236"/>
      <c r="V20" s="236">
        <f>SUM(V21:V28)</f>
        <v>22.45</v>
      </c>
      <c r="W20" s="236"/>
      <c r="X20" s="236"/>
      <c r="AG20" t="s">
        <v>146</v>
      </c>
    </row>
    <row r="21" spans="1:60" ht="22.5" outlineLevel="1" x14ac:dyDescent="0.2">
      <c r="A21" s="244">
        <v>7</v>
      </c>
      <c r="B21" s="245" t="s">
        <v>506</v>
      </c>
      <c r="C21" s="257" t="s">
        <v>507</v>
      </c>
      <c r="D21" s="246" t="s">
        <v>168</v>
      </c>
      <c r="E21" s="247">
        <v>0.3</v>
      </c>
      <c r="F21" s="248">
        <v>4410</v>
      </c>
      <c r="G21" s="249">
        <f>ROUND(E21*F21,2)</f>
        <v>1323</v>
      </c>
      <c r="H21" s="230">
        <v>0</v>
      </c>
      <c r="I21" s="229">
        <f>ROUND(E21*H21,2)</f>
        <v>0</v>
      </c>
      <c r="J21" s="230">
        <v>4410</v>
      </c>
      <c r="K21" s="229">
        <f>ROUND(E21*J21,2)</f>
        <v>1323</v>
      </c>
      <c r="L21" s="229">
        <v>21</v>
      </c>
      <c r="M21" s="229">
        <f>G21*(1+L21/100)</f>
        <v>1600.83</v>
      </c>
      <c r="N21" s="228">
        <v>0</v>
      </c>
      <c r="O21" s="228">
        <f>ROUND(E21*N21,2)</f>
        <v>0</v>
      </c>
      <c r="P21" s="228">
        <v>2.2000000000000002</v>
      </c>
      <c r="Q21" s="228">
        <f>ROUND(E21*P21,2)</f>
        <v>0.66</v>
      </c>
      <c r="R21" s="229"/>
      <c r="S21" s="229" t="s">
        <v>150</v>
      </c>
      <c r="T21" s="229" t="s">
        <v>151</v>
      </c>
      <c r="U21" s="229">
        <v>12.56</v>
      </c>
      <c r="V21" s="229">
        <f>ROUND(E21*U21,2)</f>
        <v>3.77</v>
      </c>
      <c r="W21" s="229"/>
      <c r="X21" s="229" t="s">
        <v>152</v>
      </c>
      <c r="Y21" s="209"/>
      <c r="Z21" s="209"/>
      <c r="AA21" s="209"/>
      <c r="AB21" s="209"/>
      <c r="AC21" s="209"/>
      <c r="AD21" s="209"/>
      <c r="AE21" s="209"/>
      <c r="AF21" s="209"/>
      <c r="AG21" s="209" t="s">
        <v>153</v>
      </c>
      <c r="AH21" s="209"/>
      <c r="AI21" s="209"/>
      <c r="AJ21" s="209"/>
      <c r="AK21" s="209"/>
      <c r="AL21" s="209"/>
      <c r="AM21" s="209"/>
      <c r="AN21" s="209"/>
      <c r="AO21" s="209"/>
      <c r="AP21" s="209"/>
      <c r="AQ21" s="209"/>
      <c r="AR21" s="209"/>
      <c r="AS21" s="209"/>
      <c r="AT21" s="209"/>
      <c r="AU21" s="209"/>
      <c r="AV21" s="209"/>
      <c r="AW21" s="209"/>
      <c r="AX21" s="209"/>
      <c r="AY21" s="209"/>
      <c r="AZ21" s="209"/>
      <c r="BA21" s="209"/>
      <c r="BB21" s="209"/>
      <c r="BC21" s="209"/>
      <c r="BD21" s="209"/>
      <c r="BE21" s="209"/>
      <c r="BF21" s="209"/>
      <c r="BG21" s="209"/>
      <c r="BH21" s="209"/>
    </row>
    <row r="22" spans="1:60" outlineLevel="1" x14ac:dyDescent="0.2">
      <c r="A22" s="226"/>
      <c r="B22" s="227"/>
      <c r="C22" s="260" t="s">
        <v>508</v>
      </c>
      <c r="D22" s="233"/>
      <c r="E22" s="234">
        <v>0.2</v>
      </c>
      <c r="F22" s="229"/>
      <c r="G22" s="229"/>
      <c r="H22" s="229"/>
      <c r="I22" s="229"/>
      <c r="J22" s="229"/>
      <c r="K22" s="229"/>
      <c r="L22" s="229"/>
      <c r="M22" s="229"/>
      <c r="N22" s="228"/>
      <c r="O22" s="228"/>
      <c r="P22" s="228"/>
      <c r="Q22" s="228"/>
      <c r="R22" s="229"/>
      <c r="S22" s="229"/>
      <c r="T22" s="229"/>
      <c r="U22" s="229"/>
      <c r="V22" s="229"/>
      <c r="W22" s="229"/>
      <c r="X22" s="229"/>
      <c r="Y22" s="209"/>
      <c r="Z22" s="209"/>
      <c r="AA22" s="209"/>
      <c r="AB22" s="209"/>
      <c r="AC22" s="209"/>
      <c r="AD22" s="209"/>
      <c r="AE22" s="209"/>
      <c r="AF22" s="209"/>
      <c r="AG22" s="209" t="s">
        <v>155</v>
      </c>
      <c r="AH22" s="209">
        <v>0</v>
      </c>
      <c r="AI22" s="209"/>
      <c r="AJ22" s="209"/>
      <c r="AK22" s="209"/>
      <c r="AL22" s="209"/>
      <c r="AM22" s="209"/>
      <c r="AN22" s="209"/>
      <c r="AO22" s="209"/>
      <c r="AP22" s="209"/>
      <c r="AQ22" s="209"/>
      <c r="AR22" s="209"/>
      <c r="AS22" s="209"/>
      <c r="AT22" s="209"/>
      <c r="AU22" s="209"/>
      <c r="AV22" s="209"/>
      <c r="AW22" s="209"/>
      <c r="AX22" s="209"/>
      <c r="AY22" s="209"/>
      <c r="AZ22" s="209"/>
      <c r="BA22" s="209"/>
      <c r="BB22" s="209"/>
      <c r="BC22" s="209"/>
      <c r="BD22" s="209"/>
      <c r="BE22" s="209"/>
      <c r="BF22" s="209"/>
      <c r="BG22" s="209"/>
      <c r="BH22" s="209"/>
    </row>
    <row r="23" spans="1:60" outlineLevel="1" x14ac:dyDescent="0.2">
      <c r="A23" s="226"/>
      <c r="B23" s="227"/>
      <c r="C23" s="260" t="s">
        <v>509</v>
      </c>
      <c r="D23" s="233"/>
      <c r="E23" s="234">
        <v>0.1</v>
      </c>
      <c r="F23" s="229"/>
      <c r="G23" s="229"/>
      <c r="H23" s="229"/>
      <c r="I23" s="229"/>
      <c r="J23" s="229"/>
      <c r="K23" s="229"/>
      <c r="L23" s="229"/>
      <c r="M23" s="229"/>
      <c r="N23" s="228"/>
      <c r="O23" s="228"/>
      <c r="P23" s="228"/>
      <c r="Q23" s="228"/>
      <c r="R23" s="229"/>
      <c r="S23" s="229"/>
      <c r="T23" s="229"/>
      <c r="U23" s="229"/>
      <c r="V23" s="229"/>
      <c r="W23" s="229"/>
      <c r="X23" s="229"/>
      <c r="Y23" s="209"/>
      <c r="Z23" s="209"/>
      <c r="AA23" s="209"/>
      <c r="AB23" s="209"/>
      <c r="AC23" s="209"/>
      <c r="AD23" s="209"/>
      <c r="AE23" s="209"/>
      <c r="AF23" s="209"/>
      <c r="AG23" s="209" t="s">
        <v>155</v>
      </c>
      <c r="AH23" s="209">
        <v>0</v>
      </c>
      <c r="AI23" s="209"/>
      <c r="AJ23" s="209"/>
      <c r="AK23" s="209"/>
      <c r="AL23" s="209"/>
      <c r="AM23" s="209"/>
      <c r="AN23" s="209"/>
      <c r="AO23" s="209"/>
      <c r="AP23" s="209"/>
      <c r="AQ23" s="209"/>
      <c r="AR23" s="209"/>
      <c r="AS23" s="209"/>
      <c r="AT23" s="209"/>
      <c r="AU23" s="209"/>
      <c r="AV23" s="209"/>
      <c r="AW23" s="209"/>
      <c r="AX23" s="209"/>
      <c r="AY23" s="209"/>
      <c r="AZ23" s="209"/>
      <c r="BA23" s="209"/>
      <c r="BB23" s="209"/>
      <c r="BC23" s="209"/>
      <c r="BD23" s="209"/>
      <c r="BE23" s="209"/>
      <c r="BF23" s="209"/>
      <c r="BG23" s="209"/>
      <c r="BH23" s="209"/>
    </row>
    <row r="24" spans="1:60" outlineLevel="1" x14ac:dyDescent="0.2">
      <c r="A24" s="244">
        <v>8</v>
      </c>
      <c r="B24" s="245" t="s">
        <v>510</v>
      </c>
      <c r="C24" s="257" t="s">
        <v>511</v>
      </c>
      <c r="D24" s="246" t="s">
        <v>330</v>
      </c>
      <c r="E24" s="247">
        <v>13</v>
      </c>
      <c r="F24" s="248">
        <v>574</v>
      </c>
      <c r="G24" s="249">
        <f>ROUND(E24*F24,2)</f>
        <v>7462</v>
      </c>
      <c r="H24" s="230">
        <v>88.13</v>
      </c>
      <c r="I24" s="229">
        <f>ROUND(E24*H24,2)</f>
        <v>1145.69</v>
      </c>
      <c r="J24" s="230">
        <v>485.87</v>
      </c>
      <c r="K24" s="229">
        <f>ROUND(E24*J24,2)</f>
        <v>6316.31</v>
      </c>
      <c r="L24" s="229">
        <v>21</v>
      </c>
      <c r="M24" s="229">
        <f>G24*(1+L24/100)</f>
        <v>9029.02</v>
      </c>
      <c r="N24" s="228">
        <v>0</v>
      </c>
      <c r="O24" s="228">
        <f>ROUND(E24*N24,2)</f>
        <v>0</v>
      </c>
      <c r="P24" s="228">
        <v>4.6000000000000001E-4</v>
      </c>
      <c r="Q24" s="228">
        <f>ROUND(E24*P24,2)</f>
        <v>0.01</v>
      </c>
      <c r="R24" s="229"/>
      <c r="S24" s="229" t="s">
        <v>150</v>
      </c>
      <c r="T24" s="229" t="s">
        <v>151</v>
      </c>
      <c r="U24" s="229">
        <v>0.9</v>
      </c>
      <c r="V24" s="229">
        <f>ROUND(E24*U24,2)</f>
        <v>11.7</v>
      </c>
      <c r="W24" s="229"/>
      <c r="X24" s="229" t="s">
        <v>152</v>
      </c>
      <c r="Y24" s="209"/>
      <c r="Z24" s="209"/>
      <c r="AA24" s="209"/>
      <c r="AB24" s="209"/>
      <c r="AC24" s="209"/>
      <c r="AD24" s="209"/>
      <c r="AE24" s="209"/>
      <c r="AF24" s="209"/>
      <c r="AG24" s="209" t="s">
        <v>153</v>
      </c>
      <c r="AH24" s="209"/>
      <c r="AI24" s="209"/>
      <c r="AJ24" s="209"/>
      <c r="AK24" s="209"/>
      <c r="AL24" s="209"/>
      <c r="AM24" s="209"/>
      <c r="AN24" s="209"/>
      <c r="AO24" s="209"/>
      <c r="AP24" s="209"/>
      <c r="AQ24" s="209"/>
      <c r="AR24" s="209"/>
      <c r="AS24" s="209"/>
      <c r="AT24" s="209"/>
      <c r="AU24" s="209"/>
      <c r="AV24" s="209"/>
      <c r="AW24" s="209"/>
      <c r="AX24" s="209"/>
      <c r="AY24" s="209"/>
      <c r="AZ24" s="209"/>
      <c r="BA24" s="209"/>
      <c r="BB24" s="209"/>
      <c r="BC24" s="209"/>
      <c r="BD24" s="209"/>
      <c r="BE24" s="209"/>
      <c r="BF24" s="209"/>
      <c r="BG24" s="209"/>
      <c r="BH24" s="209"/>
    </row>
    <row r="25" spans="1:60" outlineLevel="1" x14ac:dyDescent="0.2">
      <c r="A25" s="226"/>
      <c r="B25" s="227"/>
      <c r="C25" s="260" t="s">
        <v>512</v>
      </c>
      <c r="D25" s="233"/>
      <c r="E25" s="234">
        <v>10</v>
      </c>
      <c r="F25" s="229"/>
      <c r="G25" s="229"/>
      <c r="H25" s="229"/>
      <c r="I25" s="229"/>
      <c r="J25" s="229"/>
      <c r="K25" s="229"/>
      <c r="L25" s="229"/>
      <c r="M25" s="229"/>
      <c r="N25" s="228"/>
      <c r="O25" s="228"/>
      <c r="P25" s="228"/>
      <c r="Q25" s="228"/>
      <c r="R25" s="229"/>
      <c r="S25" s="229"/>
      <c r="T25" s="229"/>
      <c r="U25" s="229"/>
      <c r="V25" s="229"/>
      <c r="W25" s="229"/>
      <c r="X25" s="229"/>
      <c r="Y25" s="209"/>
      <c r="Z25" s="209"/>
      <c r="AA25" s="209"/>
      <c r="AB25" s="209"/>
      <c r="AC25" s="209"/>
      <c r="AD25" s="209"/>
      <c r="AE25" s="209"/>
      <c r="AF25" s="209"/>
      <c r="AG25" s="209" t="s">
        <v>155</v>
      </c>
      <c r="AH25" s="209">
        <v>0</v>
      </c>
      <c r="AI25" s="209"/>
      <c r="AJ25" s="209"/>
      <c r="AK25" s="209"/>
      <c r="AL25" s="209"/>
      <c r="AM25" s="209"/>
      <c r="AN25" s="209"/>
      <c r="AO25" s="209"/>
      <c r="AP25" s="209"/>
      <c r="AQ25" s="209"/>
      <c r="AR25" s="209"/>
      <c r="AS25" s="209"/>
      <c r="AT25" s="209"/>
      <c r="AU25" s="209"/>
      <c r="AV25" s="209"/>
      <c r="AW25" s="209"/>
      <c r="AX25" s="209"/>
      <c r="AY25" s="209"/>
      <c r="AZ25" s="209"/>
      <c r="BA25" s="209"/>
      <c r="BB25" s="209"/>
      <c r="BC25" s="209"/>
      <c r="BD25" s="209"/>
      <c r="BE25" s="209"/>
      <c r="BF25" s="209"/>
      <c r="BG25" s="209"/>
      <c r="BH25" s="209"/>
    </row>
    <row r="26" spans="1:60" outlineLevel="1" x14ac:dyDescent="0.2">
      <c r="A26" s="226"/>
      <c r="B26" s="227"/>
      <c r="C26" s="260" t="s">
        <v>513</v>
      </c>
      <c r="D26" s="233"/>
      <c r="E26" s="234">
        <v>3</v>
      </c>
      <c r="F26" s="229"/>
      <c r="G26" s="229"/>
      <c r="H26" s="229"/>
      <c r="I26" s="229"/>
      <c r="J26" s="229"/>
      <c r="K26" s="229"/>
      <c r="L26" s="229"/>
      <c r="M26" s="229"/>
      <c r="N26" s="228"/>
      <c r="O26" s="228"/>
      <c r="P26" s="228"/>
      <c r="Q26" s="228"/>
      <c r="R26" s="229"/>
      <c r="S26" s="229"/>
      <c r="T26" s="229"/>
      <c r="U26" s="229"/>
      <c r="V26" s="229"/>
      <c r="W26" s="229"/>
      <c r="X26" s="229"/>
      <c r="Y26" s="209"/>
      <c r="Z26" s="209"/>
      <c r="AA26" s="209"/>
      <c r="AB26" s="209"/>
      <c r="AC26" s="209"/>
      <c r="AD26" s="209"/>
      <c r="AE26" s="209"/>
      <c r="AF26" s="209"/>
      <c r="AG26" s="209" t="s">
        <v>155</v>
      </c>
      <c r="AH26" s="209">
        <v>0</v>
      </c>
      <c r="AI26" s="209"/>
      <c r="AJ26" s="209"/>
      <c r="AK26" s="209"/>
      <c r="AL26" s="209"/>
      <c r="AM26" s="209"/>
      <c r="AN26" s="209"/>
      <c r="AO26" s="209"/>
      <c r="AP26" s="209"/>
      <c r="AQ26" s="209"/>
      <c r="AR26" s="209"/>
      <c r="AS26" s="209"/>
      <c r="AT26" s="209"/>
      <c r="AU26" s="209"/>
      <c r="AV26" s="209"/>
      <c r="AW26" s="209"/>
      <c r="AX26" s="209"/>
      <c r="AY26" s="209"/>
      <c r="AZ26" s="209"/>
      <c r="BA26" s="209"/>
      <c r="BB26" s="209"/>
      <c r="BC26" s="209"/>
      <c r="BD26" s="209"/>
      <c r="BE26" s="209"/>
      <c r="BF26" s="209"/>
      <c r="BG26" s="209"/>
      <c r="BH26" s="209"/>
    </row>
    <row r="27" spans="1:60" outlineLevel="1" x14ac:dyDescent="0.2">
      <c r="A27" s="244">
        <v>9</v>
      </c>
      <c r="B27" s="245" t="s">
        <v>514</v>
      </c>
      <c r="C27" s="257" t="s">
        <v>515</v>
      </c>
      <c r="D27" s="246" t="s">
        <v>330</v>
      </c>
      <c r="E27" s="247">
        <v>8.6</v>
      </c>
      <c r="F27" s="248">
        <v>302</v>
      </c>
      <c r="G27" s="249">
        <f>ROUND(E27*F27,2)</f>
        <v>2597.1999999999998</v>
      </c>
      <c r="H27" s="230">
        <v>13.06</v>
      </c>
      <c r="I27" s="229">
        <f>ROUND(E27*H27,2)</f>
        <v>112.32</v>
      </c>
      <c r="J27" s="230">
        <v>288.94</v>
      </c>
      <c r="K27" s="229">
        <f>ROUND(E27*J27,2)</f>
        <v>2484.88</v>
      </c>
      <c r="L27" s="229">
        <v>21</v>
      </c>
      <c r="M27" s="229">
        <f>G27*(1+L27/100)</f>
        <v>3142.6119999999996</v>
      </c>
      <c r="N27" s="228">
        <v>4.8999999999999998E-4</v>
      </c>
      <c r="O27" s="228">
        <f>ROUND(E27*N27,2)</f>
        <v>0</v>
      </c>
      <c r="P27" s="228">
        <v>8.1000000000000003E-2</v>
      </c>
      <c r="Q27" s="228">
        <f>ROUND(E27*P27,2)</f>
        <v>0.7</v>
      </c>
      <c r="R27" s="229"/>
      <c r="S27" s="229" t="s">
        <v>150</v>
      </c>
      <c r="T27" s="229" t="s">
        <v>151</v>
      </c>
      <c r="U27" s="229">
        <v>0.81200000000000006</v>
      </c>
      <c r="V27" s="229">
        <f>ROUND(E27*U27,2)</f>
        <v>6.98</v>
      </c>
      <c r="W27" s="229"/>
      <c r="X27" s="229" t="s">
        <v>152</v>
      </c>
      <c r="Y27" s="209"/>
      <c r="Z27" s="209"/>
      <c r="AA27" s="209"/>
      <c r="AB27" s="209"/>
      <c r="AC27" s="209"/>
      <c r="AD27" s="209"/>
      <c r="AE27" s="209"/>
      <c r="AF27" s="209"/>
      <c r="AG27" s="209" t="s">
        <v>153</v>
      </c>
      <c r="AH27" s="209"/>
      <c r="AI27" s="209"/>
      <c r="AJ27" s="209"/>
      <c r="AK27" s="209"/>
      <c r="AL27" s="209"/>
      <c r="AM27" s="209"/>
      <c r="AN27" s="209"/>
      <c r="AO27" s="209"/>
      <c r="AP27" s="209"/>
      <c r="AQ27" s="209"/>
      <c r="AR27" s="209"/>
      <c r="AS27" s="209"/>
      <c r="AT27" s="209"/>
      <c r="AU27" s="209"/>
      <c r="AV27" s="209"/>
      <c r="AW27" s="209"/>
      <c r="AX27" s="209"/>
      <c r="AY27" s="209"/>
      <c r="AZ27" s="209"/>
      <c r="BA27" s="209"/>
      <c r="BB27" s="209"/>
      <c r="BC27" s="209"/>
      <c r="BD27" s="209"/>
      <c r="BE27" s="209"/>
      <c r="BF27" s="209"/>
      <c r="BG27" s="209"/>
      <c r="BH27" s="209"/>
    </row>
    <row r="28" spans="1:60" outlineLevel="1" x14ac:dyDescent="0.2">
      <c r="A28" s="226"/>
      <c r="B28" s="227"/>
      <c r="C28" s="270" t="s">
        <v>516</v>
      </c>
      <c r="D28" s="269"/>
      <c r="E28" s="269"/>
      <c r="F28" s="269"/>
      <c r="G28" s="269"/>
      <c r="H28" s="229"/>
      <c r="I28" s="229"/>
      <c r="J28" s="229"/>
      <c r="K28" s="229"/>
      <c r="L28" s="229"/>
      <c r="M28" s="229"/>
      <c r="N28" s="228"/>
      <c r="O28" s="228"/>
      <c r="P28" s="228"/>
      <c r="Q28" s="228"/>
      <c r="R28" s="229"/>
      <c r="S28" s="229"/>
      <c r="T28" s="229"/>
      <c r="U28" s="229"/>
      <c r="V28" s="229"/>
      <c r="W28" s="229"/>
      <c r="X28" s="229"/>
      <c r="Y28" s="209"/>
      <c r="Z28" s="209"/>
      <c r="AA28" s="209"/>
      <c r="AB28" s="209"/>
      <c r="AC28" s="209"/>
      <c r="AD28" s="209"/>
      <c r="AE28" s="209"/>
      <c r="AF28" s="209"/>
      <c r="AG28" s="209" t="s">
        <v>319</v>
      </c>
      <c r="AH28" s="209"/>
      <c r="AI28" s="209"/>
      <c r="AJ28" s="209"/>
      <c r="AK28" s="209"/>
      <c r="AL28" s="209"/>
      <c r="AM28" s="209"/>
      <c r="AN28" s="209"/>
      <c r="AO28" s="209"/>
      <c r="AP28" s="209"/>
      <c r="AQ28" s="209"/>
      <c r="AR28" s="209"/>
      <c r="AS28" s="209"/>
      <c r="AT28" s="209"/>
      <c r="AU28" s="209"/>
      <c r="AV28" s="209"/>
      <c r="AW28" s="209"/>
      <c r="AX28" s="209"/>
      <c r="AY28" s="209"/>
      <c r="AZ28" s="209"/>
      <c r="BA28" s="209"/>
      <c r="BB28" s="209"/>
      <c r="BC28" s="209"/>
      <c r="BD28" s="209"/>
      <c r="BE28" s="209"/>
      <c r="BF28" s="209"/>
      <c r="BG28" s="209"/>
      <c r="BH28" s="209"/>
    </row>
    <row r="29" spans="1:60" x14ac:dyDescent="0.2">
      <c r="A29" s="237" t="s">
        <v>145</v>
      </c>
      <c r="B29" s="238" t="s">
        <v>115</v>
      </c>
      <c r="C29" s="256" t="s">
        <v>116</v>
      </c>
      <c r="D29" s="239"/>
      <c r="E29" s="240"/>
      <c r="F29" s="241"/>
      <c r="G29" s="242">
        <f>SUMIF(AG30:AG35,"&lt;&gt;NOR",G30:G35)</f>
        <v>1932.4199999999996</v>
      </c>
      <c r="H29" s="236"/>
      <c r="I29" s="236">
        <f>SUM(I30:I35)</f>
        <v>0</v>
      </c>
      <c r="J29" s="236"/>
      <c r="K29" s="236">
        <f>SUM(K30:K35)</f>
        <v>1932.4199999999996</v>
      </c>
      <c r="L29" s="236"/>
      <c r="M29" s="236">
        <f>SUM(M30:M35)</f>
        <v>2338.2281999999996</v>
      </c>
      <c r="N29" s="235"/>
      <c r="O29" s="235">
        <f>SUM(O30:O35)</f>
        <v>0</v>
      </c>
      <c r="P29" s="235"/>
      <c r="Q29" s="235">
        <f>SUM(Q30:Q35)</f>
        <v>0</v>
      </c>
      <c r="R29" s="236"/>
      <c r="S29" s="236"/>
      <c r="T29" s="236"/>
      <c r="U29" s="236"/>
      <c r="V29" s="236">
        <f>SUM(V30:V35)</f>
        <v>2.3800000000000003</v>
      </c>
      <c r="W29" s="236"/>
      <c r="X29" s="236"/>
      <c r="AG29" t="s">
        <v>146</v>
      </c>
    </row>
    <row r="30" spans="1:60" outlineLevel="1" x14ac:dyDescent="0.2">
      <c r="A30" s="244">
        <v>10</v>
      </c>
      <c r="B30" s="245" t="s">
        <v>314</v>
      </c>
      <c r="C30" s="257" t="s">
        <v>315</v>
      </c>
      <c r="D30" s="246" t="s">
        <v>149</v>
      </c>
      <c r="E30" s="247">
        <v>1.3625799999999999</v>
      </c>
      <c r="F30" s="248">
        <v>234.5</v>
      </c>
      <c r="G30" s="249">
        <f>ROUND(E30*F30,2)</f>
        <v>319.52999999999997</v>
      </c>
      <c r="H30" s="230">
        <v>0</v>
      </c>
      <c r="I30" s="229">
        <f>ROUND(E30*H30,2)</f>
        <v>0</v>
      </c>
      <c r="J30" s="230">
        <v>234.5</v>
      </c>
      <c r="K30" s="229">
        <f>ROUND(E30*J30,2)</f>
        <v>319.52999999999997</v>
      </c>
      <c r="L30" s="229">
        <v>21</v>
      </c>
      <c r="M30" s="229">
        <f>G30*(1+L30/100)</f>
        <v>386.63129999999995</v>
      </c>
      <c r="N30" s="228">
        <v>0</v>
      </c>
      <c r="O30" s="228">
        <f>ROUND(E30*N30,2)</f>
        <v>0</v>
      </c>
      <c r="P30" s="228">
        <v>0</v>
      </c>
      <c r="Q30" s="228">
        <f>ROUND(E30*P30,2)</f>
        <v>0</v>
      </c>
      <c r="R30" s="229"/>
      <c r="S30" s="229" t="s">
        <v>150</v>
      </c>
      <c r="T30" s="229" t="s">
        <v>151</v>
      </c>
      <c r="U30" s="229">
        <v>0.49</v>
      </c>
      <c r="V30" s="229">
        <f>ROUND(E30*U30,2)</f>
        <v>0.67</v>
      </c>
      <c r="W30" s="229"/>
      <c r="X30" s="229" t="s">
        <v>316</v>
      </c>
      <c r="Y30" s="209"/>
      <c r="Z30" s="209"/>
      <c r="AA30" s="209"/>
      <c r="AB30" s="209"/>
      <c r="AC30" s="209"/>
      <c r="AD30" s="209"/>
      <c r="AE30" s="209"/>
      <c r="AF30" s="209"/>
      <c r="AG30" s="209" t="s">
        <v>317</v>
      </c>
      <c r="AH30" s="209"/>
      <c r="AI30" s="209"/>
      <c r="AJ30" s="209"/>
      <c r="AK30" s="209"/>
      <c r="AL30" s="209"/>
      <c r="AM30" s="209"/>
      <c r="AN30" s="209"/>
      <c r="AO30" s="209"/>
      <c r="AP30" s="209"/>
      <c r="AQ30" s="209"/>
      <c r="AR30" s="209"/>
      <c r="AS30" s="209"/>
      <c r="AT30" s="209"/>
      <c r="AU30" s="209"/>
      <c r="AV30" s="209"/>
      <c r="AW30" s="209"/>
      <c r="AX30" s="209"/>
      <c r="AY30" s="209"/>
      <c r="AZ30" s="209"/>
      <c r="BA30" s="209"/>
      <c r="BB30" s="209"/>
      <c r="BC30" s="209"/>
      <c r="BD30" s="209"/>
      <c r="BE30" s="209"/>
      <c r="BF30" s="209"/>
      <c r="BG30" s="209"/>
      <c r="BH30" s="209"/>
    </row>
    <row r="31" spans="1:60" outlineLevel="1" x14ac:dyDescent="0.2">
      <c r="A31" s="226"/>
      <c r="B31" s="227"/>
      <c r="C31" s="270" t="s">
        <v>318</v>
      </c>
      <c r="D31" s="269"/>
      <c r="E31" s="269"/>
      <c r="F31" s="269"/>
      <c r="G31" s="269"/>
      <c r="H31" s="229"/>
      <c r="I31" s="229"/>
      <c r="J31" s="229"/>
      <c r="K31" s="229"/>
      <c r="L31" s="229"/>
      <c r="M31" s="229"/>
      <c r="N31" s="228"/>
      <c r="O31" s="228"/>
      <c r="P31" s="228"/>
      <c r="Q31" s="228"/>
      <c r="R31" s="229"/>
      <c r="S31" s="229"/>
      <c r="T31" s="229"/>
      <c r="U31" s="229"/>
      <c r="V31" s="229"/>
      <c r="W31" s="229"/>
      <c r="X31" s="229"/>
      <c r="Y31" s="209"/>
      <c r="Z31" s="209"/>
      <c r="AA31" s="209"/>
      <c r="AB31" s="209"/>
      <c r="AC31" s="209"/>
      <c r="AD31" s="209"/>
      <c r="AE31" s="209"/>
      <c r="AF31" s="209"/>
      <c r="AG31" s="209" t="s">
        <v>319</v>
      </c>
      <c r="AH31" s="209"/>
      <c r="AI31" s="209"/>
      <c r="AJ31" s="209"/>
      <c r="AK31" s="209"/>
      <c r="AL31" s="209"/>
      <c r="AM31" s="209"/>
      <c r="AN31" s="209"/>
      <c r="AO31" s="209"/>
      <c r="AP31" s="209"/>
      <c r="AQ31" s="209"/>
      <c r="AR31" s="209"/>
      <c r="AS31" s="209"/>
      <c r="AT31" s="209"/>
      <c r="AU31" s="209"/>
      <c r="AV31" s="209"/>
      <c r="AW31" s="209"/>
      <c r="AX31" s="209"/>
      <c r="AY31" s="209"/>
      <c r="AZ31" s="209"/>
      <c r="BA31" s="209"/>
      <c r="BB31" s="209"/>
      <c r="BC31" s="209"/>
      <c r="BD31" s="209"/>
      <c r="BE31" s="209"/>
      <c r="BF31" s="209"/>
      <c r="BG31" s="209"/>
      <c r="BH31" s="209"/>
    </row>
    <row r="32" spans="1:60" outlineLevel="1" x14ac:dyDescent="0.2">
      <c r="A32" s="250">
        <v>11</v>
      </c>
      <c r="B32" s="251" t="s">
        <v>320</v>
      </c>
      <c r="C32" s="261" t="s">
        <v>321</v>
      </c>
      <c r="D32" s="252" t="s">
        <v>149</v>
      </c>
      <c r="E32" s="253">
        <v>16.350960000000001</v>
      </c>
      <c r="F32" s="254">
        <v>16</v>
      </c>
      <c r="G32" s="255">
        <f>ROUND(E32*F32,2)</f>
        <v>261.62</v>
      </c>
      <c r="H32" s="230">
        <v>0</v>
      </c>
      <c r="I32" s="229">
        <f>ROUND(E32*H32,2)</f>
        <v>0</v>
      </c>
      <c r="J32" s="230">
        <v>16</v>
      </c>
      <c r="K32" s="229">
        <f>ROUND(E32*J32,2)</f>
        <v>261.62</v>
      </c>
      <c r="L32" s="229">
        <v>21</v>
      </c>
      <c r="M32" s="229">
        <f>G32*(1+L32/100)</f>
        <v>316.56020000000001</v>
      </c>
      <c r="N32" s="228">
        <v>0</v>
      </c>
      <c r="O32" s="228">
        <f>ROUND(E32*N32,2)</f>
        <v>0</v>
      </c>
      <c r="P32" s="228">
        <v>0</v>
      </c>
      <c r="Q32" s="228">
        <f>ROUND(E32*P32,2)</f>
        <v>0</v>
      </c>
      <c r="R32" s="229"/>
      <c r="S32" s="229" t="s">
        <v>150</v>
      </c>
      <c r="T32" s="229" t="s">
        <v>151</v>
      </c>
      <c r="U32" s="229">
        <v>0</v>
      </c>
      <c r="V32" s="229">
        <f>ROUND(E32*U32,2)</f>
        <v>0</v>
      </c>
      <c r="W32" s="229"/>
      <c r="X32" s="229" t="s">
        <v>316</v>
      </c>
      <c r="Y32" s="209"/>
      <c r="Z32" s="209"/>
      <c r="AA32" s="209"/>
      <c r="AB32" s="209"/>
      <c r="AC32" s="209"/>
      <c r="AD32" s="209"/>
      <c r="AE32" s="209"/>
      <c r="AF32" s="209"/>
      <c r="AG32" s="209" t="s">
        <v>317</v>
      </c>
      <c r="AH32" s="209"/>
      <c r="AI32" s="209"/>
      <c r="AJ32" s="209"/>
      <c r="AK32" s="209"/>
      <c r="AL32" s="209"/>
      <c r="AM32" s="209"/>
      <c r="AN32" s="209"/>
      <c r="AO32" s="209"/>
      <c r="AP32" s="209"/>
      <c r="AQ32" s="209"/>
      <c r="AR32" s="209"/>
      <c r="AS32" s="209"/>
      <c r="AT32" s="209"/>
      <c r="AU32" s="209"/>
      <c r="AV32" s="209"/>
      <c r="AW32" s="209"/>
      <c r="AX32" s="209"/>
      <c r="AY32" s="209"/>
      <c r="AZ32" s="209"/>
      <c r="BA32" s="209"/>
      <c r="BB32" s="209"/>
      <c r="BC32" s="209"/>
      <c r="BD32" s="209"/>
      <c r="BE32" s="209"/>
      <c r="BF32" s="209"/>
      <c r="BG32" s="209"/>
      <c r="BH32" s="209"/>
    </row>
    <row r="33" spans="1:60" outlineLevel="1" x14ac:dyDescent="0.2">
      <c r="A33" s="250">
        <v>12</v>
      </c>
      <c r="B33" s="251" t="s">
        <v>322</v>
      </c>
      <c r="C33" s="261" t="s">
        <v>323</v>
      </c>
      <c r="D33" s="252" t="s">
        <v>149</v>
      </c>
      <c r="E33" s="253">
        <v>1.3625799999999999</v>
      </c>
      <c r="F33" s="254">
        <v>331</v>
      </c>
      <c r="G33" s="255">
        <f>ROUND(E33*F33,2)</f>
        <v>451.01</v>
      </c>
      <c r="H33" s="230">
        <v>0</v>
      </c>
      <c r="I33" s="229">
        <f>ROUND(E33*H33,2)</f>
        <v>0</v>
      </c>
      <c r="J33" s="230">
        <v>331</v>
      </c>
      <c r="K33" s="229">
        <f>ROUND(E33*J33,2)</f>
        <v>451.01</v>
      </c>
      <c r="L33" s="229">
        <v>21</v>
      </c>
      <c r="M33" s="229">
        <f>G33*(1+L33/100)</f>
        <v>545.72209999999995</v>
      </c>
      <c r="N33" s="228">
        <v>0</v>
      </c>
      <c r="O33" s="228">
        <f>ROUND(E33*N33,2)</f>
        <v>0</v>
      </c>
      <c r="P33" s="228">
        <v>0</v>
      </c>
      <c r="Q33" s="228">
        <f>ROUND(E33*P33,2)</f>
        <v>0</v>
      </c>
      <c r="R33" s="229"/>
      <c r="S33" s="229" t="s">
        <v>150</v>
      </c>
      <c r="T33" s="229" t="s">
        <v>151</v>
      </c>
      <c r="U33" s="229">
        <v>0.94199999999999995</v>
      </c>
      <c r="V33" s="229">
        <f>ROUND(E33*U33,2)</f>
        <v>1.28</v>
      </c>
      <c r="W33" s="229"/>
      <c r="X33" s="229" t="s">
        <v>316</v>
      </c>
      <c r="Y33" s="209"/>
      <c r="Z33" s="209"/>
      <c r="AA33" s="209"/>
      <c r="AB33" s="209"/>
      <c r="AC33" s="209"/>
      <c r="AD33" s="209"/>
      <c r="AE33" s="209"/>
      <c r="AF33" s="209"/>
      <c r="AG33" s="209" t="s">
        <v>317</v>
      </c>
      <c r="AH33" s="209"/>
      <c r="AI33" s="209"/>
      <c r="AJ33" s="209"/>
      <c r="AK33" s="209"/>
      <c r="AL33" s="209"/>
      <c r="AM33" s="209"/>
      <c r="AN33" s="209"/>
      <c r="AO33" s="209"/>
      <c r="AP33" s="209"/>
      <c r="AQ33" s="209"/>
      <c r="AR33" s="209"/>
      <c r="AS33" s="209"/>
      <c r="AT33" s="209"/>
      <c r="AU33" s="209"/>
      <c r="AV33" s="209"/>
      <c r="AW33" s="209"/>
      <c r="AX33" s="209"/>
      <c r="AY33" s="209"/>
      <c r="AZ33" s="209"/>
      <c r="BA33" s="209"/>
      <c r="BB33" s="209"/>
      <c r="BC33" s="209"/>
      <c r="BD33" s="209"/>
      <c r="BE33" s="209"/>
      <c r="BF33" s="209"/>
      <c r="BG33" s="209"/>
      <c r="BH33" s="209"/>
    </row>
    <row r="34" spans="1:60" outlineLevel="1" x14ac:dyDescent="0.2">
      <c r="A34" s="250">
        <v>13</v>
      </c>
      <c r="B34" s="251" t="s">
        <v>324</v>
      </c>
      <c r="C34" s="261" t="s">
        <v>325</v>
      </c>
      <c r="D34" s="252" t="s">
        <v>149</v>
      </c>
      <c r="E34" s="253">
        <v>4.0877400000000002</v>
      </c>
      <c r="F34" s="254">
        <v>36.9</v>
      </c>
      <c r="G34" s="255">
        <f>ROUND(E34*F34,2)</f>
        <v>150.84</v>
      </c>
      <c r="H34" s="230">
        <v>0</v>
      </c>
      <c r="I34" s="229">
        <f>ROUND(E34*H34,2)</f>
        <v>0</v>
      </c>
      <c r="J34" s="230">
        <v>36.9</v>
      </c>
      <c r="K34" s="229">
        <f>ROUND(E34*J34,2)</f>
        <v>150.84</v>
      </c>
      <c r="L34" s="229">
        <v>21</v>
      </c>
      <c r="M34" s="229">
        <f>G34*(1+L34/100)</f>
        <v>182.5164</v>
      </c>
      <c r="N34" s="228">
        <v>0</v>
      </c>
      <c r="O34" s="228">
        <f>ROUND(E34*N34,2)</f>
        <v>0</v>
      </c>
      <c r="P34" s="228">
        <v>0</v>
      </c>
      <c r="Q34" s="228">
        <f>ROUND(E34*P34,2)</f>
        <v>0</v>
      </c>
      <c r="R34" s="229"/>
      <c r="S34" s="229" t="s">
        <v>150</v>
      </c>
      <c r="T34" s="229" t="s">
        <v>151</v>
      </c>
      <c r="U34" s="229">
        <v>0.105</v>
      </c>
      <c r="V34" s="229">
        <f>ROUND(E34*U34,2)</f>
        <v>0.43</v>
      </c>
      <c r="W34" s="229"/>
      <c r="X34" s="229" t="s">
        <v>316</v>
      </c>
      <c r="Y34" s="209"/>
      <c r="Z34" s="209"/>
      <c r="AA34" s="209"/>
      <c r="AB34" s="209"/>
      <c r="AC34" s="209"/>
      <c r="AD34" s="209"/>
      <c r="AE34" s="209"/>
      <c r="AF34" s="209"/>
      <c r="AG34" s="209" t="s">
        <v>317</v>
      </c>
      <c r="AH34" s="209"/>
      <c r="AI34" s="209"/>
      <c r="AJ34" s="209"/>
      <c r="AK34" s="209"/>
      <c r="AL34" s="209"/>
      <c r="AM34" s="209"/>
      <c r="AN34" s="209"/>
      <c r="AO34" s="209"/>
      <c r="AP34" s="209"/>
      <c r="AQ34" s="209"/>
      <c r="AR34" s="209"/>
      <c r="AS34" s="209"/>
      <c r="AT34" s="209"/>
      <c r="AU34" s="209"/>
      <c r="AV34" s="209"/>
      <c r="AW34" s="209"/>
      <c r="AX34" s="209"/>
      <c r="AY34" s="209"/>
      <c r="AZ34" s="209"/>
      <c r="BA34" s="209"/>
      <c r="BB34" s="209"/>
      <c r="BC34" s="209"/>
      <c r="BD34" s="209"/>
      <c r="BE34" s="209"/>
      <c r="BF34" s="209"/>
      <c r="BG34" s="209"/>
      <c r="BH34" s="209"/>
    </row>
    <row r="35" spans="1:60" outlineLevel="1" x14ac:dyDescent="0.2">
      <c r="A35" s="244">
        <v>14</v>
      </c>
      <c r="B35" s="245" t="s">
        <v>326</v>
      </c>
      <c r="C35" s="257" t="s">
        <v>327</v>
      </c>
      <c r="D35" s="246" t="s">
        <v>149</v>
      </c>
      <c r="E35" s="247">
        <v>1.3625799999999999</v>
      </c>
      <c r="F35" s="248">
        <v>550</v>
      </c>
      <c r="G35" s="249">
        <f>ROUND(E35*F35,2)</f>
        <v>749.42</v>
      </c>
      <c r="H35" s="230">
        <v>0</v>
      </c>
      <c r="I35" s="229">
        <f>ROUND(E35*H35,2)</f>
        <v>0</v>
      </c>
      <c r="J35" s="230">
        <v>550</v>
      </c>
      <c r="K35" s="229">
        <f>ROUND(E35*J35,2)</f>
        <v>749.42</v>
      </c>
      <c r="L35" s="229">
        <v>21</v>
      </c>
      <c r="M35" s="229">
        <f>G35*(1+L35/100)</f>
        <v>906.79819999999995</v>
      </c>
      <c r="N35" s="228">
        <v>0</v>
      </c>
      <c r="O35" s="228">
        <f>ROUND(E35*N35,2)</f>
        <v>0</v>
      </c>
      <c r="P35" s="228">
        <v>0</v>
      </c>
      <c r="Q35" s="228">
        <f>ROUND(E35*P35,2)</f>
        <v>0</v>
      </c>
      <c r="R35" s="229"/>
      <c r="S35" s="229" t="s">
        <v>182</v>
      </c>
      <c r="T35" s="229" t="s">
        <v>183</v>
      </c>
      <c r="U35" s="229">
        <v>0</v>
      </c>
      <c r="V35" s="229">
        <f>ROUND(E35*U35,2)</f>
        <v>0</v>
      </c>
      <c r="W35" s="229"/>
      <c r="X35" s="229" t="s">
        <v>316</v>
      </c>
      <c r="Y35" s="209"/>
      <c r="Z35" s="209"/>
      <c r="AA35" s="209"/>
      <c r="AB35" s="209"/>
      <c r="AC35" s="209"/>
      <c r="AD35" s="209"/>
      <c r="AE35" s="209"/>
      <c r="AF35" s="209"/>
      <c r="AG35" s="209" t="s">
        <v>317</v>
      </c>
      <c r="AH35" s="209"/>
      <c r="AI35" s="209"/>
      <c r="AJ35" s="209"/>
      <c r="AK35" s="209"/>
      <c r="AL35" s="209"/>
      <c r="AM35" s="209"/>
      <c r="AN35" s="209"/>
      <c r="AO35" s="209"/>
      <c r="AP35" s="209"/>
      <c r="AQ35" s="209"/>
      <c r="AR35" s="209"/>
      <c r="AS35" s="209"/>
      <c r="AT35" s="209"/>
      <c r="AU35" s="209"/>
      <c r="AV35" s="209"/>
      <c r="AW35" s="209"/>
      <c r="AX35" s="209"/>
      <c r="AY35" s="209"/>
      <c r="AZ35" s="209"/>
      <c r="BA35" s="209"/>
      <c r="BB35" s="209"/>
      <c r="BC35" s="209"/>
      <c r="BD35" s="209"/>
      <c r="BE35" s="209"/>
      <c r="BF35" s="209"/>
      <c r="BG35" s="209"/>
      <c r="BH35" s="209"/>
    </row>
    <row r="36" spans="1:60" x14ac:dyDescent="0.2">
      <c r="A36" s="3"/>
      <c r="B36" s="4"/>
      <c r="C36" s="262"/>
      <c r="D36" s="6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AE36">
        <v>15</v>
      </c>
      <c r="AF36">
        <v>21</v>
      </c>
      <c r="AG36" t="s">
        <v>132</v>
      </c>
    </row>
    <row r="37" spans="1:60" x14ac:dyDescent="0.2">
      <c r="A37" s="212"/>
      <c r="B37" s="213" t="s">
        <v>31</v>
      </c>
      <c r="C37" s="263"/>
      <c r="D37" s="214"/>
      <c r="E37" s="215"/>
      <c r="F37" s="215"/>
      <c r="G37" s="243">
        <f>G8+G20+G29</f>
        <v>22564.73</v>
      </c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AE37">
        <f>SUMIF(L7:L35,AE36,G7:G35)</f>
        <v>0</v>
      </c>
      <c r="AF37">
        <f>SUMIF(L7:L35,AF36,G7:G35)</f>
        <v>22564.729999999996</v>
      </c>
      <c r="AG37" t="s">
        <v>191</v>
      </c>
    </row>
    <row r="38" spans="1:60" x14ac:dyDescent="0.2">
      <c r="A38" s="3"/>
      <c r="B38" s="4"/>
      <c r="C38" s="262"/>
      <c r="D38" s="6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60" x14ac:dyDescent="0.2">
      <c r="A39" s="3"/>
      <c r="B39" s="4"/>
      <c r="C39" s="262"/>
      <c r="D39" s="6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60" x14ac:dyDescent="0.2">
      <c r="A40" s="216" t="s">
        <v>192</v>
      </c>
      <c r="B40" s="216"/>
      <c r="C40" s="264"/>
      <c r="D40" s="6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60" x14ac:dyDescent="0.2">
      <c r="A41" s="217"/>
      <c r="B41" s="218"/>
      <c r="C41" s="265"/>
      <c r="D41" s="218"/>
      <c r="E41" s="218"/>
      <c r="F41" s="218"/>
      <c r="G41" s="219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AG41" t="s">
        <v>193</v>
      </c>
    </row>
    <row r="42" spans="1:60" x14ac:dyDescent="0.2">
      <c r="A42" s="220"/>
      <c r="B42" s="221"/>
      <c r="C42" s="266"/>
      <c r="D42" s="221"/>
      <c r="E42" s="221"/>
      <c r="F42" s="221"/>
      <c r="G42" s="222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60" x14ac:dyDescent="0.2">
      <c r="A43" s="220"/>
      <c r="B43" s="221"/>
      <c r="C43" s="266"/>
      <c r="D43" s="221"/>
      <c r="E43" s="221"/>
      <c r="F43" s="221"/>
      <c r="G43" s="222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60" x14ac:dyDescent="0.2">
      <c r="A44" s="220"/>
      <c r="B44" s="221"/>
      <c r="C44" s="266"/>
      <c r="D44" s="221"/>
      <c r="E44" s="221"/>
      <c r="F44" s="221"/>
      <c r="G44" s="222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60" x14ac:dyDescent="0.2">
      <c r="A45" s="223"/>
      <c r="B45" s="224"/>
      <c r="C45" s="267"/>
      <c r="D45" s="224"/>
      <c r="E45" s="224"/>
      <c r="F45" s="224"/>
      <c r="G45" s="225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60" x14ac:dyDescent="0.2">
      <c r="A46" s="3"/>
      <c r="B46" s="4"/>
      <c r="C46" s="262"/>
      <c r="D46" s="6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60" x14ac:dyDescent="0.2">
      <c r="C47" s="268"/>
      <c r="D47" s="10"/>
      <c r="AG47" t="s">
        <v>194</v>
      </c>
    </row>
    <row r="48" spans="1:60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mergeCells count="8">
    <mergeCell ref="A1:G1"/>
    <mergeCell ref="C2:G2"/>
    <mergeCell ref="C3:G3"/>
    <mergeCell ref="C4:G4"/>
    <mergeCell ref="A40:C40"/>
    <mergeCell ref="A41:G45"/>
    <mergeCell ref="C28:G28"/>
    <mergeCell ref="C31:G31"/>
  </mergeCells>
  <pageMargins left="0.59055118110236204" right="0.196850393700787" top="0.78740157499999996" bottom="0.78740157499999996" header="0.3" footer="0.3"/>
  <pageSetup paperSize="9" orientation="portrait" r:id="rId1"/>
  <headerFooter>
    <oddFooter>&amp;RStránka &amp;P z &amp;N&amp;LZpracováno programem BUILDpower S,  © RTS, a.s.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8ACCD-63BF-4892-A02E-A44CECE09FE5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4" customWidth="1"/>
    <col min="3" max="3" width="38.28515625" style="174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4" t="s">
        <v>7</v>
      </c>
      <c r="B1" s="194"/>
      <c r="C1" s="194"/>
      <c r="D1" s="194"/>
      <c r="E1" s="194"/>
      <c r="F1" s="194"/>
      <c r="G1" s="194"/>
      <c r="AG1" t="s">
        <v>120</v>
      </c>
    </row>
    <row r="2" spans="1:60" ht="24.95" customHeight="1" x14ac:dyDescent="0.2">
      <c r="A2" s="195" t="s">
        <v>8</v>
      </c>
      <c r="B2" s="49" t="s">
        <v>41</v>
      </c>
      <c r="C2" s="198" t="s">
        <v>42</v>
      </c>
      <c r="D2" s="196"/>
      <c r="E2" s="196"/>
      <c r="F2" s="196"/>
      <c r="G2" s="197"/>
      <c r="AG2" t="s">
        <v>121</v>
      </c>
    </row>
    <row r="3" spans="1:60" ht="24.95" customHeight="1" x14ac:dyDescent="0.2">
      <c r="A3" s="195" t="s">
        <v>9</v>
      </c>
      <c r="B3" s="49" t="s">
        <v>44</v>
      </c>
      <c r="C3" s="198" t="s">
        <v>45</v>
      </c>
      <c r="D3" s="196"/>
      <c r="E3" s="196"/>
      <c r="F3" s="196"/>
      <c r="G3" s="197"/>
      <c r="AC3" s="174" t="s">
        <v>121</v>
      </c>
      <c r="AG3" t="s">
        <v>122</v>
      </c>
    </row>
    <row r="4" spans="1:60" ht="24.95" customHeight="1" x14ac:dyDescent="0.2">
      <c r="A4" s="199" t="s">
        <v>10</v>
      </c>
      <c r="B4" s="200" t="s">
        <v>64</v>
      </c>
      <c r="C4" s="201" t="s">
        <v>65</v>
      </c>
      <c r="D4" s="202"/>
      <c r="E4" s="202"/>
      <c r="F4" s="202"/>
      <c r="G4" s="203"/>
      <c r="AG4" t="s">
        <v>123</v>
      </c>
    </row>
    <row r="5" spans="1:60" x14ac:dyDescent="0.2">
      <c r="D5" s="10"/>
    </row>
    <row r="6" spans="1:60" ht="38.25" x14ac:dyDescent="0.2">
      <c r="A6" s="205" t="s">
        <v>124</v>
      </c>
      <c r="B6" s="207" t="s">
        <v>125</v>
      </c>
      <c r="C6" s="207" t="s">
        <v>126</v>
      </c>
      <c r="D6" s="206" t="s">
        <v>127</v>
      </c>
      <c r="E6" s="205" t="s">
        <v>128</v>
      </c>
      <c r="F6" s="204" t="s">
        <v>129</v>
      </c>
      <c r="G6" s="205" t="s">
        <v>31</v>
      </c>
      <c r="H6" s="208" t="s">
        <v>32</v>
      </c>
      <c r="I6" s="208" t="s">
        <v>130</v>
      </c>
      <c r="J6" s="208" t="s">
        <v>33</v>
      </c>
      <c r="K6" s="208" t="s">
        <v>131</v>
      </c>
      <c r="L6" s="208" t="s">
        <v>132</v>
      </c>
      <c r="M6" s="208" t="s">
        <v>133</v>
      </c>
      <c r="N6" s="208" t="s">
        <v>134</v>
      </c>
      <c r="O6" s="208" t="s">
        <v>135</v>
      </c>
      <c r="P6" s="208" t="s">
        <v>136</v>
      </c>
      <c r="Q6" s="208" t="s">
        <v>137</v>
      </c>
      <c r="R6" s="208" t="s">
        <v>138</v>
      </c>
      <c r="S6" s="208" t="s">
        <v>139</v>
      </c>
      <c r="T6" s="208" t="s">
        <v>140</v>
      </c>
      <c r="U6" s="208" t="s">
        <v>141</v>
      </c>
      <c r="V6" s="208" t="s">
        <v>142</v>
      </c>
      <c r="W6" s="208" t="s">
        <v>143</v>
      </c>
      <c r="X6" s="208" t="s">
        <v>144</v>
      </c>
    </row>
    <row r="7" spans="1:60" hidden="1" x14ac:dyDescent="0.2">
      <c r="A7" s="3"/>
      <c r="B7" s="4"/>
      <c r="C7" s="4"/>
      <c r="D7" s="6"/>
      <c r="E7" s="210"/>
      <c r="F7" s="211"/>
      <c r="G7" s="211"/>
      <c r="H7" s="211"/>
      <c r="I7" s="211"/>
      <c r="J7" s="211"/>
      <c r="K7" s="211"/>
      <c r="L7" s="211"/>
      <c r="M7" s="211"/>
      <c r="N7" s="210"/>
      <c r="O7" s="210"/>
      <c r="P7" s="210"/>
      <c r="Q7" s="210"/>
      <c r="R7" s="211"/>
      <c r="S7" s="211"/>
      <c r="T7" s="211"/>
      <c r="U7" s="211"/>
      <c r="V7" s="211"/>
      <c r="W7" s="211"/>
      <c r="X7" s="211"/>
    </row>
    <row r="8" spans="1:60" x14ac:dyDescent="0.2">
      <c r="A8" s="237" t="s">
        <v>145</v>
      </c>
      <c r="B8" s="238" t="s">
        <v>81</v>
      </c>
      <c r="C8" s="256" t="s">
        <v>82</v>
      </c>
      <c r="D8" s="239"/>
      <c r="E8" s="240"/>
      <c r="F8" s="241"/>
      <c r="G8" s="242">
        <f>SUMIF(AG9:AG14,"&lt;&gt;NOR",G9:G14)</f>
        <v>8711.5</v>
      </c>
      <c r="H8" s="236"/>
      <c r="I8" s="236">
        <f>SUM(I9:I14)</f>
        <v>1139.1500000000001</v>
      </c>
      <c r="J8" s="236"/>
      <c r="K8" s="236">
        <f>SUM(K9:K14)</f>
        <v>7572.35</v>
      </c>
      <c r="L8" s="236"/>
      <c r="M8" s="236">
        <f>SUM(M9:M14)</f>
        <v>10540.915000000001</v>
      </c>
      <c r="N8" s="235"/>
      <c r="O8" s="235">
        <f>SUM(O9:O14)</f>
        <v>0.56999999999999995</v>
      </c>
      <c r="P8" s="235"/>
      <c r="Q8" s="235">
        <f>SUM(Q9:Q14)</f>
        <v>0</v>
      </c>
      <c r="R8" s="236"/>
      <c r="S8" s="236"/>
      <c r="T8" s="236"/>
      <c r="U8" s="236"/>
      <c r="V8" s="236">
        <f>SUM(V9:V14)</f>
        <v>2.66</v>
      </c>
      <c r="W8" s="236"/>
      <c r="X8" s="236"/>
      <c r="AG8" t="s">
        <v>146</v>
      </c>
    </row>
    <row r="9" spans="1:60" outlineLevel="1" x14ac:dyDescent="0.2">
      <c r="A9" s="244">
        <v>1</v>
      </c>
      <c r="B9" s="245" t="s">
        <v>517</v>
      </c>
      <c r="C9" s="257" t="s">
        <v>518</v>
      </c>
      <c r="D9" s="246" t="s">
        <v>434</v>
      </c>
      <c r="E9" s="247">
        <v>3</v>
      </c>
      <c r="F9" s="248">
        <v>192.5</v>
      </c>
      <c r="G9" s="249">
        <f>ROUND(E9*F9,2)</f>
        <v>577.5</v>
      </c>
      <c r="H9" s="230">
        <v>90.73</v>
      </c>
      <c r="I9" s="229">
        <f>ROUND(E9*H9,2)</f>
        <v>272.19</v>
      </c>
      <c r="J9" s="230">
        <v>101.77</v>
      </c>
      <c r="K9" s="229">
        <f>ROUND(E9*J9,2)</f>
        <v>305.31</v>
      </c>
      <c r="L9" s="229">
        <v>21</v>
      </c>
      <c r="M9" s="229">
        <f>G9*(1+L9/100)</f>
        <v>698.77499999999998</v>
      </c>
      <c r="N9" s="228">
        <v>5.1499999999999997E-2</v>
      </c>
      <c r="O9" s="228">
        <f>ROUND(E9*N9,2)</f>
        <v>0.15</v>
      </c>
      <c r="P9" s="228">
        <v>0</v>
      </c>
      <c r="Q9" s="228">
        <f>ROUND(E9*P9,2)</f>
        <v>0</v>
      </c>
      <c r="R9" s="229"/>
      <c r="S9" s="229" t="s">
        <v>150</v>
      </c>
      <c r="T9" s="229" t="s">
        <v>151</v>
      </c>
      <c r="U9" s="229">
        <v>0.23100000000000001</v>
      </c>
      <c r="V9" s="229">
        <f>ROUND(E9*U9,2)</f>
        <v>0.69</v>
      </c>
      <c r="W9" s="229"/>
      <c r="X9" s="229" t="s">
        <v>152</v>
      </c>
      <c r="Y9" s="209"/>
      <c r="Z9" s="209"/>
      <c r="AA9" s="209"/>
      <c r="AB9" s="209"/>
      <c r="AC9" s="209"/>
      <c r="AD9" s="209"/>
      <c r="AE9" s="209"/>
      <c r="AF9" s="209"/>
      <c r="AG9" s="209" t="s">
        <v>153</v>
      </c>
      <c r="AH9" s="209"/>
      <c r="AI9" s="209"/>
      <c r="AJ9" s="209"/>
      <c r="AK9" s="209"/>
      <c r="AL9" s="209"/>
      <c r="AM9" s="209"/>
      <c r="AN9" s="209"/>
      <c r="AO9" s="209"/>
      <c r="AP9" s="209"/>
      <c r="AQ9" s="209"/>
      <c r="AR9" s="209"/>
      <c r="AS9" s="209"/>
      <c r="AT9" s="209"/>
      <c r="AU9" s="209"/>
      <c r="AV9" s="209"/>
      <c r="AW9" s="209"/>
      <c r="AX9" s="209"/>
      <c r="AY9" s="209"/>
      <c r="AZ9" s="209"/>
      <c r="BA9" s="209"/>
      <c r="BB9" s="209"/>
      <c r="BC9" s="209"/>
      <c r="BD9" s="209"/>
      <c r="BE9" s="209"/>
      <c r="BF9" s="209"/>
      <c r="BG9" s="209"/>
      <c r="BH9" s="209"/>
    </row>
    <row r="10" spans="1:60" outlineLevel="1" x14ac:dyDescent="0.2">
      <c r="A10" s="226"/>
      <c r="B10" s="227"/>
      <c r="C10" s="260" t="s">
        <v>519</v>
      </c>
      <c r="D10" s="233"/>
      <c r="E10" s="234">
        <v>3</v>
      </c>
      <c r="F10" s="229"/>
      <c r="G10" s="229"/>
      <c r="H10" s="229"/>
      <c r="I10" s="229"/>
      <c r="J10" s="229"/>
      <c r="K10" s="229"/>
      <c r="L10" s="229"/>
      <c r="M10" s="229"/>
      <c r="N10" s="228"/>
      <c r="O10" s="228"/>
      <c r="P10" s="228"/>
      <c r="Q10" s="228"/>
      <c r="R10" s="229"/>
      <c r="S10" s="229"/>
      <c r="T10" s="229"/>
      <c r="U10" s="229"/>
      <c r="V10" s="229"/>
      <c r="W10" s="229"/>
      <c r="X10" s="229"/>
      <c r="Y10" s="209"/>
      <c r="Z10" s="209"/>
      <c r="AA10" s="209"/>
      <c r="AB10" s="209"/>
      <c r="AC10" s="209"/>
      <c r="AD10" s="209"/>
      <c r="AE10" s="209"/>
      <c r="AF10" s="209"/>
      <c r="AG10" s="209" t="s">
        <v>155</v>
      </c>
      <c r="AH10" s="209">
        <v>0</v>
      </c>
      <c r="AI10" s="209"/>
      <c r="AJ10" s="209"/>
      <c r="AK10" s="209"/>
      <c r="AL10" s="209"/>
      <c r="AM10" s="209"/>
      <c r="AN10" s="209"/>
      <c r="AO10" s="209"/>
      <c r="AP10" s="209"/>
      <c r="AQ10" s="209"/>
      <c r="AR10" s="209"/>
      <c r="AS10" s="209"/>
      <c r="AT10" s="209"/>
      <c r="AU10" s="209"/>
      <c r="AV10" s="209"/>
      <c r="AW10" s="209"/>
      <c r="AX10" s="209"/>
      <c r="AY10" s="209"/>
      <c r="AZ10" s="209"/>
      <c r="BA10" s="209"/>
      <c r="BB10" s="209"/>
      <c r="BC10" s="209"/>
      <c r="BD10" s="209"/>
      <c r="BE10" s="209"/>
      <c r="BF10" s="209"/>
      <c r="BG10" s="209"/>
      <c r="BH10" s="209"/>
    </row>
    <row r="11" spans="1:60" outlineLevel="1" x14ac:dyDescent="0.2">
      <c r="A11" s="244">
        <v>2</v>
      </c>
      <c r="B11" s="245" t="s">
        <v>520</v>
      </c>
      <c r="C11" s="257" t="s">
        <v>521</v>
      </c>
      <c r="D11" s="246" t="s">
        <v>434</v>
      </c>
      <c r="E11" s="247">
        <v>4</v>
      </c>
      <c r="F11" s="248">
        <v>433.5</v>
      </c>
      <c r="G11" s="249">
        <f>ROUND(E11*F11,2)</f>
        <v>1734</v>
      </c>
      <c r="H11" s="230">
        <v>216.74</v>
      </c>
      <c r="I11" s="229">
        <f>ROUND(E11*H11,2)</f>
        <v>866.96</v>
      </c>
      <c r="J11" s="230">
        <v>216.76</v>
      </c>
      <c r="K11" s="229">
        <f>ROUND(E11*J11,2)</f>
        <v>867.04</v>
      </c>
      <c r="L11" s="229">
        <v>21</v>
      </c>
      <c r="M11" s="229">
        <f>G11*(1+L11/100)</f>
        <v>2098.14</v>
      </c>
      <c r="N11" s="228">
        <v>0.10434</v>
      </c>
      <c r="O11" s="228">
        <f>ROUND(E11*N11,2)</f>
        <v>0.42</v>
      </c>
      <c r="P11" s="228">
        <v>0</v>
      </c>
      <c r="Q11" s="228">
        <f>ROUND(E11*P11,2)</f>
        <v>0</v>
      </c>
      <c r="R11" s="229"/>
      <c r="S11" s="229" t="s">
        <v>150</v>
      </c>
      <c r="T11" s="229" t="s">
        <v>151</v>
      </c>
      <c r="U11" s="229">
        <v>0.49199999999999999</v>
      </c>
      <c r="V11" s="229">
        <f>ROUND(E11*U11,2)</f>
        <v>1.97</v>
      </c>
      <c r="W11" s="229"/>
      <c r="X11" s="229" t="s">
        <v>152</v>
      </c>
      <c r="Y11" s="209"/>
      <c r="Z11" s="209"/>
      <c r="AA11" s="209"/>
      <c r="AB11" s="209"/>
      <c r="AC11" s="209"/>
      <c r="AD11" s="209"/>
      <c r="AE11" s="209"/>
      <c r="AF11" s="209"/>
      <c r="AG11" s="209" t="s">
        <v>153</v>
      </c>
      <c r="AH11" s="209"/>
      <c r="AI11" s="209"/>
      <c r="AJ11" s="209"/>
      <c r="AK11" s="209"/>
      <c r="AL11" s="209"/>
      <c r="AM11" s="209"/>
      <c r="AN11" s="209"/>
      <c r="AO11" s="209"/>
      <c r="AP11" s="209"/>
      <c r="AQ11" s="209"/>
      <c r="AR11" s="209"/>
      <c r="AS11" s="209"/>
      <c r="AT11" s="209"/>
      <c r="AU11" s="209"/>
      <c r="AV11" s="209"/>
      <c r="AW11" s="209"/>
      <c r="AX11" s="209"/>
      <c r="AY11" s="209"/>
      <c r="AZ11" s="209"/>
      <c r="BA11" s="209"/>
      <c r="BB11" s="209"/>
      <c r="BC11" s="209"/>
      <c r="BD11" s="209"/>
      <c r="BE11" s="209"/>
      <c r="BF11" s="209"/>
      <c r="BG11" s="209"/>
      <c r="BH11" s="209"/>
    </row>
    <row r="12" spans="1:60" outlineLevel="1" x14ac:dyDescent="0.2">
      <c r="A12" s="226"/>
      <c r="B12" s="227"/>
      <c r="C12" s="260" t="s">
        <v>519</v>
      </c>
      <c r="D12" s="233"/>
      <c r="E12" s="234">
        <v>3</v>
      </c>
      <c r="F12" s="229"/>
      <c r="G12" s="229"/>
      <c r="H12" s="229"/>
      <c r="I12" s="229"/>
      <c r="J12" s="229"/>
      <c r="K12" s="229"/>
      <c r="L12" s="229"/>
      <c r="M12" s="229"/>
      <c r="N12" s="228"/>
      <c r="O12" s="228"/>
      <c r="P12" s="228"/>
      <c r="Q12" s="228"/>
      <c r="R12" s="229"/>
      <c r="S12" s="229"/>
      <c r="T12" s="229"/>
      <c r="U12" s="229"/>
      <c r="V12" s="229"/>
      <c r="W12" s="229"/>
      <c r="X12" s="229"/>
      <c r="Y12" s="209"/>
      <c r="Z12" s="209"/>
      <c r="AA12" s="209"/>
      <c r="AB12" s="209"/>
      <c r="AC12" s="209"/>
      <c r="AD12" s="209"/>
      <c r="AE12" s="209"/>
      <c r="AF12" s="209"/>
      <c r="AG12" s="209" t="s">
        <v>155</v>
      </c>
      <c r="AH12" s="209">
        <v>0</v>
      </c>
      <c r="AI12" s="209"/>
      <c r="AJ12" s="209"/>
      <c r="AK12" s="209"/>
      <c r="AL12" s="209"/>
      <c r="AM12" s="209"/>
      <c r="AN12" s="209"/>
      <c r="AO12" s="209"/>
      <c r="AP12" s="209"/>
      <c r="AQ12" s="209"/>
      <c r="AR12" s="209"/>
      <c r="AS12" s="209"/>
      <c r="AT12" s="209"/>
      <c r="AU12" s="209"/>
      <c r="AV12" s="209"/>
      <c r="AW12" s="209"/>
      <c r="AX12" s="209"/>
      <c r="AY12" s="209"/>
      <c r="AZ12" s="209"/>
      <c r="BA12" s="209"/>
      <c r="BB12" s="209"/>
      <c r="BC12" s="209"/>
      <c r="BD12" s="209"/>
      <c r="BE12" s="209"/>
      <c r="BF12" s="209"/>
      <c r="BG12" s="209"/>
      <c r="BH12" s="209"/>
    </row>
    <row r="13" spans="1:60" outlineLevel="1" x14ac:dyDescent="0.2">
      <c r="A13" s="226"/>
      <c r="B13" s="227"/>
      <c r="C13" s="260" t="s">
        <v>522</v>
      </c>
      <c r="D13" s="233"/>
      <c r="E13" s="234">
        <v>1</v>
      </c>
      <c r="F13" s="229"/>
      <c r="G13" s="229"/>
      <c r="H13" s="229"/>
      <c r="I13" s="229"/>
      <c r="J13" s="229"/>
      <c r="K13" s="229"/>
      <c r="L13" s="229"/>
      <c r="M13" s="229"/>
      <c r="N13" s="228"/>
      <c r="O13" s="228"/>
      <c r="P13" s="228"/>
      <c r="Q13" s="228"/>
      <c r="R13" s="229"/>
      <c r="S13" s="229"/>
      <c r="T13" s="229"/>
      <c r="U13" s="229"/>
      <c r="V13" s="229"/>
      <c r="W13" s="229"/>
      <c r="X13" s="229"/>
      <c r="Y13" s="209"/>
      <c r="Z13" s="209"/>
      <c r="AA13" s="209"/>
      <c r="AB13" s="209"/>
      <c r="AC13" s="209"/>
      <c r="AD13" s="209"/>
      <c r="AE13" s="209"/>
      <c r="AF13" s="209"/>
      <c r="AG13" s="209" t="s">
        <v>155</v>
      </c>
      <c r="AH13" s="209">
        <v>0</v>
      </c>
      <c r="AI13" s="209"/>
      <c r="AJ13" s="209"/>
      <c r="AK13" s="209"/>
      <c r="AL13" s="209"/>
      <c r="AM13" s="209"/>
      <c r="AN13" s="209"/>
      <c r="AO13" s="209"/>
      <c r="AP13" s="209"/>
      <c r="AQ13" s="209"/>
      <c r="AR13" s="209"/>
      <c r="AS13" s="209"/>
      <c r="AT13" s="209"/>
      <c r="AU13" s="209"/>
      <c r="AV13" s="209"/>
      <c r="AW13" s="209"/>
      <c r="AX13" s="209"/>
      <c r="AY13" s="209"/>
      <c r="AZ13" s="209"/>
      <c r="BA13" s="209"/>
      <c r="BB13" s="209"/>
      <c r="BC13" s="209"/>
      <c r="BD13" s="209"/>
      <c r="BE13" s="209"/>
      <c r="BF13" s="209"/>
      <c r="BG13" s="209"/>
      <c r="BH13" s="209"/>
    </row>
    <row r="14" spans="1:60" outlineLevel="1" x14ac:dyDescent="0.2">
      <c r="A14" s="250">
        <v>3</v>
      </c>
      <c r="B14" s="251" t="s">
        <v>523</v>
      </c>
      <c r="C14" s="261" t="s">
        <v>524</v>
      </c>
      <c r="D14" s="252" t="s">
        <v>434</v>
      </c>
      <c r="E14" s="253">
        <v>8</v>
      </c>
      <c r="F14" s="254">
        <v>800</v>
      </c>
      <c r="G14" s="255">
        <f>ROUND(E14*F14,2)</f>
        <v>6400</v>
      </c>
      <c r="H14" s="230">
        <v>0</v>
      </c>
      <c r="I14" s="229">
        <f>ROUND(E14*H14,2)</f>
        <v>0</v>
      </c>
      <c r="J14" s="230">
        <v>800</v>
      </c>
      <c r="K14" s="229">
        <f>ROUND(E14*J14,2)</f>
        <v>6400</v>
      </c>
      <c r="L14" s="229">
        <v>21</v>
      </c>
      <c r="M14" s="229">
        <f>G14*(1+L14/100)</f>
        <v>7744</v>
      </c>
      <c r="N14" s="228">
        <v>0</v>
      </c>
      <c r="O14" s="228">
        <f>ROUND(E14*N14,2)</f>
        <v>0</v>
      </c>
      <c r="P14" s="228">
        <v>0</v>
      </c>
      <c r="Q14" s="228">
        <f>ROUND(E14*P14,2)</f>
        <v>0</v>
      </c>
      <c r="R14" s="229"/>
      <c r="S14" s="229" t="s">
        <v>182</v>
      </c>
      <c r="T14" s="229" t="s">
        <v>183</v>
      </c>
      <c r="U14" s="229">
        <v>0</v>
      </c>
      <c r="V14" s="229">
        <f>ROUND(E14*U14,2)</f>
        <v>0</v>
      </c>
      <c r="W14" s="229"/>
      <c r="X14" s="229" t="s">
        <v>152</v>
      </c>
      <c r="Y14" s="209"/>
      <c r="Z14" s="209"/>
      <c r="AA14" s="209"/>
      <c r="AB14" s="209"/>
      <c r="AC14" s="209"/>
      <c r="AD14" s="209"/>
      <c r="AE14" s="209"/>
      <c r="AF14" s="209"/>
      <c r="AG14" s="209" t="s">
        <v>153</v>
      </c>
      <c r="AH14" s="209"/>
      <c r="AI14" s="209"/>
      <c r="AJ14" s="209"/>
      <c r="AK14" s="209"/>
      <c r="AL14" s="209"/>
      <c r="AM14" s="209"/>
      <c r="AN14" s="209"/>
      <c r="AO14" s="209"/>
      <c r="AP14" s="209"/>
      <c r="AQ14" s="209"/>
      <c r="AR14" s="209"/>
      <c r="AS14" s="209"/>
      <c r="AT14" s="209"/>
      <c r="AU14" s="209"/>
      <c r="AV14" s="209"/>
      <c r="AW14" s="209"/>
      <c r="AX14" s="209"/>
      <c r="AY14" s="209"/>
      <c r="AZ14" s="209"/>
      <c r="BA14" s="209"/>
      <c r="BB14" s="209"/>
      <c r="BC14" s="209"/>
      <c r="BD14" s="209"/>
      <c r="BE14" s="209"/>
      <c r="BF14" s="209"/>
      <c r="BG14" s="209"/>
      <c r="BH14" s="209"/>
    </row>
    <row r="15" spans="1:60" x14ac:dyDescent="0.2">
      <c r="A15" s="237" t="s">
        <v>145</v>
      </c>
      <c r="B15" s="238" t="s">
        <v>85</v>
      </c>
      <c r="C15" s="256" t="s">
        <v>86</v>
      </c>
      <c r="D15" s="239"/>
      <c r="E15" s="240"/>
      <c r="F15" s="241"/>
      <c r="G15" s="242">
        <f>SUMIF(AG16:AG25,"&lt;&gt;NOR",G16:G25)</f>
        <v>10842.5</v>
      </c>
      <c r="H15" s="236"/>
      <c r="I15" s="236">
        <f>SUM(I16:I25)</f>
        <v>4777.3600000000006</v>
      </c>
      <c r="J15" s="236"/>
      <c r="K15" s="236">
        <f>SUM(K16:K25)</f>
        <v>6065.15</v>
      </c>
      <c r="L15" s="236"/>
      <c r="M15" s="236">
        <f>SUM(M16:M25)</f>
        <v>13119.424999999999</v>
      </c>
      <c r="N15" s="235"/>
      <c r="O15" s="235">
        <f>SUM(O16:O25)</f>
        <v>1.1200000000000001</v>
      </c>
      <c r="P15" s="235"/>
      <c r="Q15" s="235">
        <f>SUM(Q16:Q25)</f>
        <v>0</v>
      </c>
      <c r="R15" s="236"/>
      <c r="S15" s="236"/>
      <c r="T15" s="236"/>
      <c r="U15" s="236"/>
      <c r="V15" s="236">
        <f>SUM(V16:V25)</f>
        <v>13.77</v>
      </c>
      <c r="W15" s="236"/>
      <c r="X15" s="236"/>
      <c r="AG15" t="s">
        <v>146</v>
      </c>
    </row>
    <row r="16" spans="1:60" ht="22.5" outlineLevel="1" x14ac:dyDescent="0.2">
      <c r="A16" s="244">
        <v>4</v>
      </c>
      <c r="B16" s="245" t="s">
        <v>525</v>
      </c>
      <c r="C16" s="257" t="s">
        <v>526</v>
      </c>
      <c r="D16" s="246" t="s">
        <v>330</v>
      </c>
      <c r="E16" s="247">
        <v>28.9</v>
      </c>
      <c r="F16" s="248">
        <v>185</v>
      </c>
      <c r="G16" s="249">
        <f>ROUND(E16*F16,2)</f>
        <v>5346.5</v>
      </c>
      <c r="H16" s="230">
        <v>73.55</v>
      </c>
      <c r="I16" s="229">
        <f>ROUND(E16*H16,2)</f>
        <v>2125.6</v>
      </c>
      <c r="J16" s="230">
        <v>111.45</v>
      </c>
      <c r="K16" s="229">
        <f>ROUND(E16*J16,2)</f>
        <v>3220.91</v>
      </c>
      <c r="L16" s="229">
        <v>21</v>
      </c>
      <c r="M16" s="229">
        <f>G16*(1+L16/100)</f>
        <v>6469.2649999999994</v>
      </c>
      <c r="N16" s="228">
        <v>1.7330000000000002E-2</v>
      </c>
      <c r="O16" s="228">
        <f>ROUND(E16*N16,2)</f>
        <v>0.5</v>
      </c>
      <c r="P16" s="228">
        <v>0</v>
      </c>
      <c r="Q16" s="228">
        <f>ROUND(E16*P16,2)</f>
        <v>0</v>
      </c>
      <c r="R16" s="229"/>
      <c r="S16" s="229" t="s">
        <v>150</v>
      </c>
      <c r="T16" s="229" t="s">
        <v>151</v>
      </c>
      <c r="U16" s="229">
        <v>0.253</v>
      </c>
      <c r="V16" s="229">
        <f>ROUND(E16*U16,2)</f>
        <v>7.31</v>
      </c>
      <c r="W16" s="229"/>
      <c r="X16" s="229" t="s">
        <v>152</v>
      </c>
      <c r="Y16" s="209"/>
      <c r="Z16" s="209"/>
      <c r="AA16" s="209"/>
      <c r="AB16" s="209"/>
      <c r="AC16" s="209"/>
      <c r="AD16" s="209"/>
      <c r="AE16" s="209"/>
      <c r="AF16" s="209"/>
      <c r="AG16" s="209" t="s">
        <v>153</v>
      </c>
      <c r="AH16" s="209"/>
      <c r="AI16" s="209"/>
      <c r="AJ16" s="209"/>
      <c r="AK16" s="209"/>
      <c r="AL16" s="209"/>
      <c r="AM16" s="209"/>
      <c r="AN16" s="209"/>
      <c r="AO16" s="209"/>
      <c r="AP16" s="209"/>
      <c r="AQ16" s="209"/>
      <c r="AR16" s="209"/>
      <c r="AS16" s="209"/>
      <c r="AT16" s="209"/>
      <c r="AU16" s="209"/>
      <c r="AV16" s="209"/>
      <c r="AW16" s="209"/>
      <c r="AX16" s="209"/>
      <c r="AY16" s="209"/>
      <c r="AZ16" s="209"/>
      <c r="BA16" s="209"/>
      <c r="BB16" s="209"/>
      <c r="BC16" s="209"/>
      <c r="BD16" s="209"/>
      <c r="BE16" s="209"/>
      <c r="BF16" s="209"/>
      <c r="BG16" s="209"/>
      <c r="BH16" s="209"/>
    </row>
    <row r="17" spans="1:60" outlineLevel="1" x14ac:dyDescent="0.2">
      <c r="A17" s="226"/>
      <c r="B17" s="227"/>
      <c r="C17" s="260" t="s">
        <v>527</v>
      </c>
      <c r="D17" s="233"/>
      <c r="E17" s="234">
        <v>6.6</v>
      </c>
      <c r="F17" s="229"/>
      <c r="G17" s="229"/>
      <c r="H17" s="229"/>
      <c r="I17" s="229"/>
      <c r="J17" s="229"/>
      <c r="K17" s="229"/>
      <c r="L17" s="229"/>
      <c r="M17" s="229"/>
      <c r="N17" s="228"/>
      <c r="O17" s="228"/>
      <c r="P17" s="228"/>
      <c r="Q17" s="228"/>
      <c r="R17" s="229"/>
      <c r="S17" s="229"/>
      <c r="T17" s="229"/>
      <c r="U17" s="229"/>
      <c r="V17" s="229"/>
      <c r="W17" s="229"/>
      <c r="X17" s="229"/>
      <c r="Y17" s="209"/>
      <c r="Z17" s="209"/>
      <c r="AA17" s="209"/>
      <c r="AB17" s="209"/>
      <c r="AC17" s="209"/>
      <c r="AD17" s="209"/>
      <c r="AE17" s="209"/>
      <c r="AF17" s="209"/>
      <c r="AG17" s="209" t="s">
        <v>155</v>
      </c>
      <c r="AH17" s="209">
        <v>0</v>
      </c>
      <c r="AI17" s="209"/>
      <c r="AJ17" s="209"/>
      <c r="AK17" s="209"/>
      <c r="AL17" s="209"/>
      <c r="AM17" s="209"/>
      <c r="AN17" s="209"/>
      <c r="AO17" s="209"/>
      <c r="AP17" s="209"/>
      <c r="AQ17" s="209"/>
      <c r="AR17" s="209"/>
      <c r="AS17" s="209"/>
      <c r="AT17" s="209"/>
      <c r="AU17" s="209"/>
      <c r="AV17" s="209"/>
      <c r="AW17" s="209"/>
      <c r="AX17" s="209"/>
      <c r="AY17" s="209"/>
      <c r="AZ17" s="209"/>
      <c r="BA17" s="209"/>
      <c r="BB17" s="209"/>
      <c r="BC17" s="209"/>
      <c r="BD17" s="209"/>
      <c r="BE17" s="209"/>
      <c r="BF17" s="209"/>
      <c r="BG17" s="209"/>
      <c r="BH17" s="209"/>
    </row>
    <row r="18" spans="1:60" outlineLevel="1" x14ac:dyDescent="0.2">
      <c r="A18" s="226"/>
      <c r="B18" s="227"/>
      <c r="C18" s="260" t="s">
        <v>528</v>
      </c>
      <c r="D18" s="233"/>
      <c r="E18" s="234">
        <v>1</v>
      </c>
      <c r="F18" s="229"/>
      <c r="G18" s="229"/>
      <c r="H18" s="229"/>
      <c r="I18" s="229"/>
      <c r="J18" s="229"/>
      <c r="K18" s="229"/>
      <c r="L18" s="229"/>
      <c r="M18" s="229"/>
      <c r="N18" s="228"/>
      <c r="O18" s="228"/>
      <c r="P18" s="228"/>
      <c r="Q18" s="228"/>
      <c r="R18" s="229"/>
      <c r="S18" s="229"/>
      <c r="T18" s="229"/>
      <c r="U18" s="229"/>
      <c r="V18" s="229"/>
      <c r="W18" s="229"/>
      <c r="X18" s="229"/>
      <c r="Y18" s="209"/>
      <c r="Z18" s="209"/>
      <c r="AA18" s="209"/>
      <c r="AB18" s="209"/>
      <c r="AC18" s="209"/>
      <c r="AD18" s="209"/>
      <c r="AE18" s="209"/>
      <c r="AF18" s="209"/>
      <c r="AG18" s="209" t="s">
        <v>155</v>
      </c>
      <c r="AH18" s="209">
        <v>0</v>
      </c>
      <c r="AI18" s="209"/>
      <c r="AJ18" s="209"/>
      <c r="AK18" s="209"/>
      <c r="AL18" s="209"/>
      <c r="AM18" s="209"/>
      <c r="AN18" s="209"/>
      <c r="AO18" s="209"/>
      <c r="AP18" s="209"/>
      <c r="AQ18" s="209"/>
      <c r="AR18" s="209"/>
      <c r="AS18" s="209"/>
      <c r="AT18" s="209"/>
      <c r="AU18" s="209"/>
      <c r="AV18" s="209"/>
      <c r="AW18" s="209"/>
      <c r="AX18" s="209"/>
      <c r="AY18" s="209"/>
      <c r="AZ18" s="209"/>
      <c r="BA18" s="209"/>
      <c r="BB18" s="209"/>
      <c r="BC18" s="209"/>
      <c r="BD18" s="209"/>
      <c r="BE18" s="209"/>
      <c r="BF18" s="209"/>
      <c r="BG18" s="209"/>
      <c r="BH18" s="209"/>
    </row>
    <row r="19" spans="1:60" outlineLevel="1" x14ac:dyDescent="0.2">
      <c r="A19" s="226"/>
      <c r="B19" s="227"/>
      <c r="C19" s="260" t="s">
        <v>529</v>
      </c>
      <c r="D19" s="233"/>
      <c r="E19" s="234">
        <v>1</v>
      </c>
      <c r="F19" s="229"/>
      <c r="G19" s="229"/>
      <c r="H19" s="229"/>
      <c r="I19" s="229"/>
      <c r="J19" s="229"/>
      <c r="K19" s="229"/>
      <c r="L19" s="229"/>
      <c r="M19" s="229"/>
      <c r="N19" s="228"/>
      <c r="O19" s="228"/>
      <c r="P19" s="228"/>
      <c r="Q19" s="228"/>
      <c r="R19" s="229"/>
      <c r="S19" s="229"/>
      <c r="T19" s="229"/>
      <c r="U19" s="229"/>
      <c r="V19" s="229"/>
      <c r="W19" s="229"/>
      <c r="X19" s="229"/>
      <c r="Y19" s="209"/>
      <c r="Z19" s="209"/>
      <c r="AA19" s="209"/>
      <c r="AB19" s="209"/>
      <c r="AC19" s="209"/>
      <c r="AD19" s="209"/>
      <c r="AE19" s="209"/>
      <c r="AF19" s="209"/>
      <c r="AG19" s="209" t="s">
        <v>155</v>
      </c>
      <c r="AH19" s="209">
        <v>0</v>
      </c>
      <c r="AI19" s="209"/>
      <c r="AJ19" s="209"/>
      <c r="AK19" s="209"/>
      <c r="AL19" s="209"/>
      <c r="AM19" s="209"/>
      <c r="AN19" s="209"/>
      <c r="AO19" s="209"/>
      <c r="AP19" s="209"/>
      <c r="AQ19" s="209"/>
      <c r="AR19" s="209"/>
      <c r="AS19" s="209"/>
      <c r="AT19" s="209"/>
      <c r="AU19" s="209"/>
      <c r="AV19" s="209"/>
      <c r="AW19" s="209"/>
      <c r="AX19" s="209"/>
      <c r="AY19" s="209"/>
      <c r="AZ19" s="209"/>
      <c r="BA19" s="209"/>
      <c r="BB19" s="209"/>
      <c r="BC19" s="209"/>
      <c r="BD19" s="209"/>
      <c r="BE19" s="209"/>
      <c r="BF19" s="209"/>
      <c r="BG19" s="209"/>
      <c r="BH19" s="209"/>
    </row>
    <row r="20" spans="1:60" outlineLevel="1" x14ac:dyDescent="0.2">
      <c r="A20" s="226"/>
      <c r="B20" s="227"/>
      <c r="C20" s="260" t="s">
        <v>530</v>
      </c>
      <c r="D20" s="233"/>
      <c r="E20" s="234">
        <v>2.6</v>
      </c>
      <c r="F20" s="229"/>
      <c r="G20" s="229"/>
      <c r="H20" s="229"/>
      <c r="I20" s="229"/>
      <c r="J20" s="229"/>
      <c r="K20" s="229"/>
      <c r="L20" s="229"/>
      <c r="M20" s="229"/>
      <c r="N20" s="228"/>
      <c r="O20" s="228"/>
      <c r="P20" s="228"/>
      <c r="Q20" s="228"/>
      <c r="R20" s="229"/>
      <c r="S20" s="229"/>
      <c r="T20" s="229"/>
      <c r="U20" s="229"/>
      <c r="V20" s="229"/>
      <c r="W20" s="229"/>
      <c r="X20" s="229"/>
      <c r="Y20" s="209"/>
      <c r="Z20" s="209"/>
      <c r="AA20" s="209"/>
      <c r="AB20" s="209"/>
      <c r="AC20" s="209"/>
      <c r="AD20" s="209"/>
      <c r="AE20" s="209"/>
      <c r="AF20" s="209"/>
      <c r="AG20" s="209" t="s">
        <v>155</v>
      </c>
      <c r="AH20" s="209">
        <v>0</v>
      </c>
      <c r="AI20" s="209"/>
      <c r="AJ20" s="209"/>
      <c r="AK20" s="209"/>
      <c r="AL20" s="209"/>
      <c r="AM20" s="209"/>
      <c r="AN20" s="209"/>
      <c r="AO20" s="209"/>
      <c r="AP20" s="209"/>
      <c r="AQ20" s="209"/>
      <c r="AR20" s="209"/>
      <c r="AS20" s="209"/>
      <c r="AT20" s="209"/>
      <c r="AU20" s="209"/>
      <c r="AV20" s="209"/>
      <c r="AW20" s="209"/>
      <c r="AX20" s="209"/>
      <c r="AY20" s="209"/>
      <c r="AZ20" s="209"/>
      <c r="BA20" s="209"/>
      <c r="BB20" s="209"/>
      <c r="BC20" s="209"/>
      <c r="BD20" s="209"/>
      <c r="BE20" s="209"/>
      <c r="BF20" s="209"/>
      <c r="BG20" s="209"/>
      <c r="BH20" s="209"/>
    </row>
    <row r="21" spans="1:60" outlineLevel="1" x14ac:dyDescent="0.2">
      <c r="A21" s="226"/>
      <c r="B21" s="227"/>
      <c r="C21" s="260" t="s">
        <v>531</v>
      </c>
      <c r="D21" s="233"/>
      <c r="E21" s="234">
        <v>7.2</v>
      </c>
      <c r="F21" s="229"/>
      <c r="G21" s="229"/>
      <c r="H21" s="229"/>
      <c r="I21" s="229"/>
      <c r="J21" s="229"/>
      <c r="K21" s="229"/>
      <c r="L21" s="229"/>
      <c r="M21" s="229"/>
      <c r="N21" s="228"/>
      <c r="O21" s="228"/>
      <c r="P21" s="228"/>
      <c r="Q21" s="228"/>
      <c r="R21" s="229"/>
      <c r="S21" s="229"/>
      <c r="T21" s="229"/>
      <c r="U21" s="229"/>
      <c r="V21" s="229"/>
      <c r="W21" s="229"/>
      <c r="X21" s="229"/>
      <c r="Y21" s="209"/>
      <c r="Z21" s="209"/>
      <c r="AA21" s="209"/>
      <c r="AB21" s="209"/>
      <c r="AC21" s="209"/>
      <c r="AD21" s="209"/>
      <c r="AE21" s="209"/>
      <c r="AF21" s="209"/>
      <c r="AG21" s="209" t="s">
        <v>155</v>
      </c>
      <c r="AH21" s="209">
        <v>0</v>
      </c>
      <c r="AI21" s="209"/>
      <c r="AJ21" s="209"/>
      <c r="AK21" s="209"/>
      <c r="AL21" s="209"/>
      <c r="AM21" s="209"/>
      <c r="AN21" s="209"/>
      <c r="AO21" s="209"/>
      <c r="AP21" s="209"/>
      <c r="AQ21" s="209"/>
      <c r="AR21" s="209"/>
      <c r="AS21" s="209"/>
      <c r="AT21" s="209"/>
      <c r="AU21" s="209"/>
      <c r="AV21" s="209"/>
      <c r="AW21" s="209"/>
      <c r="AX21" s="209"/>
      <c r="AY21" s="209"/>
      <c r="AZ21" s="209"/>
      <c r="BA21" s="209"/>
      <c r="BB21" s="209"/>
      <c r="BC21" s="209"/>
      <c r="BD21" s="209"/>
      <c r="BE21" s="209"/>
      <c r="BF21" s="209"/>
      <c r="BG21" s="209"/>
      <c r="BH21" s="209"/>
    </row>
    <row r="22" spans="1:60" outlineLevel="1" x14ac:dyDescent="0.2">
      <c r="A22" s="226"/>
      <c r="B22" s="227"/>
      <c r="C22" s="260" t="s">
        <v>532</v>
      </c>
      <c r="D22" s="233"/>
      <c r="E22" s="234">
        <v>1.4</v>
      </c>
      <c r="F22" s="229"/>
      <c r="G22" s="229"/>
      <c r="H22" s="229"/>
      <c r="I22" s="229"/>
      <c r="J22" s="229"/>
      <c r="K22" s="229"/>
      <c r="L22" s="229"/>
      <c r="M22" s="229"/>
      <c r="N22" s="228"/>
      <c r="O22" s="228"/>
      <c r="P22" s="228"/>
      <c r="Q22" s="228"/>
      <c r="R22" s="229"/>
      <c r="S22" s="229"/>
      <c r="T22" s="229"/>
      <c r="U22" s="229"/>
      <c r="V22" s="229"/>
      <c r="W22" s="229"/>
      <c r="X22" s="229"/>
      <c r="Y22" s="209"/>
      <c r="Z22" s="209"/>
      <c r="AA22" s="209"/>
      <c r="AB22" s="209"/>
      <c r="AC22" s="209"/>
      <c r="AD22" s="209"/>
      <c r="AE22" s="209"/>
      <c r="AF22" s="209"/>
      <c r="AG22" s="209" t="s">
        <v>155</v>
      </c>
      <c r="AH22" s="209">
        <v>0</v>
      </c>
      <c r="AI22" s="209"/>
      <c r="AJ22" s="209"/>
      <c r="AK22" s="209"/>
      <c r="AL22" s="209"/>
      <c r="AM22" s="209"/>
      <c r="AN22" s="209"/>
      <c r="AO22" s="209"/>
      <c r="AP22" s="209"/>
      <c r="AQ22" s="209"/>
      <c r="AR22" s="209"/>
      <c r="AS22" s="209"/>
      <c r="AT22" s="209"/>
      <c r="AU22" s="209"/>
      <c r="AV22" s="209"/>
      <c r="AW22" s="209"/>
      <c r="AX22" s="209"/>
      <c r="AY22" s="209"/>
      <c r="AZ22" s="209"/>
      <c r="BA22" s="209"/>
      <c r="BB22" s="209"/>
      <c r="BC22" s="209"/>
      <c r="BD22" s="209"/>
      <c r="BE22" s="209"/>
      <c r="BF22" s="209"/>
      <c r="BG22" s="209"/>
      <c r="BH22" s="209"/>
    </row>
    <row r="23" spans="1:60" outlineLevel="1" x14ac:dyDescent="0.2">
      <c r="A23" s="226"/>
      <c r="B23" s="227"/>
      <c r="C23" s="260" t="s">
        <v>533</v>
      </c>
      <c r="D23" s="233"/>
      <c r="E23" s="234">
        <v>9.1</v>
      </c>
      <c r="F23" s="229"/>
      <c r="G23" s="229"/>
      <c r="H23" s="229"/>
      <c r="I23" s="229"/>
      <c r="J23" s="229"/>
      <c r="K23" s="229"/>
      <c r="L23" s="229"/>
      <c r="M23" s="229"/>
      <c r="N23" s="228"/>
      <c r="O23" s="228"/>
      <c r="P23" s="228"/>
      <c r="Q23" s="228"/>
      <c r="R23" s="229"/>
      <c r="S23" s="229"/>
      <c r="T23" s="229"/>
      <c r="U23" s="229"/>
      <c r="V23" s="229"/>
      <c r="W23" s="229"/>
      <c r="X23" s="229"/>
      <c r="Y23" s="209"/>
      <c r="Z23" s="209"/>
      <c r="AA23" s="209"/>
      <c r="AB23" s="209"/>
      <c r="AC23" s="209"/>
      <c r="AD23" s="209"/>
      <c r="AE23" s="209"/>
      <c r="AF23" s="209"/>
      <c r="AG23" s="209" t="s">
        <v>155</v>
      </c>
      <c r="AH23" s="209">
        <v>0</v>
      </c>
      <c r="AI23" s="209"/>
      <c r="AJ23" s="209"/>
      <c r="AK23" s="209"/>
      <c r="AL23" s="209"/>
      <c r="AM23" s="209"/>
      <c r="AN23" s="209"/>
      <c r="AO23" s="209"/>
      <c r="AP23" s="209"/>
      <c r="AQ23" s="209"/>
      <c r="AR23" s="209"/>
      <c r="AS23" s="209"/>
      <c r="AT23" s="209"/>
      <c r="AU23" s="209"/>
      <c r="AV23" s="209"/>
      <c r="AW23" s="209"/>
      <c r="AX23" s="209"/>
      <c r="AY23" s="209"/>
      <c r="AZ23" s="209"/>
      <c r="BA23" s="209"/>
      <c r="BB23" s="209"/>
      <c r="BC23" s="209"/>
      <c r="BD23" s="209"/>
      <c r="BE23" s="209"/>
      <c r="BF23" s="209"/>
      <c r="BG23" s="209"/>
      <c r="BH23" s="209"/>
    </row>
    <row r="24" spans="1:60" ht="22.5" outlineLevel="1" x14ac:dyDescent="0.2">
      <c r="A24" s="244">
        <v>5</v>
      </c>
      <c r="B24" s="245" t="s">
        <v>534</v>
      </c>
      <c r="C24" s="257" t="s">
        <v>535</v>
      </c>
      <c r="D24" s="246" t="s">
        <v>330</v>
      </c>
      <c r="E24" s="247">
        <v>24</v>
      </c>
      <c r="F24" s="248">
        <v>229</v>
      </c>
      <c r="G24" s="249">
        <f>ROUND(E24*F24,2)</f>
        <v>5496</v>
      </c>
      <c r="H24" s="230">
        <v>110.49</v>
      </c>
      <c r="I24" s="229">
        <f>ROUND(E24*H24,2)</f>
        <v>2651.76</v>
      </c>
      <c r="J24" s="230">
        <v>118.51</v>
      </c>
      <c r="K24" s="229">
        <f>ROUND(E24*J24,2)</f>
        <v>2844.24</v>
      </c>
      <c r="L24" s="229">
        <v>21</v>
      </c>
      <c r="M24" s="229">
        <f>G24*(1+L24/100)</f>
        <v>6650.16</v>
      </c>
      <c r="N24" s="228">
        <v>2.5989999999999999E-2</v>
      </c>
      <c r="O24" s="228">
        <f>ROUND(E24*N24,2)</f>
        <v>0.62</v>
      </c>
      <c r="P24" s="228">
        <v>0</v>
      </c>
      <c r="Q24" s="228">
        <f>ROUND(E24*P24,2)</f>
        <v>0</v>
      </c>
      <c r="R24" s="229"/>
      <c r="S24" s="229" t="s">
        <v>150</v>
      </c>
      <c r="T24" s="229" t="s">
        <v>151</v>
      </c>
      <c r="U24" s="229">
        <v>0.26900000000000002</v>
      </c>
      <c r="V24" s="229">
        <f>ROUND(E24*U24,2)</f>
        <v>6.46</v>
      </c>
      <c r="W24" s="229"/>
      <c r="X24" s="229" t="s">
        <v>152</v>
      </c>
      <c r="Y24" s="209"/>
      <c r="Z24" s="209"/>
      <c r="AA24" s="209"/>
      <c r="AB24" s="209"/>
      <c r="AC24" s="209"/>
      <c r="AD24" s="209"/>
      <c r="AE24" s="209"/>
      <c r="AF24" s="209"/>
      <c r="AG24" s="209" t="s">
        <v>153</v>
      </c>
      <c r="AH24" s="209"/>
      <c r="AI24" s="209"/>
      <c r="AJ24" s="209"/>
      <c r="AK24" s="209"/>
      <c r="AL24" s="209"/>
      <c r="AM24" s="209"/>
      <c r="AN24" s="209"/>
      <c r="AO24" s="209"/>
      <c r="AP24" s="209"/>
      <c r="AQ24" s="209"/>
      <c r="AR24" s="209"/>
      <c r="AS24" s="209"/>
      <c r="AT24" s="209"/>
      <c r="AU24" s="209"/>
      <c r="AV24" s="209"/>
      <c r="AW24" s="209"/>
      <c r="AX24" s="209"/>
      <c r="AY24" s="209"/>
      <c r="AZ24" s="209"/>
      <c r="BA24" s="209"/>
      <c r="BB24" s="209"/>
      <c r="BC24" s="209"/>
      <c r="BD24" s="209"/>
      <c r="BE24" s="209"/>
      <c r="BF24" s="209"/>
      <c r="BG24" s="209"/>
      <c r="BH24" s="209"/>
    </row>
    <row r="25" spans="1:60" outlineLevel="1" x14ac:dyDescent="0.2">
      <c r="A25" s="226"/>
      <c r="B25" s="227"/>
      <c r="C25" s="260" t="s">
        <v>536</v>
      </c>
      <c r="D25" s="233"/>
      <c r="E25" s="234">
        <v>24</v>
      </c>
      <c r="F25" s="229"/>
      <c r="G25" s="229"/>
      <c r="H25" s="229"/>
      <c r="I25" s="229"/>
      <c r="J25" s="229"/>
      <c r="K25" s="229"/>
      <c r="L25" s="229"/>
      <c r="M25" s="229"/>
      <c r="N25" s="228"/>
      <c r="O25" s="228"/>
      <c r="P25" s="228"/>
      <c r="Q25" s="228"/>
      <c r="R25" s="229"/>
      <c r="S25" s="229"/>
      <c r="T25" s="229"/>
      <c r="U25" s="229"/>
      <c r="V25" s="229"/>
      <c r="W25" s="229"/>
      <c r="X25" s="229"/>
      <c r="Y25" s="209"/>
      <c r="Z25" s="209"/>
      <c r="AA25" s="209"/>
      <c r="AB25" s="209"/>
      <c r="AC25" s="209"/>
      <c r="AD25" s="209"/>
      <c r="AE25" s="209"/>
      <c r="AF25" s="209"/>
      <c r="AG25" s="209" t="s">
        <v>155</v>
      </c>
      <c r="AH25" s="209">
        <v>0</v>
      </c>
      <c r="AI25" s="209"/>
      <c r="AJ25" s="209"/>
      <c r="AK25" s="209"/>
      <c r="AL25" s="209"/>
      <c r="AM25" s="209"/>
      <c r="AN25" s="209"/>
      <c r="AO25" s="209"/>
      <c r="AP25" s="209"/>
      <c r="AQ25" s="209"/>
      <c r="AR25" s="209"/>
      <c r="AS25" s="209"/>
      <c r="AT25" s="209"/>
      <c r="AU25" s="209"/>
      <c r="AV25" s="209"/>
      <c r="AW25" s="209"/>
      <c r="AX25" s="209"/>
      <c r="AY25" s="209"/>
      <c r="AZ25" s="209"/>
      <c r="BA25" s="209"/>
      <c r="BB25" s="209"/>
      <c r="BC25" s="209"/>
      <c r="BD25" s="209"/>
      <c r="BE25" s="209"/>
      <c r="BF25" s="209"/>
      <c r="BG25" s="209"/>
      <c r="BH25" s="209"/>
    </row>
    <row r="26" spans="1:60" ht="25.5" x14ac:dyDescent="0.2">
      <c r="A26" s="237" t="s">
        <v>145</v>
      </c>
      <c r="B26" s="238" t="s">
        <v>89</v>
      </c>
      <c r="C26" s="256" t="s">
        <v>90</v>
      </c>
      <c r="D26" s="239"/>
      <c r="E26" s="240"/>
      <c r="F26" s="241"/>
      <c r="G26" s="242">
        <f>SUMIF(AG27:AG35,"&lt;&gt;NOR",G27:G35)</f>
        <v>22082</v>
      </c>
      <c r="H26" s="236"/>
      <c r="I26" s="236">
        <f>SUM(I27:I35)</f>
        <v>0</v>
      </c>
      <c r="J26" s="236"/>
      <c r="K26" s="236">
        <f>SUM(K27:K35)</f>
        <v>22082</v>
      </c>
      <c r="L26" s="236"/>
      <c r="M26" s="236">
        <f>SUM(M27:M35)</f>
        <v>26719.22</v>
      </c>
      <c r="N26" s="235"/>
      <c r="O26" s="235">
        <f>SUM(O27:O35)</f>
        <v>0</v>
      </c>
      <c r="P26" s="235"/>
      <c r="Q26" s="235">
        <f>SUM(Q27:Q35)</f>
        <v>0</v>
      </c>
      <c r="R26" s="236"/>
      <c r="S26" s="236"/>
      <c r="T26" s="236"/>
      <c r="U26" s="236"/>
      <c r="V26" s="236">
        <f>SUM(V27:V35)</f>
        <v>0</v>
      </c>
      <c r="W26" s="236"/>
      <c r="X26" s="236"/>
      <c r="AG26" t="s">
        <v>146</v>
      </c>
    </row>
    <row r="27" spans="1:60" ht="22.5" outlineLevel="1" x14ac:dyDescent="0.2">
      <c r="A27" s="250">
        <v>6</v>
      </c>
      <c r="B27" s="251" t="s">
        <v>537</v>
      </c>
      <c r="C27" s="261" t="s">
        <v>538</v>
      </c>
      <c r="D27" s="252" t="s">
        <v>311</v>
      </c>
      <c r="E27" s="253">
        <v>1</v>
      </c>
      <c r="F27" s="254">
        <v>3000</v>
      </c>
      <c r="G27" s="255">
        <f>ROUND(E27*F27,2)</f>
        <v>3000</v>
      </c>
      <c r="H27" s="230">
        <v>0</v>
      </c>
      <c r="I27" s="229">
        <f>ROUND(E27*H27,2)</f>
        <v>0</v>
      </c>
      <c r="J27" s="230">
        <v>3000</v>
      </c>
      <c r="K27" s="229">
        <f>ROUND(E27*J27,2)</f>
        <v>3000</v>
      </c>
      <c r="L27" s="229">
        <v>21</v>
      </c>
      <c r="M27" s="229">
        <f>G27*(1+L27/100)</f>
        <v>3630</v>
      </c>
      <c r="N27" s="228">
        <v>0</v>
      </c>
      <c r="O27" s="228">
        <f>ROUND(E27*N27,2)</f>
        <v>0</v>
      </c>
      <c r="P27" s="228">
        <v>0</v>
      </c>
      <c r="Q27" s="228">
        <f>ROUND(E27*P27,2)</f>
        <v>0</v>
      </c>
      <c r="R27" s="229"/>
      <c r="S27" s="229" t="s">
        <v>182</v>
      </c>
      <c r="T27" s="229" t="s">
        <v>183</v>
      </c>
      <c r="U27" s="229">
        <v>0</v>
      </c>
      <c r="V27" s="229">
        <f>ROUND(E27*U27,2)</f>
        <v>0</v>
      </c>
      <c r="W27" s="229"/>
      <c r="X27" s="229" t="s">
        <v>152</v>
      </c>
      <c r="Y27" s="209"/>
      <c r="Z27" s="209"/>
      <c r="AA27" s="209"/>
      <c r="AB27" s="209"/>
      <c r="AC27" s="209"/>
      <c r="AD27" s="209"/>
      <c r="AE27" s="209"/>
      <c r="AF27" s="209"/>
      <c r="AG27" s="209" t="s">
        <v>153</v>
      </c>
      <c r="AH27" s="209"/>
      <c r="AI27" s="209"/>
      <c r="AJ27" s="209"/>
      <c r="AK27" s="209"/>
      <c r="AL27" s="209"/>
      <c r="AM27" s="209"/>
      <c r="AN27" s="209"/>
      <c r="AO27" s="209"/>
      <c r="AP27" s="209"/>
      <c r="AQ27" s="209"/>
      <c r="AR27" s="209"/>
      <c r="AS27" s="209"/>
      <c r="AT27" s="209"/>
      <c r="AU27" s="209"/>
      <c r="AV27" s="209"/>
      <c r="AW27" s="209"/>
      <c r="AX27" s="209"/>
      <c r="AY27" s="209"/>
      <c r="AZ27" s="209"/>
      <c r="BA27" s="209"/>
      <c r="BB27" s="209"/>
      <c r="BC27" s="209"/>
      <c r="BD27" s="209"/>
      <c r="BE27" s="209"/>
      <c r="BF27" s="209"/>
      <c r="BG27" s="209"/>
      <c r="BH27" s="209"/>
    </row>
    <row r="28" spans="1:60" ht="22.5" outlineLevel="1" x14ac:dyDescent="0.2">
      <c r="A28" s="250">
        <v>7</v>
      </c>
      <c r="B28" s="251" t="s">
        <v>539</v>
      </c>
      <c r="C28" s="261" t="s">
        <v>540</v>
      </c>
      <c r="D28" s="252" t="s">
        <v>311</v>
      </c>
      <c r="E28" s="253">
        <v>1</v>
      </c>
      <c r="F28" s="254">
        <v>1800</v>
      </c>
      <c r="G28" s="255">
        <f>ROUND(E28*F28,2)</f>
        <v>1800</v>
      </c>
      <c r="H28" s="230">
        <v>0</v>
      </c>
      <c r="I28" s="229">
        <f>ROUND(E28*H28,2)</f>
        <v>0</v>
      </c>
      <c r="J28" s="230">
        <v>1800</v>
      </c>
      <c r="K28" s="229">
        <f>ROUND(E28*J28,2)</f>
        <v>1800</v>
      </c>
      <c r="L28" s="229">
        <v>21</v>
      </c>
      <c r="M28" s="229">
        <f>G28*(1+L28/100)</f>
        <v>2178</v>
      </c>
      <c r="N28" s="228">
        <v>0</v>
      </c>
      <c r="O28" s="228">
        <f>ROUND(E28*N28,2)</f>
        <v>0</v>
      </c>
      <c r="P28" s="228">
        <v>0</v>
      </c>
      <c r="Q28" s="228">
        <f>ROUND(E28*P28,2)</f>
        <v>0</v>
      </c>
      <c r="R28" s="229"/>
      <c r="S28" s="229" t="s">
        <v>182</v>
      </c>
      <c r="T28" s="229" t="s">
        <v>183</v>
      </c>
      <c r="U28" s="229">
        <v>0</v>
      </c>
      <c r="V28" s="229">
        <f>ROUND(E28*U28,2)</f>
        <v>0</v>
      </c>
      <c r="W28" s="229"/>
      <c r="X28" s="229" t="s">
        <v>152</v>
      </c>
      <c r="Y28" s="209"/>
      <c r="Z28" s="209"/>
      <c r="AA28" s="209"/>
      <c r="AB28" s="209"/>
      <c r="AC28" s="209"/>
      <c r="AD28" s="209"/>
      <c r="AE28" s="209"/>
      <c r="AF28" s="209"/>
      <c r="AG28" s="209" t="s">
        <v>153</v>
      </c>
      <c r="AH28" s="209"/>
      <c r="AI28" s="209"/>
      <c r="AJ28" s="209"/>
      <c r="AK28" s="209"/>
      <c r="AL28" s="209"/>
      <c r="AM28" s="209"/>
      <c r="AN28" s="209"/>
      <c r="AO28" s="209"/>
      <c r="AP28" s="209"/>
      <c r="AQ28" s="209"/>
      <c r="AR28" s="209"/>
      <c r="AS28" s="209"/>
      <c r="AT28" s="209"/>
      <c r="AU28" s="209"/>
      <c r="AV28" s="209"/>
      <c r="AW28" s="209"/>
      <c r="AX28" s="209"/>
      <c r="AY28" s="209"/>
      <c r="AZ28" s="209"/>
      <c r="BA28" s="209"/>
      <c r="BB28" s="209"/>
      <c r="BC28" s="209"/>
      <c r="BD28" s="209"/>
      <c r="BE28" s="209"/>
      <c r="BF28" s="209"/>
      <c r="BG28" s="209"/>
      <c r="BH28" s="209"/>
    </row>
    <row r="29" spans="1:60" outlineLevel="1" x14ac:dyDescent="0.2">
      <c r="A29" s="250">
        <v>8</v>
      </c>
      <c r="B29" s="251" t="s">
        <v>541</v>
      </c>
      <c r="C29" s="261" t="s">
        <v>542</v>
      </c>
      <c r="D29" s="252" t="s">
        <v>311</v>
      </c>
      <c r="E29" s="253">
        <v>1</v>
      </c>
      <c r="F29" s="254">
        <v>6900</v>
      </c>
      <c r="G29" s="255">
        <f>ROUND(E29*F29,2)</f>
        <v>6900</v>
      </c>
      <c r="H29" s="230">
        <v>0</v>
      </c>
      <c r="I29" s="229">
        <f>ROUND(E29*H29,2)</f>
        <v>0</v>
      </c>
      <c r="J29" s="230">
        <v>6900</v>
      </c>
      <c r="K29" s="229">
        <f>ROUND(E29*J29,2)</f>
        <v>6900</v>
      </c>
      <c r="L29" s="229">
        <v>21</v>
      </c>
      <c r="M29" s="229">
        <f>G29*(1+L29/100)</f>
        <v>8349</v>
      </c>
      <c r="N29" s="228">
        <v>0</v>
      </c>
      <c r="O29" s="228">
        <f>ROUND(E29*N29,2)</f>
        <v>0</v>
      </c>
      <c r="P29" s="228">
        <v>0</v>
      </c>
      <c r="Q29" s="228">
        <f>ROUND(E29*P29,2)</f>
        <v>0</v>
      </c>
      <c r="R29" s="229"/>
      <c r="S29" s="229" t="s">
        <v>182</v>
      </c>
      <c r="T29" s="229" t="s">
        <v>183</v>
      </c>
      <c r="U29" s="229">
        <v>0</v>
      </c>
      <c r="V29" s="229">
        <f>ROUND(E29*U29,2)</f>
        <v>0</v>
      </c>
      <c r="W29" s="229"/>
      <c r="X29" s="229" t="s">
        <v>152</v>
      </c>
      <c r="Y29" s="209"/>
      <c r="Z29" s="209"/>
      <c r="AA29" s="209"/>
      <c r="AB29" s="209"/>
      <c r="AC29" s="209"/>
      <c r="AD29" s="209"/>
      <c r="AE29" s="209"/>
      <c r="AF29" s="209"/>
      <c r="AG29" s="209" t="s">
        <v>153</v>
      </c>
      <c r="AH29" s="209"/>
      <c r="AI29" s="209"/>
      <c r="AJ29" s="209"/>
      <c r="AK29" s="209"/>
      <c r="AL29" s="209"/>
      <c r="AM29" s="209"/>
      <c r="AN29" s="209"/>
      <c r="AO29" s="209"/>
      <c r="AP29" s="209"/>
      <c r="AQ29" s="209"/>
      <c r="AR29" s="209"/>
      <c r="AS29" s="209"/>
      <c r="AT29" s="209"/>
      <c r="AU29" s="209"/>
      <c r="AV29" s="209"/>
      <c r="AW29" s="209"/>
      <c r="AX29" s="209"/>
      <c r="AY29" s="209"/>
      <c r="AZ29" s="209"/>
      <c r="BA29" s="209"/>
      <c r="BB29" s="209"/>
      <c r="BC29" s="209"/>
      <c r="BD29" s="209"/>
      <c r="BE29" s="209"/>
      <c r="BF29" s="209"/>
      <c r="BG29" s="209"/>
      <c r="BH29" s="209"/>
    </row>
    <row r="30" spans="1:60" ht="22.5" outlineLevel="1" x14ac:dyDescent="0.2">
      <c r="A30" s="250">
        <v>9</v>
      </c>
      <c r="B30" s="251" t="s">
        <v>543</v>
      </c>
      <c r="C30" s="261" t="s">
        <v>544</v>
      </c>
      <c r="D30" s="252" t="s">
        <v>434</v>
      </c>
      <c r="E30" s="253">
        <v>2</v>
      </c>
      <c r="F30" s="254">
        <v>1900</v>
      </c>
      <c r="G30" s="255">
        <f>ROUND(E30*F30,2)</f>
        <v>3800</v>
      </c>
      <c r="H30" s="230">
        <v>0</v>
      </c>
      <c r="I30" s="229">
        <f>ROUND(E30*H30,2)</f>
        <v>0</v>
      </c>
      <c r="J30" s="230">
        <v>1900</v>
      </c>
      <c r="K30" s="229">
        <f>ROUND(E30*J30,2)</f>
        <v>3800</v>
      </c>
      <c r="L30" s="229">
        <v>21</v>
      </c>
      <c r="M30" s="229">
        <f>G30*(1+L30/100)</f>
        <v>4598</v>
      </c>
      <c r="N30" s="228">
        <v>0</v>
      </c>
      <c r="O30" s="228">
        <f>ROUND(E30*N30,2)</f>
        <v>0</v>
      </c>
      <c r="P30" s="228">
        <v>0</v>
      </c>
      <c r="Q30" s="228">
        <f>ROUND(E30*P30,2)</f>
        <v>0</v>
      </c>
      <c r="R30" s="229"/>
      <c r="S30" s="229" t="s">
        <v>182</v>
      </c>
      <c r="T30" s="229" t="s">
        <v>183</v>
      </c>
      <c r="U30" s="229">
        <v>0</v>
      </c>
      <c r="V30" s="229">
        <f>ROUND(E30*U30,2)</f>
        <v>0</v>
      </c>
      <c r="W30" s="229"/>
      <c r="X30" s="229" t="s">
        <v>152</v>
      </c>
      <c r="Y30" s="209"/>
      <c r="Z30" s="209"/>
      <c r="AA30" s="209"/>
      <c r="AB30" s="209"/>
      <c r="AC30" s="209"/>
      <c r="AD30" s="209"/>
      <c r="AE30" s="209"/>
      <c r="AF30" s="209"/>
      <c r="AG30" s="209" t="s">
        <v>153</v>
      </c>
      <c r="AH30" s="209"/>
      <c r="AI30" s="209"/>
      <c r="AJ30" s="209"/>
      <c r="AK30" s="209"/>
      <c r="AL30" s="209"/>
      <c r="AM30" s="209"/>
      <c r="AN30" s="209"/>
      <c r="AO30" s="209"/>
      <c r="AP30" s="209"/>
      <c r="AQ30" s="209"/>
      <c r="AR30" s="209"/>
      <c r="AS30" s="209"/>
      <c r="AT30" s="209"/>
      <c r="AU30" s="209"/>
      <c r="AV30" s="209"/>
      <c r="AW30" s="209"/>
      <c r="AX30" s="209"/>
      <c r="AY30" s="209"/>
      <c r="AZ30" s="209"/>
      <c r="BA30" s="209"/>
      <c r="BB30" s="209"/>
      <c r="BC30" s="209"/>
      <c r="BD30" s="209"/>
      <c r="BE30" s="209"/>
      <c r="BF30" s="209"/>
      <c r="BG30" s="209"/>
      <c r="BH30" s="209"/>
    </row>
    <row r="31" spans="1:60" ht="22.5" outlineLevel="1" x14ac:dyDescent="0.2">
      <c r="A31" s="244">
        <v>10</v>
      </c>
      <c r="B31" s="245" t="s">
        <v>545</v>
      </c>
      <c r="C31" s="257" t="s">
        <v>546</v>
      </c>
      <c r="D31" s="246" t="s">
        <v>330</v>
      </c>
      <c r="E31" s="247">
        <v>1.885</v>
      </c>
      <c r="F31" s="248">
        <v>1200</v>
      </c>
      <c r="G31" s="249">
        <f>ROUND(E31*F31,2)</f>
        <v>2262</v>
      </c>
      <c r="H31" s="230">
        <v>0</v>
      </c>
      <c r="I31" s="229">
        <f>ROUND(E31*H31,2)</f>
        <v>0</v>
      </c>
      <c r="J31" s="230">
        <v>1200</v>
      </c>
      <c r="K31" s="229">
        <f>ROUND(E31*J31,2)</f>
        <v>2262</v>
      </c>
      <c r="L31" s="229">
        <v>21</v>
      </c>
      <c r="M31" s="229">
        <f>G31*(1+L31/100)</f>
        <v>2737.02</v>
      </c>
      <c r="N31" s="228">
        <v>0</v>
      </c>
      <c r="O31" s="228">
        <f>ROUND(E31*N31,2)</f>
        <v>0</v>
      </c>
      <c r="P31" s="228">
        <v>0</v>
      </c>
      <c r="Q31" s="228">
        <f>ROUND(E31*P31,2)</f>
        <v>0</v>
      </c>
      <c r="R31" s="229"/>
      <c r="S31" s="229" t="s">
        <v>182</v>
      </c>
      <c r="T31" s="229" t="s">
        <v>183</v>
      </c>
      <c r="U31" s="229">
        <v>0</v>
      </c>
      <c r="V31" s="229">
        <f>ROUND(E31*U31,2)</f>
        <v>0</v>
      </c>
      <c r="W31" s="229"/>
      <c r="X31" s="229" t="s">
        <v>152</v>
      </c>
      <c r="Y31" s="209"/>
      <c r="Z31" s="209"/>
      <c r="AA31" s="209"/>
      <c r="AB31" s="209"/>
      <c r="AC31" s="209"/>
      <c r="AD31" s="209"/>
      <c r="AE31" s="209"/>
      <c r="AF31" s="209"/>
      <c r="AG31" s="209" t="s">
        <v>153</v>
      </c>
      <c r="AH31" s="209"/>
      <c r="AI31" s="209"/>
      <c r="AJ31" s="209"/>
      <c r="AK31" s="209"/>
      <c r="AL31" s="209"/>
      <c r="AM31" s="209"/>
      <c r="AN31" s="209"/>
      <c r="AO31" s="209"/>
      <c r="AP31" s="209"/>
      <c r="AQ31" s="209"/>
      <c r="AR31" s="209"/>
      <c r="AS31" s="209"/>
      <c r="AT31" s="209"/>
      <c r="AU31" s="209"/>
      <c r="AV31" s="209"/>
      <c r="AW31" s="209"/>
      <c r="AX31" s="209"/>
      <c r="AY31" s="209"/>
      <c r="AZ31" s="209"/>
      <c r="BA31" s="209"/>
      <c r="BB31" s="209"/>
      <c r="BC31" s="209"/>
      <c r="BD31" s="209"/>
      <c r="BE31" s="209"/>
      <c r="BF31" s="209"/>
      <c r="BG31" s="209"/>
      <c r="BH31" s="209"/>
    </row>
    <row r="32" spans="1:60" outlineLevel="1" x14ac:dyDescent="0.2">
      <c r="A32" s="226"/>
      <c r="B32" s="227"/>
      <c r="C32" s="260" t="s">
        <v>547</v>
      </c>
      <c r="D32" s="233"/>
      <c r="E32" s="234">
        <v>1.885</v>
      </c>
      <c r="F32" s="229"/>
      <c r="G32" s="229"/>
      <c r="H32" s="229"/>
      <c r="I32" s="229"/>
      <c r="J32" s="229"/>
      <c r="K32" s="229"/>
      <c r="L32" s="229"/>
      <c r="M32" s="229"/>
      <c r="N32" s="228"/>
      <c r="O32" s="228"/>
      <c r="P32" s="228"/>
      <c r="Q32" s="228"/>
      <c r="R32" s="229"/>
      <c r="S32" s="229"/>
      <c r="T32" s="229"/>
      <c r="U32" s="229"/>
      <c r="V32" s="229"/>
      <c r="W32" s="229"/>
      <c r="X32" s="229"/>
      <c r="Y32" s="209"/>
      <c r="Z32" s="209"/>
      <c r="AA32" s="209"/>
      <c r="AB32" s="209"/>
      <c r="AC32" s="209"/>
      <c r="AD32" s="209"/>
      <c r="AE32" s="209"/>
      <c r="AF32" s="209"/>
      <c r="AG32" s="209" t="s">
        <v>155</v>
      </c>
      <c r="AH32" s="209">
        <v>0</v>
      </c>
      <c r="AI32" s="209"/>
      <c r="AJ32" s="209"/>
      <c r="AK32" s="209"/>
      <c r="AL32" s="209"/>
      <c r="AM32" s="209"/>
      <c r="AN32" s="209"/>
      <c r="AO32" s="209"/>
      <c r="AP32" s="209"/>
      <c r="AQ32" s="209"/>
      <c r="AR32" s="209"/>
      <c r="AS32" s="209"/>
      <c r="AT32" s="209"/>
      <c r="AU32" s="209"/>
      <c r="AV32" s="209"/>
      <c r="AW32" s="209"/>
      <c r="AX32" s="209"/>
      <c r="AY32" s="209"/>
      <c r="AZ32" s="209"/>
      <c r="BA32" s="209"/>
      <c r="BB32" s="209"/>
      <c r="BC32" s="209"/>
      <c r="BD32" s="209"/>
      <c r="BE32" s="209"/>
      <c r="BF32" s="209"/>
      <c r="BG32" s="209"/>
      <c r="BH32" s="209"/>
    </row>
    <row r="33" spans="1:60" ht="22.5" outlineLevel="1" x14ac:dyDescent="0.2">
      <c r="A33" s="244">
        <v>11</v>
      </c>
      <c r="B33" s="245" t="s">
        <v>548</v>
      </c>
      <c r="C33" s="257" t="s">
        <v>549</v>
      </c>
      <c r="D33" s="246" t="s">
        <v>330</v>
      </c>
      <c r="E33" s="247">
        <v>14.4</v>
      </c>
      <c r="F33" s="248">
        <v>300</v>
      </c>
      <c r="G33" s="249">
        <f>ROUND(E33*F33,2)</f>
        <v>4320</v>
      </c>
      <c r="H33" s="230">
        <v>0</v>
      </c>
      <c r="I33" s="229">
        <f>ROUND(E33*H33,2)</f>
        <v>0</v>
      </c>
      <c r="J33" s="230">
        <v>300</v>
      </c>
      <c r="K33" s="229">
        <f>ROUND(E33*J33,2)</f>
        <v>4320</v>
      </c>
      <c r="L33" s="229">
        <v>21</v>
      </c>
      <c r="M33" s="229">
        <f>G33*(1+L33/100)</f>
        <v>5227.2</v>
      </c>
      <c r="N33" s="228">
        <v>0</v>
      </c>
      <c r="O33" s="228">
        <f>ROUND(E33*N33,2)</f>
        <v>0</v>
      </c>
      <c r="P33" s="228">
        <v>0</v>
      </c>
      <c r="Q33" s="228">
        <f>ROUND(E33*P33,2)</f>
        <v>0</v>
      </c>
      <c r="R33" s="229"/>
      <c r="S33" s="229" t="s">
        <v>182</v>
      </c>
      <c r="T33" s="229" t="s">
        <v>183</v>
      </c>
      <c r="U33" s="229">
        <v>0</v>
      </c>
      <c r="V33" s="229">
        <f>ROUND(E33*U33,2)</f>
        <v>0</v>
      </c>
      <c r="W33" s="229"/>
      <c r="X33" s="229" t="s">
        <v>152</v>
      </c>
      <c r="Y33" s="209"/>
      <c r="Z33" s="209"/>
      <c r="AA33" s="209"/>
      <c r="AB33" s="209"/>
      <c r="AC33" s="209"/>
      <c r="AD33" s="209"/>
      <c r="AE33" s="209"/>
      <c r="AF33" s="209"/>
      <c r="AG33" s="209" t="s">
        <v>153</v>
      </c>
      <c r="AH33" s="209"/>
      <c r="AI33" s="209"/>
      <c r="AJ33" s="209"/>
      <c r="AK33" s="209"/>
      <c r="AL33" s="209"/>
      <c r="AM33" s="209"/>
      <c r="AN33" s="209"/>
      <c r="AO33" s="209"/>
      <c r="AP33" s="209"/>
      <c r="AQ33" s="209"/>
      <c r="AR33" s="209"/>
      <c r="AS33" s="209"/>
      <c r="AT33" s="209"/>
      <c r="AU33" s="209"/>
      <c r="AV33" s="209"/>
      <c r="AW33" s="209"/>
      <c r="AX33" s="209"/>
      <c r="AY33" s="209"/>
      <c r="AZ33" s="209"/>
      <c r="BA33" s="209"/>
      <c r="BB33" s="209"/>
      <c r="BC33" s="209"/>
      <c r="BD33" s="209"/>
      <c r="BE33" s="209"/>
      <c r="BF33" s="209"/>
      <c r="BG33" s="209"/>
      <c r="BH33" s="209"/>
    </row>
    <row r="34" spans="1:60" outlineLevel="1" x14ac:dyDescent="0.2">
      <c r="A34" s="226"/>
      <c r="B34" s="227"/>
      <c r="C34" s="260" t="s">
        <v>550</v>
      </c>
      <c r="D34" s="233"/>
      <c r="E34" s="234">
        <v>11.4</v>
      </c>
      <c r="F34" s="229"/>
      <c r="G34" s="229"/>
      <c r="H34" s="229"/>
      <c r="I34" s="229"/>
      <c r="J34" s="229"/>
      <c r="K34" s="229"/>
      <c r="L34" s="229"/>
      <c r="M34" s="229"/>
      <c r="N34" s="228"/>
      <c r="O34" s="228"/>
      <c r="P34" s="228"/>
      <c r="Q34" s="228"/>
      <c r="R34" s="229"/>
      <c r="S34" s="229"/>
      <c r="T34" s="229"/>
      <c r="U34" s="229"/>
      <c r="V34" s="229"/>
      <c r="W34" s="229"/>
      <c r="X34" s="229"/>
      <c r="Y34" s="209"/>
      <c r="Z34" s="209"/>
      <c r="AA34" s="209"/>
      <c r="AB34" s="209"/>
      <c r="AC34" s="209"/>
      <c r="AD34" s="209"/>
      <c r="AE34" s="209"/>
      <c r="AF34" s="209"/>
      <c r="AG34" s="209" t="s">
        <v>155</v>
      </c>
      <c r="AH34" s="209">
        <v>0</v>
      </c>
      <c r="AI34" s="209"/>
      <c r="AJ34" s="209"/>
      <c r="AK34" s="209"/>
      <c r="AL34" s="209"/>
      <c r="AM34" s="209"/>
      <c r="AN34" s="209"/>
      <c r="AO34" s="209"/>
      <c r="AP34" s="209"/>
      <c r="AQ34" s="209"/>
      <c r="AR34" s="209"/>
      <c r="AS34" s="209"/>
      <c r="AT34" s="209"/>
      <c r="AU34" s="209"/>
      <c r="AV34" s="209"/>
      <c r="AW34" s="209"/>
      <c r="AX34" s="209"/>
      <c r="AY34" s="209"/>
      <c r="AZ34" s="209"/>
      <c r="BA34" s="209"/>
      <c r="BB34" s="209"/>
      <c r="BC34" s="209"/>
      <c r="BD34" s="209"/>
      <c r="BE34" s="209"/>
      <c r="BF34" s="209"/>
      <c r="BG34" s="209"/>
      <c r="BH34" s="209"/>
    </row>
    <row r="35" spans="1:60" outlineLevel="1" x14ac:dyDescent="0.2">
      <c r="A35" s="226"/>
      <c r="B35" s="227"/>
      <c r="C35" s="260" t="s">
        <v>513</v>
      </c>
      <c r="D35" s="233"/>
      <c r="E35" s="234">
        <v>3</v>
      </c>
      <c r="F35" s="229"/>
      <c r="G35" s="229"/>
      <c r="H35" s="229"/>
      <c r="I35" s="229"/>
      <c r="J35" s="229"/>
      <c r="K35" s="229"/>
      <c r="L35" s="229"/>
      <c r="M35" s="229"/>
      <c r="N35" s="228"/>
      <c r="O35" s="228"/>
      <c r="P35" s="228"/>
      <c r="Q35" s="228"/>
      <c r="R35" s="229"/>
      <c r="S35" s="229"/>
      <c r="T35" s="229"/>
      <c r="U35" s="229"/>
      <c r="V35" s="229"/>
      <c r="W35" s="229"/>
      <c r="X35" s="229"/>
      <c r="Y35" s="209"/>
      <c r="Z35" s="209"/>
      <c r="AA35" s="209"/>
      <c r="AB35" s="209"/>
      <c r="AC35" s="209"/>
      <c r="AD35" s="209"/>
      <c r="AE35" s="209"/>
      <c r="AF35" s="209"/>
      <c r="AG35" s="209" t="s">
        <v>155</v>
      </c>
      <c r="AH35" s="209">
        <v>0</v>
      </c>
      <c r="AI35" s="209"/>
      <c r="AJ35" s="209"/>
      <c r="AK35" s="209"/>
      <c r="AL35" s="209"/>
      <c r="AM35" s="209"/>
      <c r="AN35" s="209"/>
      <c r="AO35" s="209"/>
      <c r="AP35" s="209"/>
      <c r="AQ35" s="209"/>
      <c r="AR35" s="209"/>
      <c r="AS35" s="209"/>
      <c r="AT35" s="209"/>
      <c r="AU35" s="209"/>
      <c r="AV35" s="209"/>
      <c r="AW35" s="209"/>
      <c r="AX35" s="209"/>
      <c r="AY35" s="209"/>
      <c r="AZ35" s="209"/>
      <c r="BA35" s="209"/>
      <c r="BB35" s="209"/>
      <c r="BC35" s="209"/>
      <c r="BD35" s="209"/>
      <c r="BE35" s="209"/>
      <c r="BF35" s="209"/>
      <c r="BG35" s="209"/>
      <c r="BH35" s="209"/>
    </row>
    <row r="36" spans="1:60" x14ac:dyDescent="0.2">
      <c r="A36" s="237" t="s">
        <v>145</v>
      </c>
      <c r="B36" s="238" t="s">
        <v>91</v>
      </c>
      <c r="C36" s="256" t="s">
        <v>92</v>
      </c>
      <c r="D36" s="239"/>
      <c r="E36" s="240"/>
      <c r="F36" s="241"/>
      <c r="G36" s="242">
        <f>SUMIF(AG37:AG68,"&lt;&gt;NOR",G37:G68)</f>
        <v>18816.55</v>
      </c>
      <c r="H36" s="236"/>
      <c r="I36" s="236">
        <f>SUM(I37:I68)</f>
        <v>859.05</v>
      </c>
      <c r="J36" s="236"/>
      <c r="K36" s="236">
        <f>SUM(K37:K68)</f>
        <v>17957.5</v>
      </c>
      <c r="L36" s="236"/>
      <c r="M36" s="236">
        <f>SUM(M37:M68)</f>
        <v>22768.0255</v>
      </c>
      <c r="N36" s="235"/>
      <c r="O36" s="235">
        <f>SUM(O37:O68)</f>
        <v>0.02</v>
      </c>
      <c r="P36" s="235"/>
      <c r="Q36" s="235">
        <f>SUM(Q37:Q68)</f>
        <v>20.41</v>
      </c>
      <c r="R36" s="236"/>
      <c r="S36" s="236"/>
      <c r="T36" s="236"/>
      <c r="U36" s="236"/>
      <c r="V36" s="236">
        <f>SUM(V37:V68)</f>
        <v>41.9</v>
      </c>
      <c r="W36" s="236"/>
      <c r="X36" s="236"/>
      <c r="AG36" t="s">
        <v>146</v>
      </c>
    </row>
    <row r="37" spans="1:60" outlineLevel="1" x14ac:dyDescent="0.2">
      <c r="A37" s="244">
        <v>12</v>
      </c>
      <c r="B37" s="245" t="s">
        <v>551</v>
      </c>
      <c r="C37" s="257" t="s">
        <v>552</v>
      </c>
      <c r="D37" s="246" t="s">
        <v>168</v>
      </c>
      <c r="E37" s="247">
        <v>13.426500000000001</v>
      </c>
      <c r="F37" s="248">
        <v>441.5</v>
      </c>
      <c r="G37" s="249">
        <f>ROUND(E37*F37,2)</f>
        <v>5927.8</v>
      </c>
      <c r="H37" s="230">
        <v>0</v>
      </c>
      <c r="I37" s="229">
        <f>ROUND(E37*H37,2)</f>
        <v>0</v>
      </c>
      <c r="J37" s="230">
        <v>441.5</v>
      </c>
      <c r="K37" s="229">
        <f>ROUND(E37*J37,2)</f>
        <v>5927.8</v>
      </c>
      <c r="L37" s="229">
        <v>21</v>
      </c>
      <c r="M37" s="229">
        <f>G37*(1+L37/100)</f>
        <v>7172.6379999999999</v>
      </c>
      <c r="N37" s="228">
        <v>0</v>
      </c>
      <c r="O37" s="228">
        <f>ROUND(E37*N37,2)</f>
        <v>0</v>
      </c>
      <c r="P37" s="228">
        <v>1.4</v>
      </c>
      <c r="Q37" s="228">
        <f>ROUND(E37*P37,2)</f>
        <v>18.8</v>
      </c>
      <c r="R37" s="229"/>
      <c r="S37" s="229" t="s">
        <v>150</v>
      </c>
      <c r="T37" s="229" t="s">
        <v>151</v>
      </c>
      <c r="U37" s="229">
        <v>1.2569999999999999</v>
      </c>
      <c r="V37" s="229">
        <f>ROUND(E37*U37,2)</f>
        <v>16.88</v>
      </c>
      <c r="W37" s="229"/>
      <c r="X37" s="229" t="s">
        <v>152</v>
      </c>
      <c r="Y37" s="209"/>
      <c r="Z37" s="209"/>
      <c r="AA37" s="209"/>
      <c r="AB37" s="209"/>
      <c r="AC37" s="209"/>
      <c r="AD37" s="209"/>
      <c r="AE37" s="209"/>
      <c r="AF37" s="209"/>
      <c r="AG37" s="209" t="s">
        <v>153</v>
      </c>
      <c r="AH37" s="209"/>
      <c r="AI37" s="209"/>
      <c r="AJ37" s="209"/>
      <c r="AK37" s="209"/>
      <c r="AL37" s="209"/>
      <c r="AM37" s="209"/>
      <c r="AN37" s="209"/>
      <c r="AO37" s="209"/>
      <c r="AP37" s="209"/>
      <c r="AQ37" s="209"/>
      <c r="AR37" s="209"/>
      <c r="AS37" s="209"/>
      <c r="AT37" s="209"/>
      <c r="AU37" s="209"/>
      <c r="AV37" s="209"/>
      <c r="AW37" s="209"/>
      <c r="AX37" s="209"/>
      <c r="AY37" s="209"/>
      <c r="AZ37" s="209"/>
      <c r="BA37" s="209"/>
      <c r="BB37" s="209"/>
      <c r="BC37" s="209"/>
      <c r="BD37" s="209"/>
      <c r="BE37" s="209"/>
      <c r="BF37" s="209"/>
      <c r="BG37" s="209"/>
      <c r="BH37" s="209"/>
    </row>
    <row r="38" spans="1:60" outlineLevel="1" x14ac:dyDescent="0.2">
      <c r="A38" s="226"/>
      <c r="B38" s="227"/>
      <c r="C38" s="258" t="s">
        <v>154</v>
      </c>
      <c r="D38" s="231"/>
      <c r="E38" s="232"/>
      <c r="F38" s="229"/>
      <c r="G38" s="229"/>
      <c r="H38" s="229"/>
      <c r="I38" s="229"/>
      <c r="J38" s="229"/>
      <c r="K38" s="229"/>
      <c r="L38" s="229"/>
      <c r="M38" s="229"/>
      <c r="N38" s="228"/>
      <c r="O38" s="228"/>
      <c r="P38" s="228"/>
      <c r="Q38" s="228"/>
      <c r="R38" s="229"/>
      <c r="S38" s="229"/>
      <c r="T38" s="229"/>
      <c r="U38" s="229"/>
      <c r="V38" s="229"/>
      <c r="W38" s="229"/>
      <c r="X38" s="229"/>
      <c r="Y38" s="209"/>
      <c r="Z38" s="209"/>
      <c r="AA38" s="209"/>
      <c r="AB38" s="209"/>
      <c r="AC38" s="209"/>
      <c r="AD38" s="209"/>
      <c r="AE38" s="209"/>
      <c r="AF38" s="209"/>
      <c r="AG38" s="209" t="s">
        <v>155</v>
      </c>
      <c r="AH38" s="209"/>
      <c r="AI38" s="209"/>
      <c r="AJ38" s="209"/>
      <c r="AK38" s="209"/>
      <c r="AL38" s="209"/>
      <c r="AM38" s="209"/>
      <c r="AN38" s="209"/>
      <c r="AO38" s="209"/>
      <c r="AP38" s="209"/>
      <c r="AQ38" s="209"/>
      <c r="AR38" s="209"/>
      <c r="AS38" s="209"/>
      <c r="AT38" s="209"/>
      <c r="AU38" s="209"/>
      <c r="AV38" s="209"/>
      <c r="AW38" s="209"/>
      <c r="AX38" s="209"/>
      <c r="AY38" s="209"/>
      <c r="AZ38" s="209"/>
      <c r="BA38" s="209"/>
      <c r="BB38" s="209"/>
      <c r="BC38" s="209"/>
      <c r="BD38" s="209"/>
      <c r="BE38" s="209"/>
      <c r="BF38" s="209"/>
      <c r="BG38" s="209"/>
      <c r="BH38" s="209"/>
    </row>
    <row r="39" spans="1:60" outlineLevel="1" x14ac:dyDescent="0.2">
      <c r="A39" s="226"/>
      <c r="B39" s="227"/>
      <c r="C39" s="259" t="s">
        <v>158</v>
      </c>
      <c r="D39" s="231"/>
      <c r="E39" s="232"/>
      <c r="F39" s="229"/>
      <c r="G39" s="229"/>
      <c r="H39" s="229"/>
      <c r="I39" s="229"/>
      <c r="J39" s="229"/>
      <c r="K39" s="229"/>
      <c r="L39" s="229"/>
      <c r="M39" s="229"/>
      <c r="N39" s="228"/>
      <c r="O39" s="228"/>
      <c r="P39" s="228"/>
      <c r="Q39" s="228"/>
      <c r="R39" s="229"/>
      <c r="S39" s="229"/>
      <c r="T39" s="229"/>
      <c r="U39" s="229"/>
      <c r="V39" s="229"/>
      <c r="W39" s="229"/>
      <c r="X39" s="229"/>
      <c r="Y39" s="209"/>
      <c r="Z39" s="209"/>
      <c r="AA39" s="209"/>
      <c r="AB39" s="209"/>
      <c r="AC39" s="209"/>
      <c r="AD39" s="209"/>
      <c r="AE39" s="209"/>
      <c r="AF39" s="209"/>
      <c r="AG39" s="209" t="s">
        <v>155</v>
      </c>
      <c r="AH39" s="209">
        <v>2</v>
      </c>
      <c r="AI39" s="209"/>
      <c r="AJ39" s="209"/>
      <c r="AK39" s="209"/>
      <c r="AL39" s="209"/>
      <c r="AM39" s="209"/>
      <c r="AN39" s="209"/>
      <c r="AO39" s="209"/>
      <c r="AP39" s="209"/>
      <c r="AQ39" s="209"/>
      <c r="AR39" s="209"/>
      <c r="AS39" s="209"/>
      <c r="AT39" s="209"/>
      <c r="AU39" s="209"/>
      <c r="AV39" s="209"/>
      <c r="AW39" s="209"/>
      <c r="AX39" s="209"/>
      <c r="AY39" s="209"/>
      <c r="AZ39" s="209"/>
      <c r="BA39" s="209"/>
      <c r="BB39" s="209"/>
      <c r="BC39" s="209"/>
      <c r="BD39" s="209"/>
      <c r="BE39" s="209"/>
      <c r="BF39" s="209"/>
      <c r="BG39" s="209"/>
      <c r="BH39" s="209"/>
    </row>
    <row r="40" spans="1:60" outlineLevel="1" x14ac:dyDescent="0.2">
      <c r="A40" s="226"/>
      <c r="B40" s="227"/>
      <c r="C40" s="259" t="s">
        <v>553</v>
      </c>
      <c r="D40" s="231"/>
      <c r="E40" s="232">
        <v>32.5</v>
      </c>
      <c r="F40" s="229"/>
      <c r="G40" s="229"/>
      <c r="H40" s="229"/>
      <c r="I40" s="229"/>
      <c r="J40" s="229"/>
      <c r="K40" s="229"/>
      <c r="L40" s="229"/>
      <c r="M40" s="229"/>
      <c r="N40" s="228"/>
      <c r="O40" s="228"/>
      <c r="P40" s="228"/>
      <c r="Q40" s="228"/>
      <c r="R40" s="229"/>
      <c r="S40" s="229"/>
      <c r="T40" s="229"/>
      <c r="U40" s="229"/>
      <c r="V40" s="229"/>
      <c r="W40" s="229"/>
      <c r="X40" s="229"/>
      <c r="Y40" s="209"/>
      <c r="Z40" s="209"/>
      <c r="AA40" s="209"/>
      <c r="AB40" s="209"/>
      <c r="AC40" s="209"/>
      <c r="AD40" s="209"/>
      <c r="AE40" s="209"/>
      <c r="AF40" s="209"/>
      <c r="AG40" s="209" t="s">
        <v>155</v>
      </c>
      <c r="AH40" s="209">
        <v>2</v>
      </c>
      <c r="AI40" s="209"/>
      <c r="AJ40" s="209"/>
      <c r="AK40" s="209"/>
      <c r="AL40" s="209"/>
      <c r="AM40" s="209"/>
      <c r="AN40" s="209"/>
      <c r="AO40" s="209"/>
      <c r="AP40" s="209"/>
      <c r="AQ40" s="209"/>
      <c r="AR40" s="209"/>
      <c r="AS40" s="209"/>
      <c r="AT40" s="209"/>
      <c r="AU40" s="209"/>
      <c r="AV40" s="209"/>
      <c r="AW40" s="209"/>
      <c r="AX40" s="209"/>
      <c r="AY40" s="209"/>
      <c r="AZ40" s="209"/>
      <c r="BA40" s="209"/>
      <c r="BB40" s="209"/>
      <c r="BC40" s="209"/>
      <c r="BD40" s="209"/>
      <c r="BE40" s="209"/>
      <c r="BF40" s="209"/>
      <c r="BG40" s="209"/>
      <c r="BH40" s="209"/>
    </row>
    <row r="41" spans="1:60" outlineLevel="1" x14ac:dyDescent="0.2">
      <c r="A41" s="226"/>
      <c r="B41" s="227"/>
      <c r="C41" s="259" t="s">
        <v>554</v>
      </c>
      <c r="D41" s="231"/>
      <c r="E41" s="232">
        <v>23.86</v>
      </c>
      <c r="F41" s="229"/>
      <c r="G41" s="229"/>
      <c r="H41" s="229"/>
      <c r="I41" s="229"/>
      <c r="J41" s="229"/>
      <c r="K41" s="229"/>
      <c r="L41" s="229"/>
      <c r="M41" s="229"/>
      <c r="N41" s="228"/>
      <c r="O41" s="228"/>
      <c r="P41" s="228"/>
      <c r="Q41" s="228"/>
      <c r="R41" s="229"/>
      <c r="S41" s="229"/>
      <c r="T41" s="229"/>
      <c r="U41" s="229"/>
      <c r="V41" s="229"/>
      <c r="W41" s="229"/>
      <c r="X41" s="229"/>
      <c r="Y41" s="209"/>
      <c r="Z41" s="209"/>
      <c r="AA41" s="209"/>
      <c r="AB41" s="209"/>
      <c r="AC41" s="209"/>
      <c r="AD41" s="209"/>
      <c r="AE41" s="209"/>
      <c r="AF41" s="209"/>
      <c r="AG41" s="209" t="s">
        <v>155</v>
      </c>
      <c r="AH41" s="209">
        <v>2</v>
      </c>
      <c r="AI41" s="209"/>
      <c r="AJ41" s="209"/>
      <c r="AK41" s="209"/>
      <c r="AL41" s="209"/>
      <c r="AM41" s="209"/>
      <c r="AN41" s="209"/>
      <c r="AO41" s="209"/>
      <c r="AP41" s="209"/>
      <c r="AQ41" s="209"/>
      <c r="AR41" s="209"/>
      <c r="AS41" s="209"/>
      <c r="AT41" s="209"/>
      <c r="AU41" s="209"/>
      <c r="AV41" s="209"/>
      <c r="AW41" s="209"/>
      <c r="AX41" s="209"/>
      <c r="AY41" s="209"/>
      <c r="AZ41" s="209"/>
      <c r="BA41" s="209"/>
      <c r="BB41" s="209"/>
      <c r="BC41" s="209"/>
      <c r="BD41" s="209"/>
      <c r="BE41" s="209"/>
      <c r="BF41" s="209"/>
      <c r="BG41" s="209"/>
      <c r="BH41" s="209"/>
    </row>
    <row r="42" spans="1:60" outlineLevel="1" x14ac:dyDescent="0.2">
      <c r="A42" s="226"/>
      <c r="B42" s="227"/>
      <c r="C42" s="259" t="s">
        <v>555</v>
      </c>
      <c r="D42" s="231"/>
      <c r="E42" s="232">
        <v>6.25</v>
      </c>
      <c r="F42" s="229"/>
      <c r="G42" s="229"/>
      <c r="H42" s="229"/>
      <c r="I42" s="229"/>
      <c r="J42" s="229"/>
      <c r="K42" s="229"/>
      <c r="L42" s="229"/>
      <c r="M42" s="229"/>
      <c r="N42" s="228"/>
      <c r="O42" s="228"/>
      <c r="P42" s="228"/>
      <c r="Q42" s="228"/>
      <c r="R42" s="229"/>
      <c r="S42" s="229"/>
      <c r="T42" s="229"/>
      <c r="U42" s="229"/>
      <c r="V42" s="229"/>
      <c r="W42" s="229"/>
      <c r="X42" s="229"/>
      <c r="Y42" s="209"/>
      <c r="Z42" s="209"/>
      <c r="AA42" s="209"/>
      <c r="AB42" s="209"/>
      <c r="AC42" s="209"/>
      <c r="AD42" s="209"/>
      <c r="AE42" s="209"/>
      <c r="AF42" s="209"/>
      <c r="AG42" s="209" t="s">
        <v>155</v>
      </c>
      <c r="AH42" s="209">
        <v>2</v>
      </c>
      <c r="AI42" s="209"/>
      <c r="AJ42" s="209"/>
      <c r="AK42" s="209"/>
      <c r="AL42" s="209"/>
      <c r="AM42" s="209"/>
      <c r="AN42" s="209"/>
      <c r="AO42" s="209"/>
      <c r="AP42" s="209"/>
      <c r="AQ42" s="209"/>
      <c r="AR42" s="209"/>
      <c r="AS42" s="209"/>
      <c r="AT42" s="209"/>
      <c r="AU42" s="209"/>
      <c r="AV42" s="209"/>
      <c r="AW42" s="209"/>
      <c r="AX42" s="209"/>
      <c r="AY42" s="209"/>
      <c r="AZ42" s="209"/>
      <c r="BA42" s="209"/>
      <c r="BB42" s="209"/>
      <c r="BC42" s="209"/>
      <c r="BD42" s="209"/>
      <c r="BE42" s="209"/>
      <c r="BF42" s="209"/>
      <c r="BG42" s="209"/>
      <c r="BH42" s="209"/>
    </row>
    <row r="43" spans="1:60" outlineLevel="1" x14ac:dyDescent="0.2">
      <c r="A43" s="226"/>
      <c r="B43" s="227"/>
      <c r="C43" s="259" t="s">
        <v>556</v>
      </c>
      <c r="D43" s="231"/>
      <c r="E43" s="232">
        <v>8.59</v>
      </c>
      <c r="F43" s="229"/>
      <c r="G43" s="229"/>
      <c r="H43" s="229"/>
      <c r="I43" s="229"/>
      <c r="J43" s="229"/>
      <c r="K43" s="229"/>
      <c r="L43" s="229"/>
      <c r="M43" s="229"/>
      <c r="N43" s="228"/>
      <c r="O43" s="228"/>
      <c r="P43" s="228"/>
      <c r="Q43" s="228"/>
      <c r="R43" s="229"/>
      <c r="S43" s="229"/>
      <c r="T43" s="229"/>
      <c r="U43" s="229"/>
      <c r="V43" s="229"/>
      <c r="W43" s="229"/>
      <c r="X43" s="229"/>
      <c r="Y43" s="209"/>
      <c r="Z43" s="209"/>
      <c r="AA43" s="209"/>
      <c r="AB43" s="209"/>
      <c r="AC43" s="209"/>
      <c r="AD43" s="209"/>
      <c r="AE43" s="209"/>
      <c r="AF43" s="209"/>
      <c r="AG43" s="209" t="s">
        <v>155</v>
      </c>
      <c r="AH43" s="209">
        <v>2</v>
      </c>
      <c r="AI43" s="209"/>
      <c r="AJ43" s="209"/>
      <c r="AK43" s="209"/>
      <c r="AL43" s="209"/>
      <c r="AM43" s="209"/>
      <c r="AN43" s="209"/>
      <c r="AO43" s="209"/>
      <c r="AP43" s="209"/>
      <c r="AQ43" s="209"/>
      <c r="AR43" s="209"/>
      <c r="AS43" s="209"/>
      <c r="AT43" s="209"/>
      <c r="AU43" s="209"/>
      <c r="AV43" s="209"/>
      <c r="AW43" s="209"/>
      <c r="AX43" s="209"/>
      <c r="AY43" s="209"/>
      <c r="AZ43" s="209"/>
      <c r="BA43" s="209"/>
      <c r="BB43" s="209"/>
      <c r="BC43" s="209"/>
      <c r="BD43" s="209"/>
      <c r="BE43" s="209"/>
      <c r="BF43" s="209"/>
      <c r="BG43" s="209"/>
      <c r="BH43" s="209"/>
    </row>
    <row r="44" spans="1:60" outlineLevel="1" x14ac:dyDescent="0.2">
      <c r="A44" s="226"/>
      <c r="B44" s="227"/>
      <c r="C44" s="259" t="s">
        <v>557</v>
      </c>
      <c r="D44" s="231"/>
      <c r="E44" s="232">
        <v>18.309999999999999</v>
      </c>
      <c r="F44" s="229"/>
      <c r="G44" s="229"/>
      <c r="H44" s="229"/>
      <c r="I44" s="229"/>
      <c r="J44" s="229"/>
      <c r="K44" s="229"/>
      <c r="L44" s="229"/>
      <c r="M44" s="229"/>
      <c r="N44" s="228"/>
      <c r="O44" s="228"/>
      <c r="P44" s="228"/>
      <c r="Q44" s="228"/>
      <c r="R44" s="229"/>
      <c r="S44" s="229"/>
      <c r="T44" s="229"/>
      <c r="U44" s="229"/>
      <c r="V44" s="229"/>
      <c r="W44" s="229"/>
      <c r="X44" s="229"/>
      <c r="Y44" s="209"/>
      <c r="Z44" s="209"/>
      <c r="AA44" s="209"/>
      <c r="AB44" s="209"/>
      <c r="AC44" s="209"/>
      <c r="AD44" s="209"/>
      <c r="AE44" s="209"/>
      <c r="AF44" s="209"/>
      <c r="AG44" s="209" t="s">
        <v>155</v>
      </c>
      <c r="AH44" s="209">
        <v>2</v>
      </c>
      <c r="AI44" s="209"/>
      <c r="AJ44" s="209"/>
      <c r="AK44" s="209"/>
      <c r="AL44" s="209"/>
      <c r="AM44" s="209"/>
      <c r="AN44" s="209"/>
      <c r="AO44" s="209"/>
      <c r="AP44" s="209"/>
      <c r="AQ44" s="209"/>
      <c r="AR44" s="209"/>
      <c r="AS44" s="209"/>
      <c r="AT44" s="209"/>
      <c r="AU44" s="209"/>
      <c r="AV44" s="209"/>
      <c r="AW44" s="209"/>
      <c r="AX44" s="209"/>
      <c r="AY44" s="209"/>
      <c r="AZ44" s="209"/>
      <c r="BA44" s="209"/>
      <c r="BB44" s="209"/>
      <c r="BC44" s="209"/>
      <c r="BD44" s="209"/>
      <c r="BE44" s="209"/>
      <c r="BF44" s="209"/>
      <c r="BG44" s="209"/>
      <c r="BH44" s="209"/>
    </row>
    <row r="45" spans="1:60" outlineLevel="1" x14ac:dyDescent="0.2">
      <c r="A45" s="226"/>
      <c r="B45" s="227"/>
      <c r="C45" s="258" t="s">
        <v>164</v>
      </c>
      <c r="D45" s="231"/>
      <c r="E45" s="232"/>
      <c r="F45" s="229"/>
      <c r="G45" s="229"/>
      <c r="H45" s="229"/>
      <c r="I45" s="229"/>
      <c r="J45" s="229"/>
      <c r="K45" s="229"/>
      <c r="L45" s="229"/>
      <c r="M45" s="229"/>
      <c r="N45" s="228"/>
      <c r="O45" s="228"/>
      <c r="P45" s="228"/>
      <c r="Q45" s="228"/>
      <c r="R45" s="229"/>
      <c r="S45" s="229"/>
      <c r="T45" s="229"/>
      <c r="U45" s="229"/>
      <c r="V45" s="229"/>
      <c r="W45" s="229"/>
      <c r="X45" s="229"/>
      <c r="Y45" s="209"/>
      <c r="Z45" s="209"/>
      <c r="AA45" s="209"/>
      <c r="AB45" s="209"/>
      <c r="AC45" s="209"/>
      <c r="AD45" s="209"/>
      <c r="AE45" s="209"/>
      <c r="AF45" s="209"/>
      <c r="AG45" s="209" t="s">
        <v>155</v>
      </c>
      <c r="AH45" s="209"/>
      <c r="AI45" s="209"/>
      <c r="AJ45" s="209"/>
      <c r="AK45" s="209"/>
      <c r="AL45" s="209"/>
      <c r="AM45" s="209"/>
      <c r="AN45" s="209"/>
      <c r="AO45" s="209"/>
      <c r="AP45" s="209"/>
      <c r="AQ45" s="209"/>
      <c r="AR45" s="209"/>
      <c r="AS45" s="209"/>
      <c r="AT45" s="209"/>
      <c r="AU45" s="209"/>
      <c r="AV45" s="209"/>
      <c r="AW45" s="209"/>
      <c r="AX45" s="209"/>
      <c r="AY45" s="209"/>
      <c r="AZ45" s="209"/>
      <c r="BA45" s="209"/>
      <c r="BB45" s="209"/>
      <c r="BC45" s="209"/>
      <c r="BD45" s="209"/>
      <c r="BE45" s="209"/>
      <c r="BF45" s="209"/>
      <c r="BG45" s="209"/>
      <c r="BH45" s="209"/>
    </row>
    <row r="46" spans="1:60" outlineLevel="1" x14ac:dyDescent="0.2">
      <c r="A46" s="226"/>
      <c r="B46" s="227"/>
      <c r="C46" s="260" t="s">
        <v>558</v>
      </c>
      <c r="D46" s="233"/>
      <c r="E46" s="234">
        <v>13.426500000000001</v>
      </c>
      <c r="F46" s="229"/>
      <c r="G46" s="229"/>
      <c r="H46" s="229"/>
      <c r="I46" s="229"/>
      <c r="J46" s="229"/>
      <c r="K46" s="229"/>
      <c r="L46" s="229"/>
      <c r="M46" s="229"/>
      <c r="N46" s="228"/>
      <c r="O46" s="228"/>
      <c r="P46" s="228"/>
      <c r="Q46" s="228"/>
      <c r="R46" s="229"/>
      <c r="S46" s="229"/>
      <c r="T46" s="229"/>
      <c r="U46" s="229"/>
      <c r="V46" s="229"/>
      <c r="W46" s="229"/>
      <c r="X46" s="229"/>
      <c r="Y46" s="209"/>
      <c r="Z46" s="209"/>
      <c r="AA46" s="209"/>
      <c r="AB46" s="209"/>
      <c r="AC46" s="209"/>
      <c r="AD46" s="209"/>
      <c r="AE46" s="209"/>
      <c r="AF46" s="209"/>
      <c r="AG46" s="209" t="s">
        <v>155</v>
      </c>
      <c r="AH46" s="209">
        <v>0</v>
      </c>
      <c r="AI46" s="209"/>
      <c r="AJ46" s="209"/>
      <c r="AK46" s="209"/>
      <c r="AL46" s="209"/>
      <c r="AM46" s="209"/>
      <c r="AN46" s="209"/>
      <c r="AO46" s="209"/>
      <c r="AP46" s="209"/>
      <c r="AQ46" s="209"/>
      <c r="AR46" s="209"/>
      <c r="AS46" s="209"/>
      <c r="AT46" s="209"/>
      <c r="AU46" s="209"/>
      <c r="AV46" s="209"/>
      <c r="AW46" s="209"/>
      <c r="AX46" s="209"/>
      <c r="AY46" s="209"/>
      <c r="AZ46" s="209"/>
      <c r="BA46" s="209"/>
      <c r="BB46" s="209"/>
      <c r="BC46" s="209"/>
      <c r="BD46" s="209"/>
      <c r="BE46" s="209"/>
      <c r="BF46" s="209"/>
      <c r="BG46" s="209"/>
      <c r="BH46" s="209"/>
    </row>
    <row r="47" spans="1:60" outlineLevel="1" x14ac:dyDescent="0.2">
      <c r="A47" s="244">
        <v>13</v>
      </c>
      <c r="B47" s="245" t="s">
        <v>559</v>
      </c>
      <c r="C47" s="257" t="s">
        <v>560</v>
      </c>
      <c r="D47" s="246" t="s">
        <v>434</v>
      </c>
      <c r="E47" s="247">
        <v>3</v>
      </c>
      <c r="F47" s="248">
        <v>145</v>
      </c>
      <c r="G47" s="249">
        <f>ROUND(E47*F47,2)</f>
        <v>435</v>
      </c>
      <c r="H47" s="230">
        <v>8.9</v>
      </c>
      <c r="I47" s="229">
        <f>ROUND(E47*H47,2)</f>
        <v>26.7</v>
      </c>
      <c r="J47" s="230">
        <v>136.1</v>
      </c>
      <c r="K47" s="229">
        <f>ROUND(E47*J47,2)</f>
        <v>408.3</v>
      </c>
      <c r="L47" s="229">
        <v>21</v>
      </c>
      <c r="M47" s="229">
        <f>G47*(1+L47/100)</f>
        <v>526.35</v>
      </c>
      <c r="N47" s="228">
        <v>3.4000000000000002E-4</v>
      </c>
      <c r="O47" s="228">
        <f>ROUND(E47*N47,2)</f>
        <v>0</v>
      </c>
      <c r="P47" s="228">
        <v>5.3999999999999999E-2</v>
      </c>
      <c r="Q47" s="228">
        <f>ROUND(E47*P47,2)</f>
        <v>0.16</v>
      </c>
      <c r="R47" s="229"/>
      <c r="S47" s="229" t="s">
        <v>150</v>
      </c>
      <c r="T47" s="229" t="s">
        <v>151</v>
      </c>
      <c r="U47" s="229">
        <v>0.38100000000000001</v>
      </c>
      <c r="V47" s="229">
        <f>ROUND(E47*U47,2)</f>
        <v>1.1399999999999999</v>
      </c>
      <c r="W47" s="229"/>
      <c r="X47" s="229" t="s">
        <v>152</v>
      </c>
      <c r="Y47" s="209"/>
      <c r="Z47" s="209"/>
      <c r="AA47" s="209"/>
      <c r="AB47" s="209"/>
      <c r="AC47" s="209"/>
      <c r="AD47" s="209"/>
      <c r="AE47" s="209"/>
      <c r="AF47" s="209"/>
      <c r="AG47" s="209" t="s">
        <v>153</v>
      </c>
      <c r="AH47" s="209"/>
      <c r="AI47" s="209"/>
      <c r="AJ47" s="209"/>
      <c r="AK47" s="209"/>
      <c r="AL47" s="209"/>
      <c r="AM47" s="209"/>
      <c r="AN47" s="209"/>
      <c r="AO47" s="209"/>
      <c r="AP47" s="209"/>
      <c r="AQ47" s="209"/>
      <c r="AR47" s="209"/>
      <c r="AS47" s="209"/>
      <c r="AT47" s="209"/>
      <c r="AU47" s="209"/>
      <c r="AV47" s="209"/>
      <c r="AW47" s="209"/>
      <c r="AX47" s="209"/>
      <c r="AY47" s="209"/>
      <c r="AZ47" s="209"/>
      <c r="BA47" s="209"/>
      <c r="BB47" s="209"/>
      <c r="BC47" s="209"/>
      <c r="BD47" s="209"/>
      <c r="BE47" s="209"/>
      <c r="BF47" s="209"/>
      <c r="BG47" s="209"/>
      <c r="BH47" s="209"/>
    </row>
    <row r="48" spans="1:60" outlineLevel="1" x14ac:dyDescent="0.2">
      <c r="A48" s="226"/>
      <c r="B48" s="227"/>
      <c r="C48" s="270" t="s">
        <v>516</v>
      </c>
      <c r="D48" s="269"/>
      <c r="E48" s="269"/>
      <c r="F48" s="269"/>
      <c r="G48" s="269"/>
      <c r="H48" s="229"/>
      <c r="I48" s="229"/>
      <c r="J48" s="229"/>
      <c r="K48" s="229"/>
      <c r="L48" s="229"/>
      <c r="M48" s="229"/>
      <c r="N48" s="228"/>
      <c r="O48" s="228"/>
      <c r="P48" s="228"/>
      <c r="Q48" s="228"/>
      <c r="R48" s="229"/>
      <c r="S48" s="229"/>
      <c r="T48" s="229"/>
      <c r="U48" s="229"/>
      <c r="V48" s="229"/>
      <c r="W48" s="229"/>
      <c r="X48" s="229"/>
      <c r="Y48" s="209"/>
      <c r="Z48" s="209"/>
      <c r="AA48" s="209"/>
      <c r="AB48" s="209"/>
      <c r="AC48" s="209"/>
      <c r="AD48" s="209"/>
      <c r="AE48" s="209"/>
      <c r="AF48" s="209"/>
      <c r="AG48" s="209" t="s">
        <v>319</v>
      </c>
      <c r="AH48" s="209"/>
      <c r="AI48" s="209"/>
      <c r="AJ48" s="209"/>
      <c r="AK48" s="209"/>
      <c r="AL48" s="209"/>
      <c r="AM48" s="209"/>
      <c r="AN48" s="209"/>
      <c r="AO48" s="209"/>
      <c r="AP48" s="209"/>
      <c r="AQ48" s="209"/>
      <c r="AR48" s="209"/>
      <c r="AS48" s="209"/>
      <c r="AT48" s="209"/>
      <c r="AU48" s="209"/>
      <c r="AV48" s="209"/>
      <c r="AW48" s="209"/>
      <c r="AX48" s="209"/>
      <c r="AY48" s="209"/>
      <c r="AZ48" s="209"/>
      <c r="BA48" s="209"/>
      <c r="BB48" s="209"/>
      <c r="BC48" s="209"/>
      <c r="BD48" s="209"/>
      <c r="BE48" s="209"/>
      <c r="BF48" s="209"/>
      <c r="BG48" s="209"/>
      <c r="BH48" s="209"/>
    </row>
    <row r="49" spans="1:60" outlineLevel="1" x14ac:dyDescent="0.2">
      <c r="A49" s="226"/>
      <c r="B49" s="227"/>
      <c r="C49" s="260" t="s">
        <v>519</v>
      </c>
      <c r="D49" s="233"/>
      <c r="E49" s="234">
        <v>3</v>
      </c>
      <c r="F49" s="229"/>
      <c r="G49" s="229"/>
      <c r="H49" s="229"/>
      <c r="I49" s="229"/>
      <c r="J49" s="229"/>
      <c r="K49" s="229"/>
      <c r="L49" s="229"/>
      <c r="M49" s="229"/>
      <c r="N49" s="228"/>
      <c r="O49" s="228"/>
      <c r="P49" s="228"/>
      <c r="Q49" s="228"/>
      <c r="R49" s="229"/>
      <c r="S49" s="229"/>
      <c r="T49" s="229"/>
      <c r="U49" s="229"/>
      <c r="V49" s="229"/>
      <c r="W49" s="229"/>
      <c r="X49" s="229"/>
      <c r="Y49" s="209"/>
      <c r="Z49" s="209"/>
      <c r="AA49" s="209"/>
      <c r="AB49" s="209"/>
      <c r="AC49" s="209"/>
      <c r="AD49" s="209"/>
      <c r="AE49" s="209"/>
      <c r="AF49" s="209"/>
      <c r="AG49" s="209" t="s">
        <v>155</v>
      </c>
      <c r="AH49" s="209">
        <v>0</v>
      </c>
      <c r="AI49" s="209"/>
      <c r="AJ49" s="209"/>
      <c r="AK49" s="209"/>
      <c r="AL49" s="209"/>
      <c r="AM49" s="209"/>
      <c r="AN49" s="209"/>
      <c r="AO49" s="209"/>
      <c r="AP49" s="209"/>
      <c r="AQ49" s="209"/>
      <c r="AR49" s="209"/>
      <c r="AS49" s="209"/>
      <c r="AT49" s="209"/>
      <c r="AU49" s="209"/>
      <c r="AV49" s="209"/>
      <c r="AW49" s="209"/>
      <c r="AX49" s="209"/>
      <c r="AY49" s="209"/>
      <c r="AZ49" s="209"/>
      <c r="BA49" s="209"/>
      <c r="BB49" s="209"/>
      <c r="BC49" s="209"/>
      <c r="BD49" s="209"/>
      <c r="BE49" s="209"/>
      <c r="BF49" s="209"/>
      <c r="BG49" s="209"/>
      <c r="BH49" s="209"/>
    </row>
    <row r="50" spans="1:60" outlineLevel="1" x14ac:dyDescent="0.2">
      <c r="A50" s="244">
        <v>14</v>
      </c>
      <c r="B50" s="245" t="s">
        <v>561</v>
      </c>
      <c r="C50" s="257" t="s">
        <v>562</v>
      </c>
      <c r="D50" s="246" t="s">
        <v>434</v>
      </c>
      <c r="E50" s="247">
        <v>3</v>
      </c>
      <c r="F50" s="248">
        <v>447.5</v>
      </c>
      <c r="G50" s="249">
        <f>ROUND(E50*F50,2)</f>
        <v>1342.5</v>
      </c>
      <c r="H50" s="230">
        <v>35.369999999999997</v>
      </c>
      <c r="I50" s="229">
        <f>ROUND(E50*H50,2)</f>
        <v>106.11</v>
      </c>
      <c r="J50" s="230">
        <v>412.13</v>
      </c>
      <c r="K50" s="229">
        <f>ROUND(E50*J50,2)</f>
        <v>1236.3900000000001</v>
      </c>
      <c r="L50" s="229">
        <v>21</v>
      </c>
      <c r="M50" s="229">
        <f>G50*(1+L50/100)</f>
        <v>1624.425</v>
      </c>
      <c r="N50" s="228">
        <v>1.33E-3</v>
      </c>
      <c r="O50" s="228">
        <f>ROUND(E50*N50,2)</f>
        <v>0</v>
      </c>
      <c r="P50" s="228">
        <v>9.9000000000000005E-2</v>
      </c>
      <c r="Q50" s="228">
        <f>ROUND(E50*P50,2)</f>
        <v>0.3</v>
      </c>
      <c r="R50" s="229"/>
      <c r="S50" s="229" t="s">
        <v>150</v>
      </c>
      <c r="T50" s="229" t="s">
        <v>151</v>
      </c>
      <c r="U50" s="229">
        <v>1.147</v>
      </c>
      <c r="V50" s="229">
        <f>ROUND(E50*U50,2)</f>
        <v>3.44</v>
      </c>
      <c r="W50" s="229"/>
      <c r="X50" s="229" t="s">
        <v>152</v>
      </c>
      <c r="Y50" s="209"/>
      <c r="Z50" s="209"/>
      <c r="AA50" s="209"/>
      <c r="AB50" s="209"/>
      <c r="AC50" s="209"/>
      <c r="AD50" s="209"/>
      <c r="AE50" s="209"/>
      <c r="AF50" s="209"/>
      <c r="AG50" s="209" t="s">
        <v>153</v>
      </c>
      <c r="AH50" s="209"/>
      <c r="AI50" s="209"/>
      <c r="AJ50" s="209"/>
      <c r="AK50" s="209"/>
      <c r="AL50" s="209"/>
      <c r="AM50" s="209"/>
      <c r="AN50" s="209"/>
      <c r="AO50" s="209"/>
      <c r="AP50" s="209"/>
      <c r="AQ50" s="209"/>
      <c r="AR50" s="209"/>
      <c r="AS50" s="209"/>
      <c r="AT50" s="209"/>
      <c r="AU50" s="209"/>
      <c r="AV50" s="209"/>
      <c r="AW50" s="209"/>
      <c r="AX50" s="209"/>
      <c r="AY50" s="209"/>
      <c r="AZ50" s="209"/>
      <c r="BA50" s="209"/>
      <c r="BB50" s="209"/>
      <c r="BC50" s="209"/>
      <c r="BD50" s="209"/>
      <c r="BE50" s="209"/>
      <c r="BF50" s="209"/>
      <c r="BG50" s="209"/>
      <c r="BH50" s="209"/>
    </row>
    <row r="51" spans="1:60" outlineLevel="1" x14ac:dyDescent="0.2">
      <c r="A51" s="226"/>
      <c r="B51" s="227"/>
      <c r="C51" s="270" t="s">
        <v>516</v>
      </c>
      <c r="D51" s="269"/>
      <c r="E51" s="269"/>
      <c r="F51" s="269"/>
      <c r="G51" s="269"/>
      <c r="H51" s="229"/>
      <c r="I51" s="229"/>
      <c r="J51" s="229"/>
      <c r="K51" s="229"/>
      <c r="L51" s="229"/>
      <c r="M51" s="229"/>
      <c r="N51" s="228"/>
      <c r="O51" s="228"/>
      <c r="P51" s="228"/>
      <c r="Q51" s="228"/>
      <c r="R51" s="229"/>
      <c r="S51" s="229"/>
      <c r="T51" s="229"/>
      <c r="U51" s="229"/>
      <c r="V51" s="229"/>
      <c r="W51" s="229"/>
      <c r="X51" s="229"/>
      <c r="Y51" s="209"/>
      <c r="Z51" s="209"/>
      <c r="AA51" s="209"/>
      <c r="AB51" s="209"/>
      <c r="AC51" s="209"/>
      <c r="AD51" s="209"/>
      <c r="AE51" s="209"/>
      <c r="AF51" s="209"/>
      <c r="AG51" s="209" t="s">
        <v>319</v>
      </c>
      <c r="AH51" s="209"/>
      <c r="AI51" s="209"/>
      <c r="AJ51" s="209"/>
      <c r="AK51" s="209"/>
      <c r="AL51" s="209"/>
      <c r="AM51" s="209"/>
      <c r="AN51" s="209"/>
      <c r="AO51" s="209"/>
      <c r="AP51" s="209"/>
      <c r="AQ51" s="209"/>
      <c r="AR51" s="209"/>
      <c r="AS51" s="209"/>
      <c r="AT51" s="209"/>
      <c r="AU51" s="209"/>
      <c r="AV51" s="209"/>
      <c r="AW51" s="209"/>
      <c r="AX51" s="209"/>
      <c r="AY51" s="209"/>
      <c r="AZ51" s="209"/>
      <c r="BA51" s="209"/>
      <c r="BB51" s="209"/>
      <c r="BC51" s="209"/>
      <c r="BD51" s="209"/>
      <c r="BE51" s="209"/>
      <c r="BF51" s="209"/>
      <c r="BG51" s="209"/>
      <c r="BH51" s="209"/>
    </row>
    <row r="52" spans="1:60" outlineLevel="1" x14ac:dyDescent="0.2">
      <c r="A52" s="226"/>
      <c r="B52" s="227"/>
      <c r="C52" s="260" t="s">
        <v>519</v>
      </c>
      <c r="D52" s="233"/>
      <c r="E52" s="234">
        <v>3</v>
      </c>
      <c r="F52" s="229"/>
      <c r="G52" s="229"/>
      <c r="H52" s="229"/>
      <c r="I52" s="229"/>
      <c r="J52" s="229"/>
      <c r="K52" s="229"/>
      <c r="L52" s="229"/>
      <c r="M52" s="229"/>
      <c r="N52" s="228"/>
      <c r="O52" s="228"/>
      <c r="P52" s="228"/>
      <c r="Q52" s="228"/>
      <c r="R52" s="229"/>
      <c r="S52" s="229"/>
      <c r="T52" s="229"/>
      <c r="U52" s="229"/>
      <c r="V52" s="229"/>
      <c r="W52" s="229"/>
      <c r="X52" s="229"/>
      <c r="Y52" s="209"/>
      <c r="Z52" s="209"/>
      <c r="AA52" s="209"/>
      <c r="AB52" s="209"/>
      <c r="AC52" s="209"/>
      <c r="AD52" s="209"/>
      <c r="AE52" s="209"/>
      <c r="AF52" s="209"/>
      <c r="AG52" s="209" t="s">
        <v>155</v>
      </c>
      <c r="AH52" s="209">
        <v>0</v>
      </c>
      <c r="AI52" s="209"/>
      <c r="AJ52" s="209"/>
      <c r="AK52" s="209"/>
      <c r="AL52" s="209"/>
      <c r="AM52" s="209"/>
      <c r="AN52" s="209"/>
      <c r="AO52" s="209"/>
      <c r="AP52" s="209"/>
      <c r="AQ52" s="209"/>
      <c r="AR52" s="209"/>
      <c r="AS52" s="209"/>
      <c r="AT52" s="209"/>
      <c r="AU52" s="209"/>
      <c r="AV52" s="209"/>
      <c r="AW52" s="209"/>
      <c r="AX52" s="209"/>
      <c r="AY52" s="209"/>
      <c r="AZ52" s="209"/>
      <c r="BA52" s="209"/>
      <c r="BB52" s="209"/>
      <c r="BC52" s="209"/>
      <c r="BD52" s="209"/>
      <c r="BE52" s="209"/>
      <c r="BF52" s="209"/>
      <c r="BG52" s="209"/>
      <c r="BH52" s="209"/>
    </row>
    <row r="53" spans="1:60" outlineLevel="1" x14ac:dyDescent="0.2">
      <c r="A53" s="244">
        <v>15</v>
      </c>
      <c r="B53" s="245" t="s">
        <v>563</v>
      </c>
      <c r="C53" s="257" t="s">
        <v>564</v>
      </c>
      <c r="D53" s="246" t="s">
        <v>434</v>
      </c>
      <c r="E53" s="247">
        <v>1</v>
      </c>
      <c r="F53" s="248">
        <v>611</v>
      </c>
      <c r="G53" s="249">
        <f>ROUND(E53*F53,2)</f>
        <v>611</v>
      </c>
      <c r="H53" s="230">
        <v>35.369999999999997</v>
      </c>
      <c r="I53" s="229">
        <f>ROUND(E53*H53,2)</f>
        <v>35.369999999999997</v>
      </c>
      <c r="J53" s="230">
        <v>575.63</v>
      </c>
      <c r="K53" s="229">
        <f>ROUND(E53*J53,2)</f>
        <v>575.63</v>
      </c>
      <c r="L53" s="229">
        <v>21</v>
      </c>
      <c r="M53" s="229">
        <f>G53*(1+L53/100)</f>
        <v>739.31</v>
      </c>
      <c r="N53" s="228">
        <v>1.33E-3</v>
      </c>
      <c r="O53" s="228">
        <f>ROUND(E53*N53,2)</f>
        <v>0</v>
      </c>
      <c r="P53" s="228">
        <v>0.124</v>
      </c>
      <c r="Q53" s="228">
        <f>ROUND(E53*P53,2)</f>
        <v>0.12</v>
      </c>
      <c r="R53" s="229"/>
      <c r="S53" s="229" t="s">
        <v>150</v>
      </c>
      <c r="T53" s="229" t="s">
        <v>151</v>
      </c>
      <c r="U53" s="229">
        <v>1.611</v>
      </c>
      <c r="V53" s="229">
        <f>ROUND(E53*U53,2)</f>
        <v>1.61</v>
      </c>
      <c r="W53" s="229"/>
      <c r="X53" s="229" t="s">
        <v>152</v>
      </c>
      <c r="Y53" s="209"/>
      <c r="Z53" s="209"/>
      <c r="AA53" s="209"/>
      <c r="AB53" s="209"/>
      <c r="AC53" s="209"/>
      <c r="AD53" s="209"/>
      <c r="AE53" s="209"/>
      <c r="AF53" s="209"/>
      <c r="AG53" s="209" t="s">
        <v>153</v>
      </c>
      <c r="AH53" s="209"/>
      <c r="AI53" s="209"/>
      <c r="AJ53" s="209"/>
      <c r="AK53" s="209"/>
      <c r="AL53" s="209"/>
      <c r="AM53" s="209"/>
      <c r="AN53" s="209"/>
      <c r="AO53" s="209"/>
      <c r="AP53" s="209"/>
      <c r="AQ53" s="209"/>
      <c r="AR53" s="209"/>
      <c r="AS53" s="209"/>
      <c r="AT53" s="209"/>
      <c r="AU53" s="209"/>
      <c r="AV53" s="209"/>
      <c r="AW53" s="209"/>
      <c r="AX53" s="209"/>
      <c r="AY53" s="209"/>
      <c r="AZ53" s="209"/>
      <c r="BA53" s="209"/>
      <c r="BB53" s="209"/>
      <c r="BC53" s="209"/>
      <c r="BD53" s="209"/>
      <c r="BE53" s="209"/>
      <c r="BF53" s="209"/>
      <c r="BG53" s="209"/>
      <c r="BH53" s="209"/>
    </row>
    <row r="54" spans="1:60" outlineLevel="1" x14ac:dyDescent="0.2">
      <c r="A54" s="226"/>
      <c r="B54" s="227"/>
      <c r="C54" s="270" t="s">
        <v>516</v>
      </c>
      <c r="D54" s="269"/>
      <c r="E54" s="269"/>
      <c r="F54" s="269"/>
      <c r="G54" s="269"/>
      <c r="H54" s="229"/>
      <c r="I54" s="229"/>
      <c r="J54" s="229"/>
      <c r="K54" s="229"/>
      <c r="L54" s="229"/>
      <c r="M54" s="229"/>
      <c r="N54" s="228"/>
      <c r="O54" s="228"/>
      <c r="P54" s="228"/>
      <c r="Q54" s="228"/>
      <c r="R54" s="229"/>
      <c r="S54" s="229"/>
      <c r="T54" s="229"/>
      <c r="U54" s="229"/>
      <c r="V54" s="229"/>
      <c r="W54" s="229"/>
      <c r="X54" s="229"/>
      <c r="Y54" s="209"/>
      <c r="Z54" s="209"/>
      <c r="AA54" s="209"/>
      <c r="AB54" s="209"/>
      <c r="AC54" s="209"/>
      <c r="AD54" s="209"/>
      <c r="AE54" s="209"/>
      <c r="AF54" s="209"/>
      <c r="AG54" s="209" t="s">
        <v>319</v>
      </c>
      <c r="AH54" s="209"/>
      <c r="AI54" s="209"/>
      <c r="AJ54" s="209"/>
      <c r="AK54" s="209"/>
      <c r="AL54" s="209"/>
      <c r="AM54" s="209"/>
      <c r="AN54" s="209"/>
      <c r="AO54" s="209"/>
      <c r="AP54" s="209"/>
      <c r="AQ54" s="209"/>
      <c r="AR54" s="209"/>
      <c r="AS54" s="209"/>
      <c r="AT54" s="209"/>
      <c r="AU54" s="209"/>
      <c r="AV54" s="209"/>
      <c r="AW54" s="209"/>
      <c r="AX54" s="209"/>
      <c r="AY54" s="209"/>
      <c r="AZ54" s="209"/>
      <c r="BA54" s="209"/>
      <c r="BB54" s="209"/>
      <c r="BC54" s="209"/>
      <c r="BD54" s="209"/>
      <c r="BE54" s="209"/>
      <c r="BF54" s="209"/>
      <c r="BG54" s="209"/>
      <c r="BH54" s="209"/>
    </row>
    <row r="55" spans="1:60" outlineLevel="1" x14ac:dyDescent="0.2">
      <c r="A55" s="226"/>
      <c r="B55" s="227"/>
      <c r="C55" s="260" t="s">
        <v>522</v>
      </c>
      <c r="D55" s="233"/>
      <c r="E55" s="234">
        <v>1</v>
      </c>
      <c r="F55" s="229"/>
      <c r="G55" s="229"/>
      <c r="H55" s="229"/>
      <c r="I55" s="229"/>
      <c r="J55" s="229"/>
      <c r="K55" s="229"/>
      <c r="L55" s="229"/>
      <c r="M55" s="229"/>
      <c r="N55" s="228"/>
      <c r="O55" s="228"/>
      <c r="P55" s="228"/>
      <c r="Q55" s="228"/>
      <c r="R55" s="229"/>
      <c r="S55" s="229"/>
      <c r="T55" s="229"/>
      <c r="U55" s="229"/>
      <c r="V55" s="229"/>
      <c r="W55" s="229"/>
      <c r="X55" s="229"/>
      <c r="Y55" s="209"/>
      <c r="Z55" s="209"/>
      <c r="AA55" s="209"/>
      <c r="AB55" s="209"/>
      <c r="AC55" s="209"/>
      <c r="AD55" s="209"/>
      <c r="AE55" s="209"/>
      <c r="AF55" s="209"/>
      <c r="AG55" s="209" t="s">
        <v>155</v>
      </c>
      <c r="AH55" s="209">
        <v>0</v>
      </c>
      <c r="AI55" s="209"/>
      <c r="AJ55" s="209"/>
      <c r="AK55" s="209"/>
      <c r="AL55" s="209"/>
      <c r="AM55" s="209"/>
      <c r="AN55" s="209"/>
      <c r="AO55" s="209"/>
      <c r="AP55" s="209"/>
      <c r="AQ55" s="209"/>
      <c r="AR55" s="209"/>
      <c r="AS55" s="209"/>
      <c r="AT55" s="209"/>
      <c r="AU55" s="209"/>
      <c r="AV55" s="209"/>
      <c r="AW55" s="209"/>
      <c r="AX55" s="209"/>
      <c r="AY55" s="209"/>
      <c r="AZ55" s="209"/>
      <c r="BA55" s="209"/>
      <c r="BB55" s="209"/>
      <c r="BC55" s="209"/>
      <c r="BD55" s="209"/>
      <c r="BE55" s="209"/>
      <c r="BF55" s="209"/>
      <c r="BG55" s="209"/>
      <c r="BH55" s="209"/>
    </row>
    <row r="56" spans="1:60" outlineLevel="1" x14ac:dyDescent="0.2">
      <c r="A56" s="244">
        <v>16</v>
      </c>
      <c r="B56" s="245" t="s">
        <v>565</v>
      </c>
      <c r="C56" s="257" t="s">
        <v>566</v>
      </c>
      <c r="D56" s="246" t="s">
        <v>330</v>
      </c>
      <c r="E56" s="247">
        <v>28.9</v>
      </c>
      <c r="F56" s="248">
        <v>122.5</v>
      </c>
      <c r="G56" s="249">
        <f>ROUND(E56*F56,2)</f>
        <v>3540.25</v>
      </c>
      <c r="H56" s="230">
        <v>13.06</v>
      </c>
      <c r="I56" s="229">
        <f>ROUND(E56*H56,2)</f>
        <v>377.43</v>
      </c>
      <c r="J56" s="230">
        <v>109.44</v>
      </c>
      <c r="K56" s="229">
        <f>ROUND(E56*J56,2)</f>
        <v>3162.82</v>
      </c>
      <c r="L56" s="229">
        <v>21</v>
      </c>
      <c r="M56" s="229">
        <f>G56*(1+L56/100)</f>
        <v>4283.7025000000003</v>
      </c>
      <c r="N56" s="228">
        <v>4.8999999999999998E-4</v>
      </c>
      <c r="O56" s="228">
        <f>ROUND(E56*N56,2)</f>
        <v>0.01</v>
      </c>
      <c r="P56" s="228">
        <v>1.2999999999999999E-2</v>
      </c>
      <c r="Q56" s="228">
        <f>ROUND(E56*P56,2)</f>
        <v>0.38</v>
      </c>
      <c r="R56" s="229"/>
      <c r="S56" s="229" t="s">
        <v>150</v>
      </c>
      <c r="T56" s="229" t="s">
        <v>151</v>
      </c>
      <c r="U56" s="229">
        <v>0.30099999999999999</v>
      </c>
      <c r="V56" s="229">
        <f>ROUND(E56*U56,2)</f>
        <v>8.6999999999999993</v>
      </c>
      <c r="W56" s="229"/>
      <c r="X56" s="229" t="s">
        <v>152</v>
      </c>
      <c r="Y56" s="209"/>
      <c r="Z56" s="209"/>
      <c r="AA56" s="209"/>
      <c r="AB56" s="209"/>
      <c r="AC56" s="209"/>
      <c r="AD56" s="209"/>
      <c r="AE56" s="209"/>
      <c r="AF56" s="209"/>
      <c r="AG56" s="209" t="s">
        <v>153</v>
      </c>
      <c r="AH56" s="209"/>
      <c r="AI56" s="209"/>
      <c r="AJ56" s="209"/>
      <c r="AK56" s="209"/>
      <c r="AL56" s="209"/>
      <c r="AM56" s="209"/>
      <c r="AN56" s="209"/>
      <c r="AO56" s="209"/>
      <c r="AP56" s="209"/>
      <c r="AQ56" s="209"/>
      <c r="AR56" s="209"/>
      <c r="AS56" s="209"/>
      <c r="AT56" s="209"/>
      <c r="AU56" s="209"/>
      <c r="AV56" s="209"/>
      <c r="AW56" s="209"/>
      <c r="AX56" s="209"/>
      <c r="AY56" s="209"/>
      <c r="AZ56" s="209"/>
      <c r="BA56" s="209"/>
      <c r="BB56" s="209"/>
      <c r="BC56" s="209"/>
      <c r="BD56" s="209"/>
      <c r="BE56" s="209"/>
      <c r="BF56" s="209"/>
      <c r="BG56" s="209"/>
      <c r="BH56" s="209"/>
    </row>
    <row r="57" spans="1:60" outlineLevel="1" x14ac:dyDescent="0.2">
      <c r="A57" s="226"/>
      <c r="B57" s="227"/>
      <c r="C57" s="270" t="s">
        <v>516</v>
      </c>
      <c r="D57" s="269"/>
      <c r="E57" s="269"/>
      <c r="F57" s="269"/>
      <c r="G57" s="269"/>
      <c r="H57" s="229"/>
      <c r="I57" s="229"/>
      <c r="J57" s="229"/>
      <c r="K57" s="229"/>
      <c r="L57" s="229"/>
      <c r="M57" s="229"/>
      <c r="N57" s="228"/>
      <c r="O57" s="228"/>
      <c r="P57" s="228"/>
      <c r="Q57" s="228"/>
      <c r="R57" s="229"/>
      <c r="S57" s="229"/>
      <c r="T57" s="229"/>
      <c r="U57" s="229"/>
      <c r="V57" s="229"/>
      <c r="W57" s="229"/>
      <c r="X57" s="229"/>
      <c r="Y57" s="209"/>
      <c r="Z57" s="209"/>
      <c r="AA57" s="209"/>
      <c r="AB57" s="209"/>
      <c r="AC57" s="209"/>
      <c r="AD57" s="209"/>
      <c r="AE57" s="209"/>
      <c r="AF57" s="209"/>
      <c r="AG57" s="209" t="s">
        <v>319</v>
      </c>
      <c r="AH57" s="209"/>
      <c r="AI57" s="209"/>
      <c r="AJ57" s="209"/>
      <c r="AK57" s="209"/>
      <c r="AL57" s="209"/>
      <c r="AM57" s="209"/>
      <c r="AN57" s="209"/>
      <c r="AO57" s="209"/>
      <c r="AP57" s="209"/>
      <c r="AQ57" s="209"/>
      <c r="AR57" s="209"/>
      <c r="AS57" s="209"/>
      <c r="AT57" s="209"/>
      <c r="AU57" s="209"/>
      <c r="AV57" s="209"/>
      <c r="AW57" s="209"/>
      <c r="AX57" s="209"/>
      <c r="AY57" s="209"/>
      <c r="AZ57" s="209"/>
      <c r="BA57" s="209"/>
      <c r="BB57" s="209"/>
      <c r="BC57" s="209"/>
      <c r="BD57" s="209"/>
      <c r="BE57" s="209"/>
      <c r="BF57" s="209"/>
      <c r="BG57" s="209"/>
      <c r="BH57" s="209"/>
    </row>
    <row r="58" spans="1:60" outlineLevel="1" x14ac:dyDescent="0.2">
      <c r="A58" s="226"/>
      <c r="B58" s="227"/>
      <c r="C58" s="260" t="s">
        <v>527</v>
      </c>
      <c r="D58" s="233"/>
      <c r="E58" s="234">
        <v>6.6</v>
      </c>
      <c r="F58" s="229"/>
      <c r="G58" s="229"/>
      <c r="H58" s="229"/>
      <c r="I58" s="229"/>
      <c r="J58" s="229"/>
      <c r="K58" s="229"/>
      <c r="L58" s="229"/>
      <c r="M58" s="229"/>
      <c r="N58" s="228"/>
      <c r="O58" s="228"/>
      <c r="P58" s="228"/>
      <c r="Q58" s="228"/>
      <c r="R58" s="229"/>
      <c r="S58" s="229"/>
      <c r="T58" s="229"/>
      <c r="U58" s="229"/>
      <c r="V58" s="229"/>
      <c r="W58" s="229"/>
      <c r="X58" s="229"/>
      <c r="Y58" s="209"/>
      <c r="Z58" s="209"/>
      <c r="AA58" s="209"/>
      <c r="AB58" s="209"/>
      <c r="AC58" s="209"/>
      <c r="AD58" s="209"/>
      <c r="AE58" s="209"/>
      <c r="AF58" s="209"/>
      <c r="AG58" s="209" t="s">
        <v>155</v>
      </c>
      <c r="AH58" s="209">
        <v>0</v>
      </c>
      <c r="AI58" s="209"/>
      <c r="AJ58" s="209"/>
      <c r="AK58" s="209"/>
      <c r="AL58" s="209"/>
      <c r="AM58" s="209"/>
      <c r="AN58" s="209"/>
      <c r="AO58" s="209"/>
      <c r="AP58" s="209"/>
      <c r="AQ58" s="209"/>
      <c r="AR58" s="209"/>
      <c r="AS58" s="209"/>
      <c r="AT58" s="209"/>
      <c r="AU58" s="209"/>
      <c r="AV58" s="209"/>
      <c r="AW58" s="209"/>
      <c r="AX58" s="209"/>
      <c r="AY58" s="209"/>
      <c r="AZ58" s="209"/>
      <c r="BA58" s="209"/>
      <c r="BB58" s="209"/>
      <c r="BC58" s="209"/>
      <c r="BD58" s="209"/>
      <c r="BE58" s="209"/>
      <c r="BF58" s="209"/>
      <c r="BG58" s="209"/>
      <c r="BH58" s="209"/>
    </row>
    <row r="59" spans="1:60" outlineLevel="1" x14ac:dyDescent="0.2">
      <c r="A59" s="226"/>
      <c r="B59" s="227"/>
      <c r="C59" s="260" t="s">
        <v>528</v>
      </c>
      <c r="D59" s="233"/>
      <c r="E59" s="234">
        <v>1</v>
      </c>
      <c r="F59" s="229"/>
      <c r="G59" s="229"/>
      <c r="H59" s="229"/>
      <c r="I59" s="229"/>
      <c r="J59" s="229"/>
      <c r="K59" s="229"/>
      <c r="L59" s="229"/>
      <c r="M59" s="229"/>
      <c r="N59" s="228"/>
      <c r="O59" s="228"/>
      <c r="P59" s="228"/>
      <c r="Q59" s="228"/>
      <c r="R59" s="229"/>
      <c r="S59" s="229"/>
      <c r="T59" s="229"/>
      <c r="U59" s="229"/>
      <c r="V59" s="229"/>
      <c r="W59" s="229"/>
      <c r="X59" s="229"/>
      <c r="Y59" s="209"/>
      <c r="Z59" s="209"/>
      <c r="AA59" s="209"/>
      <c r="AB59" s="209"/>
      <c r="AC59" s="209"/>
      <c r="AD59" s="209"/>
      <c r="AE59" s="209"/>
      <c r="AF59" s="209"/>
      <c r="AG59" s="209" t="s">
        <v>155</v>
      </c>
      <c r="AH59" s="209">
        <v>0</v>
      </c>
      <c r="AI59" s="209"/>
      <c r="AJ59" s="209"/>
      <c r="AK59" s="209"/>
      <c r="AL59" s="209"/>
      <c r="AM59" s="209"/>
      <c r="AN59" s="209"/>
      <c r="AO59" s="209"/>
      <c r="AP59" s="209"/>
      <c r="AQ59" s="209"/>
      <c r="AR59" s="209"/>
      <c r="AS59" s="209"/>
      <c r="AT59" s="209"/>
      <c r="AU59" s="209"/>
      <c r="AV59" s="209"/>
      <c r="AW59" s="209"/>
      <c r="AX59" s="209"/>
      <c r="AY59" s="209"/>
      <c r="AZ59" s="209"/>
      <c r="BA59" s="209"/>
      <c r="BB59" s="209"/>
      <c r="BC59" s="209"/>
      <c r="BD59" s="209"/>
      <c r="BE59" s="209"/>
      <c r="BF59" s="209"/>
      <c r="BG59" s="209"/>
      <c r="BH59" s="209"/>
    </row>
    <row r="60" spans="1:60" outlineLevel="1" x14ac:dyDescent="0.2">
      <c r="A60" s="226"/>
      <c r="B60" s="227"/>
      <c r="C60" s="260" t="s">
        <v>529</v>
      </c>
      <c r="D60" s="233"/>
      <c r="E60" s="234">
        <v>1</v>
      </c>
      <c r="F60" s="229"/>
      <c r="G60" s="229"/>
      <c r="H60" s="229"/>
      <c r="I60" s="229"/>
      <c r="J60" s="229"/>
      <c r="K60" s="229"/>
      <c r="L60" s="229"/>
      <c r="M60" s="229"/>
      <c r="N60" s="228"/>
      <c r="O60" s="228"/>
      <c r="P60" s="228"/>
      <c r="Q60" s="228"/>
      <c r="R60" s="229"/>
      <c r="S60" s="229"/>
      <c r="T60" s="229"/>
      <c r="U60" s="229"/>
      <c r="V60" s="229"/>
      <c r="W60" s="229"/>
      <c r="X60" s="229"/>
      <c r="Y60" s="209"/>
      <c r="Z60" s="209"/>
      <c r="AA60" s="209"/>
      <c r="AB60" s="209"/>
      <c r="AC60" s="209"/>
      <c r="AD60" s="209"/>
      <c r="AE60" s="209"/>
      <c r="AF60" s="209"/>
      <c r="AG60" s="209" t="s">
        <v>155</v>
      </c>
      <c r="AH60" s="209">
        <v>0</v>
      </c>
      <c r="AI60" s="209"/>
      <c r="AJ60" s="209"/>
      <c r="AK60" s="209"/>
      <c r="AL60" s="209"/>
      <c r="AM60" s="209"/>
      <c r="AN60" s="209"/>
      <c r="AO60" s="209"/>
      <c r="AP60" s="209"/>
      <c r="AQ60" s="209"/>
      <c r="AR60" s="209"/>
      <c r="AS60" s="209"/>
      <c r="AT60" s="209"/>
      <c r="AU60" s="209"/>
      <c r="AV60" s="209"/>
      <c r="AW60" s="209"/>
      <c r="AX60" s="209"/>
      <c r="AY60" s="209"/>
      <c r="AZ60" s="209"/>
      <c r="BA60" s="209"/>
      <c r="BB60" s="209"/>
      <c r="BC60" s="209"/>
      <c r="BD60" s="209"/>
      <c r="BE60" s="209"/>
      <c r="BF60" s="209"/>
      <c r="BG60" s="209"/>
      <c r="BH60" s="209"/>
    </row>
    <row r="61" spans="1:60" outlineLevel="1" x14ac:dyDescent="0.2">
      <c r="A61" s="226"/>
      <c r="B61" s="227"/>
      <c r="C61" s="260" t="s">
        <v>530</v>
      </c>
      <c r="D61" s="233"/>
      <c r="E61" s="234">
        <v>2.6</v>
      </c>
      <c r="F61" s="229"/>
      <c r="G61" s="229"/>
      <c r="H61" s="229"/>
      <c r="I61" s="229"/>
      <c r="J61" s="229"/>
      <c r="K61" s="229"/>
      <c r="L61" s="229"/>
      <c r="M61" s="229"/>
      <c r="N61" s="228"/>
      <c r="O61" s="228"/>
      <c r="P61" s="228"/>
      <c r="Q61" s="228"/>
      <c r="R61" s="229"/>
      <c r="S61" s="229"/>
      <c r="T61" s="229"/>
      <c r="U61" s="229"/>
      <c r="V61" s="229"/>
      <c r="W61" s="229"/>
      <c r="X61" s="229"/>
      <c r="Y61" s="209"/>
      <c r="Z61" s="209"/>
      <c r="AA61" s="209"/>
      <c r="AB61" s="209"/>
      <c r="AC61" s="209"/>
      <c r="AD61" s="209"/>
      <c r="AE61" s="209"/>
      <c r="AF61" s="209"/>
      <c r="AG61" s="209" t="s">
        <v>155</v>
      </c>
      <c r="AH61" s="209">
        <v>0</v>
      </c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09"/>
      <c r="AT61" s="209"/>
      <c r="AU61" s="209"/>
      <c r="AV61" s="209"/>
      <c r="AW61" s="209"/>
      <c r="AX61" s="209"/>
      <c r="AY61" s="209"/>
      <c r="AZ61" s="209"/>
      <c r="BA61" s="209"/>
      <c r="BB61" s="209"/>
      <c r="BC61" s="209"/>
      <c r="BD61" s="209"/>
      <c r="BE61" s="209"/>
      <c r="BF61" s="209"/>
      <c r="BG61" s="209"/>
      <c r="BH61" s="209"/>
    </row>
    <row r="62" spans="1:60" outlineLevel="1" x14ac:dyDescent="0.2">
      <c r="A62" s="226"/>
      <c r="B62" s="227"/>
      <c r="C62" s="260" t="s">
        <v>531</v>
      </c>
      <c r="D62" s="233"/>
      <c r="E62" s="234">
        <v>7.2</v>
      </c>
      <c r="F62" s="229"/>
      <c r="G62" s="229"/>
      <c r="H62" s="229"/>
      <c r="I62" s="229"/>
      <c r="J62" s="229"/>
      <c r="K62" s="229"/>
      <c r="L62" s="229"/>
      <c r="M62" s="229"/>
      <c r="N62" s="228"/>
      <c r="O62" s="228"/>
      <c r="P62" s="228"/>
      <c r="Q62" s="228"/>
      <c r="R62" s="229"/>
      <c r="S62" s="229"/>
      <c r="T62" s="229"/>
      <c r="U62" s="229"/>
      <c r="V62" s="229"/>
      <c r="W62" s="229"/>
      <c r="X62" s="229"/>
      <c r="Y62" s="209"/>
      <c r="Z62" s="209"/>
      <c r="AA62" s="209"/>
      <c r="AB62" s="209"/>
      <c r="AC62" s="209"/>
      <c r="AD62" s="209"/>
      <c r="AE62" s="209"/>
      <c r="AF62" s="209"/>
      <c r="AG62" s="209" t="s">
        <v>155</v>
      </c>
      <c r="AH62" s="209">
        <v>0</v>
      </c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09"/>
      <c r="AT62" s="209"/>
      <c r="AU62" s="209"/>
      <c r="AV62" s="209"/>
      <c r="AW62" s="209"/>
      <c r="AX62" s="209"/>
      <c r="AY62" s="209"/>
      <c r="AZ62" s="209"/>
      <c r="BA62" s="209"/>
      <c r="BB62" s="209"/>
      <c r="BC62" s="209"/>
      <c r="BD62" s="209"/>
      <c r="BE62" s="209"/>
      <c r="BF62" s="209"/>
      <c r="BG62" s="209"/>
      <c r="BH62" s="209"/>
    </row>
    <row r="63" spans="1:60" outlineLevel="1" x14ac:dyDescent="0.2">
      <c r="A63" s="226"/>
      <c r="B63" s="227"/>
      <c r="C63" s="260" t="s">
        <v>532</v>
      </c>
      <c r="D63" s="233"/>
      <c r="E63" s="234">
        <v>1.4</v>
      </c>
      <c r="F63" s="229"/>
      <c r="G63" s="229"/>
      <c r="H63" s="229"/>
      <c r="I63" s="229"/>
      <c r="J63" s="229"/>
      <c r="K63" s="229"/>
      <c r="L63" s="229"/>
      <c r="M63" s="229"/>
      <c r="N63" s="228"/>
      <c r="O63" s="228"/>
      <c r="P63" s="228"/>
      <c r="Q63" s="228"/>
      <c r="R63" s="229"/>
      <c r="S63" s="229"/>
      <c r="T63" s="229"/>
      <c r="U63" s="229"/>
      <c r="V63" s="229"/>
      <c r="W63" s="229"/>
      <c r="X63" s="229"/>
      <c r="Y63" s="209"/>
      <c r="Z63" s="209"/>
      <c r="AA63" s="209"/>
      <c r="AB63" s="209"/>
      <c r="AC63" s="209"/>
      <c r="AD63" s="209"/>
      <c r="AE63" s="209"/>
      <c r="AF63" s="209"/>
      <c r="AG63" s="209" t="s">
        <v>155</v>
      </c>
      <c r="AH63" s="209">
        <v>0</v>
      </c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09"/>
      <c r="AT63" s="209"/>
      <c r="AU63" s="209"/>
      <c r="AV63" s="209"/>
      <c r="AW63" s="209"/>
      <c r="AX63" s="209"/>
      <c r="AY63" s="209"/>
      <c r="AZ63" s="209"/>
      <c r="BA63" s="209"/>
      <c r="BB63" s="209"/>
      <c r="BC63" s="209"/>
      <c r="BD63" s="209"/>
      <c r="BE63" s="209"/>
      <c r="BF63" s="209"/>
      <c r="BG63" s="209"/>
      <c r="BH63" s="209"/>
    </row>
    <row r="64" spans="1:60" outlineLevel="1" x14ac:dyDescent="0.2">
      <c r="A64" s="226"/>
      <c r="B64" s="227"/>
      <c r="C64" s="260" t="s">
        <v>533</v>
      </c>
      <c r="D64" s="233"/>
      <c r="E64" s="234">
        <v>9.1</v>
      </c>
      <c r="F64" s="229"/>
      <c r="G64" s="229"/>
      <c r="H64" s="229"/>
      <c r="I64" s="229"/>
      <c r="J64" s="229"/>
      <c r="K64" s="229"/>
      <c r="L64" s="229"/>
      <c r="M64" s="229"/>
      <c r="N64" s="228"/>
      <c r="O64" s="228"/>
      <c r="P64" s="228"/>
      <c r="Q64" s="228"/>
      <c r="R64" s="229"/>
      <c r="S64" s="229"/>
      <c r="T64" s="229"/>
      <c r="U64" s="229"/>
      <c r="V64" s="229"/>
      <c r="W64" s="229"/>
      <c r="X64" s="229"/>
      <c r="Y64" s="209"/>
      <c r="Z64" s="209"/>
      <c r="AA64" s="209"/>
      <c r="AB64" s="209"/>
      <c r="AC64" s="209"/>
      <c r="AD64" s="209"/>
      <c r="AE64" s="209"/>
      <c r="AF64" s="209"/>
      <c r="AG64" s="209" t="s">
        <v>155</v>
      </c>
      <c r="AH64" s="209">
        <v>0</v>
      </c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09"/>
      <c r="AT64" s="209"/>
      <c r="AU64" s="209"/>
      <c r="AV64" s="209"/>
      <c r="AW64" s="209"/>
      <c r="AX64" s="209"/>
      <c r="AY64" s="209"/>
      <c r="AZ64" s="209"/>
      <c r="BA64" s="209"/>
      <c r="BB64" s="209"/>
      <c r="BC64" s="209"/>
      <c r="BD64" s="209"/>
      <c r="BE64" s="209"/>
      <c r="BF64" s="209"/>
      <c r="BG64" s="209"/>
      <c r="BH64" s="209"/>
    </row>
    <row r="65" spans="1:60" outlineLevel="1" x14ac:dyDescent="0.2">
      <c r="A65" s="244">
        <v>17</v>
      </c>
      <c r="B65" s="245" t="s">
        <v>567</v>
      </c>
      <c r="C65" s="257" t="s">
        <v>568</v>
      </c>
      <c r="D65" s="246" t="s">
        <v>330</v>
      </c>
      <c r="E65" s="247">
        <v>24</v>
      </c>
      <c r="F65" s="248">
        <v>165</v>
      </c>
      <c r="G65" s="249">
        <f>ROUND(E65*F65,2)</f>
        <v>3960</v>
      </c>
      <c r="H65" s="230">
        <v>13.06</v>
      </c>
      <c r="I65" s="229">
        <f>ROUND(E65*H65,2)</f>
        <v>313.44</v>
      </c>
      <c r="J65" s="230">
        <v>151.94</v>
      </c>
      <c r="K65" s="229">
        <f>ROUND(E65*J65,2)</f>
        <v>3646.56</v>
      </c>
      <c r="L65" s="229">
        <v>21</v>
      </c>
      <c r="M65" s="229">
        <f>G65*(1+L65/100)</f>
        <v>4791.5999999999995</v>
      </c>
      <c r="N65" s="228">
        <v>4.8999999999999998E-4</v>
      </c>
      <c r="O65" s="228">
        <f>ROUND(E65*N65,2)</f>
        <v>0.01</v>
      </c>
      <c r="P65" s="228">
        <v>2.7E-2</v>
      </c>
      <c r="Q65" s="228">
        <f>ROUND(E65*P65,2)</f>
        <v>0.65</v>
      </c>
      <c r="R65" s="229"/>
      <c r="S65" s="229" t="s">
        <v>150</v>
      </c>
      <c r="T65" s="229" t="s">
        <v>151</v>
      </c>
      <c r="U65" s="229">
        <v>0.42199999999999999</v>
      </c>
      <c r="V65" s="229">
        <f>ROUND(E65*U65,2)</f>
        <v>10.130000000000001</v>
      </c>
      <c r="W65" s="229"/>
      <c r="X65" s="229" t="s">
        <v>152</v>
      </c>
      <c r="Y65" s="209"/>
      <c r="Z65" s="209"/>
      <c r="AA65" s="209"/>
      <c r="AB65" s="209"/>
      <c r="AC65" s="209"/>
      <c r="AD65" s="209"/>
      <c r="AE65" s="209"/>
      <c r="AF65" s="209"/>
      <c r="AG65" s="209" t="s">
        <v>153</v>
      </c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09"/>
      <c r="AT65" s="209"/>
      <c r="AU65" s="209"/>
      <c r="AV65" s="209"/>
      <c r="AW65" s="209"/>
      <c r="AX65" s="209"/>
      <c r="AY65" s="209"/>
      <c r="AZ65" s="209"/>
      <c r="BA65" s="209"/>
      <c r="BB65" s="209"/>
      <c r="BC65" s="209"/>
      <c r="BD65" s="209"/>
      <c r="BE65" s="209"/>
      <c r="BF65" s="209"/>
      <c r="BG65" s="209"/>
      <c r="BH65" s="209"/>
    </row>
    <row r="66" spans="1:60" outlineLevel="1" x14ac:dyDescent="0.2">
      <c r="A66" s="226"/>
      <c r="B66" s="227"/>
      <c r="C66" s="270" t="s">
        <v>516</v>
      </c>
      <c r="D66" s="269"/>
      <c r="E66" s="269"/>
      <c r="F66" s="269"/>
      <c r="G66" s="269"/>
      <c r="H66" s="229"/>
      <c r="I66" s="229"/>
      <c r="J66" s="229"/>
      <c r="K66" s="229"/>
      <c r="L66" s="229"/>
      <c r="M66" s="229"/>
      <c r="N66" s="228"/>
      <c r="O66" s="228"/>
      <c r="P66" s="228"/>
      <c r="Q66" s="228"/>
      <c r="R66" s="229"/>
      <c r="S66" s="229"/>
      <c r="T66" s="229"/>
      <c r="U66" s="229"/>
      <c r="V66" s="229"/>
      <c r="W66" s="229"/>
      <c r="X66" s="229"/>
      <c r="Y66" s="209"/>
      <c r="Z66" s="209"/>
      <c r="AA66" s="209"/>
      <c r="AB66" s="209"/>
      <c r="AC66" s="209"/>
      <c r="AD66" s="209"/>
      <c r="AE66" s="209"/>
      <c r="AF66" s="209"/>
      <c r="AG66" s="209" t="s">
        <v>319</v>
      </c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09"/>
      <c r="AT66" s="209"/>
      <c r="AU66" s="209"/>
      <c r="AV66" s="209"/>
      <c r="AW66" s="209"/>
      <c r="AX66" s="209"/>
      <c r="AY66" s="209"/>
      <c r="AZ66" s="209"/>
      <c r="BA66" s="209"/>
      <c r="BB66" s="209"/>
      <c r="BC66" s="209"/>
      <c r="BD66" s="209"/>
      <c r="BE66" s="209"/>
      <c r="BF66" s="209"/>
      <c r="BG66" s="209"/>
      <c r="BH66" s="209"/>
    </row>
    <row r="67" spans="1:60" outlineLevel="1" x14ac:dyDescent="0.2">
      <c r="A67" s="226"/>
      <c r="B67" s="227"/>
      <c r="C67" s="260" t="s">
        <v>536</v>
      </c>
      <c r="D67" s="233"/>
      <c r="E67" s="234">
        <v>24</v>
      </c>
      <c r="F67" s="229"/>
      <c r="G67" s="229"/>
      <c r="H67" s="229"/>
      <c r="I67" s="229"/>
      <c r="J67" s="229"/>
      <c r="K67" s="229"/>
      <c r="L67" s="229"/>
      <c r="M67" s="229"/>
      <c r="N67" s="228"/>
      <c r="O67" s="228"/>
      <c r="P67" s="228"/>
      <c r="Q67" s="228"/>
      <c r="R67" s="229"/>
      <c r="S67" s="229"/>
      <c r="T67" s="229"/>
      <c r="U67" s="229"/>
      <c r="V67" s="229"/>
      <c r="W67" s="229"/>
      <c r="X67" s="229"/>
      <c r="Y67" s="209"/>
      <c r="Z67" s="209"/>
      <c r="AA67" s="209"/>
      <c r="AB67" s="209"/>
      <c r="AC67" s="209"/>
      <c r="AD67" s="209"/>
      <c r="AE67" s="209"/>
      <c r="AF67" s="209"/>
      <c r="AG67" s="209" t="s">
        <v>155</v>
      </c>
      <c r="AH67" s="209">
        <v>0</v>
      </c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09"/>
      <c r="AT67" s="209"/>
      <c r="AU67" s="209"/>
      <c r="AV67" s="209"/>
      <c r="AW67" s="209"/>
      <c r="AX67" s="209"/>
      <c r="AY67" s="209"/>
      <c r="AZ67" s="209"/>
      <c r="BA67" s="209"/>
      <c r="BB67" s="209"/>
      <c r="BC67" s="209"/>
      <c r="BD67" s="209"/>
      <c r="BE67" s="209"/>
      <c r="BF67" s="209"/>
      <c r="BG67" s="209"/>
      <c r="BH67" s="209"/>
    </row>
    <row r="68" spans="1:60" outlineLevel="1" x14ac:dyDescent="0.2">
      <c r="A68" s="250">
        <v>18</v>
      </c>
      <c r="B68" s="251" t="s">
        <v>569</v>
      </c>
      <c r="C68" s="261" t="s">
        <v>570</v>
      </c>
      <c r="D68" s="252" t="s">
        <v>434</v>
      </c>
      <c r="E68" s="253">
        <v>6</v>
      </c>
      <c r="F68" s="254">
        <v>500</v>
      </c>
      <c r="G68" s="255">
        <f>ROUND(E68*F68,2)</f>
        <v>3000</v>
      </c>
      <c r="H68" s="230">
        <v>0</v>
      </c>
      <c r="I68" s="229">
        <f>ROUND(E68*H68,2)</f>
        <v>0</v>
      </c>
      <c r="J68" s="230">
        <v>500</v>
      </c>
      <c r="K68" s="229">
        <f>ROUND(E68*J68,2)</f>
        <v>3000</v>
      </c>
      <c r="L68" s="229">
        <v>21</v>
      </c>
      <c r="M68" s="229">
        <f>G68*(1+L68/100)</f>
        <v>3630</v>
      </c>
      <c r="N68" s="228">
        <v>0</v>
      </c>
      <c r="O68" s="228">
        <f>ROUND(E68*N68,2)</f>
        <v>0</v>
      </c>
      <c r="P68" s="228">
        <v>0</v>
      </c>
      <c r="Q68" s="228">
        <f>ROUND(E68*P68,2)</f>
        <v>0</v>
      </c>
      <c r="R68" s="229"/>
      <c r="S68" s="229" t="s">
        <v>182</v>
      </c>
      <c r="T68" s="229" t="s">
        <v>183</v>
      </c>
      <c r="U68" s="229">
        <v>0</v>
      </c>
      <c r="V68" s="229">
        <f>ROUND(E68*U68,2)</f>
        <v>0</v>
      </c>
      <c r="W68" s="229"/>
      <c r="X68" s="229" t="s">
        <v>152</v>
      </c>
      <c r="Y68" s="209"/>
      <c r="Z68" s="209"/>
      <c r="AA68" s="209"/>
      <c r="AB68" s="209"/>
      <c r="AC68" s="209"/>
      <c r="AD68" s="209"/>
      <c r="AE68" s="209"/>
      <c r="AF68" s="209"/>
      <c r="AG68" s="209" t="s">
        <v>153</v>
      </c>
      <c r="AH68" s="209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09"/>
      <c r="AT68" s="209"/>
      <c r="AU68" s="209"/>
      <c r="AV68" s="209"/>
      <c r="AW68" s="209"/>
      <c r="AX68" s="209"/>
      <c r="AY68" s="209"/>
      <c r="AZ68" s="209"/>
      <c r="BA68" s="209"/>
      <c r="BB68" s="209"/>
      <c r="BC68" s="209"/>
      <c r="BD68" s="209"/>
      <c r="BE68" s="209"/>
      <c r="BF68" s="209"/>
      <c r="BG68" s="209"/>
      <c r="BH68" s="209"/>
    </row>
    <row r="69" spans="1:60" x14ac:dyDescent="0.2">
      <c r="A69" s="237" t="s">
        <v>145</v>
      </c>
      <c r="B69" s="238" t="s">
        <v>93</v>
      </c>
      <c r="C69" s="256" t="s">
        <v>94</v>
      </c>
      <c r="D69" s="239"/>
      <c r="E69" s="240"/>
      <c r="F69" s="241"/>
      <c r="G69" s="242">
        <f>SUMIF(AG70:AG70,"&lt;&gt;NOR",G70:G70)</f>
        <v>1529.92</v>
      </c>
      <c r="H69" s="236"/>
      <c r="I69" s="236">
        <f>SUM(I70:I70)</f>
        <v>0</v>
      </c>
      <c r="J69" s="236"/>
      <c r="K69" s="236">
        <f>SUM(K70:K70)</f>
        <v>1529.92</v>
      </c>
      <c r="L69" s="236"/>
      <c r="M69" s="236">
        <f>SUM(M70:M70)</f>
        <v>1851.2031999999999</v>
      </c>
      <c r="N69" s="235"/>
      <c r="O69" s="235">
        <f>SUM(O70:O70)</f>
        <v>0</v>
      </c>
      <c r="P69" s="235"/>
      <c r="Q69" s="235">
        <f>SUM(Q70:Q70)</f>
        <v>0</v>
      </c>
      <c r="R69" s="236"/>
      <c r="S69" s="236"/>
      <c r="T69" s="236"/>
      <c r="U69" s="236"/>
      <c r="V69" s="236">
        <f>SUM(V70:V70)</f>
        <v>3.63</v>
      </c>
      <c r="W69" s="236"/>
      <c r="X69" s="236"/>
      <c r="AG69" t="s">
        <v>146</v>
      </c>
    </row>
    <row r="70" spans="1:60" ht="22.5" outlineLevel="1" x14ac:dyDescent="0.2">
      <c r="A70" s="250">
        <v>19</v>
      </c>
      <c r="B70" s="251" t="s">
        <v>185</v>
      </c>
      <c r="C70" s="261" t="s">
        <v>186</v>
      </c>
      <c r="D70" s="252" t="s">
        <v>149</v>
      </c>
      <c r="E70" s="253">
        <v>1.72872</v>
      </c>
      <c r="F70" s="254">
        <v>885</v>
      </c>
      <c r="G70" s="255">
        <f>ROUND(E70*F70,2)</f>
        <v>1529.92</v>
      </c>
      <c r="H70" s="230">
        <v>0</v>
      </c>
      <c r="I70" s="229">
        <f>ROUND(E70*H70,2)</f>
        <v>0</v>
      </c>
      <c r="J70" s="230">
        <v>885</v>
      </c>
      <c r="K70" s="229">
        <f>ROUND(E70*J70,2)</f>
        <v>1529.92</v>
      </c>
      <c r="L70" s="229">
        <v>21</v>
      </c>
      <c r="M70" s="229">
        <f>G70*(1+L70/100)</f>
        <v>1851.2031999999999</v>
      </c>
      <c r="N70" s="228">
        <v>0</v>
      </c>
      <c r="O70" s="228">
        <f>ROUND(E70*N70,2)</f>
        <v>0</v>
      </c>
      <c r="P70" s="228">
        <v>0</v>
      </c>
      <c r="Q70" s="228">
        <f>ROUND(E70*P70,2)</f>
        <v>0</v>
      </c>
      <c r="R70" s="229"/>
      <c r="S70" s="229" t="s">
        <v>150</v>
      </c>
      <c r="T70" s="229" t="s">
        <v>151</v>
      </c>
      <c r="U70" s="229">
        <v>2.1</v>
      </c>
      <c r="V70" s="229">
        <f>ROUND(E70*U70,2)</f>
        <v>3.63</v>
      </c>
      <c r="W70" s="229"/>
      <c r="X70" s="229" t="s">
        <v>187</v>
      </c>
      <c r="Y70" s="209"/>
      <c r="Z70" s="209"/>
      <c r="AA70" s="209"/>
      <c r="AB70" s="209"/>
      <c r="AC70" s="209"/>
      <c r="AD70" s="209"/>
      <c r="AE70" s="209"/>
      <c r="AF70" s="209"/>
      <c r="AG70" s="209" t="s">
        <v>188</v>
      </c>
      <c r="AH70" s="209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09"/>
      <c r="AT70" s="209"/>
      <c r="AU70" s="209"/>
      <c r="AV70" s="209"/>
      <c r="AW70" s="209"/>
      <c r="AX70" s="209"/>
      <c r="AY70" s="209"/>
      <c r="AZ70" s="209"/>
      <c r="BA70" s="209"/>
      <c r="BB70" s="209"/>
      <c r="BC70" s="209"/>
      <c r="BD70" s="209"/>
      <c r="BE70" s="209"/>
      <c r="BF70" s="209"/>
      <c r="BG70" s="209"/>
      <c r="BH70" s="209"/>
    </row>
    <row r="71" spans="1:60" x14ac:dyDescent="0.2">
      <c r="A71" s="237" t="s">
        <v>145</v>
      </c>
      <c r="B71" s="238" t="s">
        <v>103</v>
      </c>
      <c r="C71" s="256" t="s">
        <v>104</v>
      </c>
      <c r="D71" s="239"/>
      <c r="E71" s="240"/>
      <c r="F71" s="241"/>
      <c r="G71" s="242">
        <f>SUMIF(AG72:AG84,"&lt;&gt;NOR",G72:G84)</f>
        <v>4181.5199999999995</v>
      </c>
      <c r="H71" s="236"/>
      <c r="I71" s="236">
        <f>SUM(I72:I84)</f>
        <v>2288.13</v>
      </c>
      <c r="J71" s="236"/>
      <c r="K71" s="236">
        <f>SUM(K72:K84)</f>
        <v>1893.3899999999999</v>
      </c>
      <c r="L71" s="236"/>
      <c r="M71" s="236">
        <f>SUM(M72:M84)</f>
        <v>5059.6391999999996</v>
      </c>
      <c r="N71" s="235"/>
      <c r="O71" s="235">
        <f>SUM(O72:O84)</f>
        <v>0.19</v>
      </c>
      <c r="P71" s="235"/>
      <c r="Q71" s="235">
        <f>SUM(Q72:Q84)</f>
        <v>0.12</v>
      </c>
      <c r="R71" s="236"/>
      <c r="S71" s="236"/>
      <c r="T71" s="236"/>
      <c r="U71" s="236"/>
      <c r="V71" s="236">
        <f>SUM(V72:V84)</f>
        <v>3.16</v>
      </c>
      <c r="W71" s="236"/>
      <c r="X71" s="236"/>
      <c r="AG71" t="s">
        <v>146</v>
      </c>
    </row>
    <row r="72" spans="1:60" ht="22.5" outlineLevel="1" x14ac:dyDescent="0.2">
      <c r="A72" s="244">
        <v>20</v>
      </c>
      <c r="B72" s="245" t="s">
        <v>571</v>
      </c>
      <c r="C72" s="257" t="s">
        <v>572</v>
      </c>
      <c r="D72" s="246" t="s">
        <v>172</v>
      </c>
      <c r="E72" s="247">
        <v>8.59</v>
      </c>
      <c r="F72" s="248">
        <v>378</v>
      </c>
      <c r="G72" s="249">
        <f>ROUND(E72*F72,2)</f>
        <v>3247.02</v>
      </c>
      <c r="H72" s="230">
        <v>237.57</v>
      </c>
      <c r="I72" s="229">
        <f>ROUND(E72*H72,2)</f>
        <v>2040.73</v>
      </c>
      <c r="J72" s="230">
        <v>140.43</v>
      </c>
      <c r="K72" s="229">
        <f>ROUND(E72*J72,2)</f>
        <v>1206.29</v>
      </c>
      <c r="L72" s="229">
        <v>21</v>
      </c>
      <c r="M72" s="229">
        <f>G72*(1+L72/100)</f>
        <v>3928.8941999999997</v>
      </c>
      <c r="N72" s="228">
        <v>2.257E-2</v>
      </c>
      <c r="O72" s="228">
        <f>ROUND(E72*N72,2)</f>
        <v>0.19</v>
      </c>
      <c r="P72" s="228">
        <v>0</v>
      </c>
      <c r="Q72" s="228">
        <f>ROUND(E72*P72,2)</f>
        <v>0</v>
      </c>
      <c r="R72" s="229"/>
      <c r="S72" s="229" t="s">
        <v>150</v>
      </c>
      <c r="T72" s="229" t="s">
        <v>151</v>
      </c>
      <c r="U72" s="229">
        <v>0.28699999999999998</v>
      </c>
      <c r="V72" s="229">
        <f>ROUND(E72*U72,2)</f>
        <v>2.4700000000000002</v>
      </c>
      <c r="W72" s="229"/>
      <c r="X72" s="229" t="s">
        <v>152</v>
      </c>
      <c r="Y72" s="209"/>
      <c r="Z72" s="209"/>
      <c r="AA72" s="209"/>
      <c r="AB72" s="209"/>
      <c r="AC72" s="209"/>
      <c r="AD72" s="209"/>
      <c r="AE72" s="209"/>
      <c r="AF72" s="209"/>
      <c r="AG72" s="209" t="s">
        <v>153</v>
      </c>
      <c r="AH72" s="209"/>
      <c r="AI72" s="209"/>
      <c r="AJ72" s="209"/>
      <c r="AK72" s="209"/>
      <c r="AL72" s="209"/>
      <c r="AM72" s="209"/>
      <c r="AN72" s="209"/>
      <c r="AO72" s="209"/>
      <c r="AP72" s="209"/>
      <c r="AQ72" s="209"/>
      <c r="AR72" s="209"/>
      <c r="AS72" s="209"/>
      <c r="AT72" s="209"/>
      <c r="AU72" s="209"/>
      <c r="AV72" s="209"/>
      <c r="AW72" s="209"/>
      <c r="AX72" s="209"/>
      <c r="AY72" s="209"/>
      <c r="AZ72" s="209"/>
      <c r="BA72" s="209"/>
      <c r="BB72" s="209"/>
      <c r="BC72" s="209"/>
      <c r="BD72" s="209"/>
      <c r="BE72" s="209"/>
      <c r="BF72" s="209"/>
      <c r="BG72" s="209"/>
      <c r="BH72" s="209"/>
    </row>
    <row r="73" spans="1:60" outlineLevel="1" x14ac:dyDescent="0.2">
      <c r="A73" s="226"/>
      <c r="B73" s="227"/>
      <c r="C73" s="260" t="s">
        <v>175</v>
      </c>
      <c r="D73" s="233"/>
      <c r="E73" s="234"/>
      <c r="F73" s="229"/>
      <c r="G73" s="229"/>
      <c r="H73" s="229"/>
      <c r="I73" s="229"/>
      <c r="J73" s="229"/>
      <c r="K73" s="229"/>
      <c r="L73" s="229"/>
      <c r="M73" s="229"/>
      <c r="N73" s="228"/>
      <c r="O73" s="228"/>
      <c r="P73" s="228"/>
      <c r="Q73" s="228"/>
      <c r="R73" s="229"/>
      <c r="S73" s="229"/>
      <c r="T73" s="229"/>
      <c r="U73" s="229"/>
      <c r="V73" s="229"/>
      <c r="W73" s="229"/>
      <c r="X73" s="229"/>
      <c r="Y73" s="209"/>
      <c r="Z73" s="209"/>
      <c r="AA73" s="209"/>
      <c r="AB73" s="209"/>
      <c r="AC73" s="209"/>
      <c r="AD73" s="209"/>
      <c r="AE73" s="209"/>
      <c r="AF73" s="209"/>
      <c r="AG73" s="209" t="s">
        <v>155</v>
      </c>
      <c r="AH73" s="209">
        <v>0</v>
      </c>
      <c r="AI73" s="209"/>
      <c r="AJ73" s="209"/>
      <c r="AK73" s="209"/>
      <c r="AL73" s="209"/>
      <c r="AM73" s="209"/>
      <c r="AN73" s="209"/>
      <c r="AO73" s="209"/>
      <c r="AP73" s="209"/>
      <c r="AQ73" s="209"/>
      <c r="AR73" s="209"/>
      <c r="AS73" s="209"/>
      <c r="AT73" s="209"/>
      <c r="AU73" s="209"/>
      <c r="AV73" s="209"/>
      <c r="AW73" s="209"/>
      <c r="AX73" s="209"/>
      <c r="AY73" s="209"/>
      <c r="AZ73" s="209"/>
      <c r="BA73" s="209"/>
      <c r="BB73" s="209"/>
      <c r="BC73" s="209"/>
      <c r="BD73" s="209"/>
      <c r="BE73" s="209"/>
      <c r="BF73" s="209"/>
      <c r="BG73" s="209"/>
      <c r="BH73" s="209"/>
    </row>
    <row r="74" spans="1:60" outlineLevel="1" x14ac:dyDescent="0.2">
      <c r="A74" s="226"/>
      <c r="B74" s="227"/>
      <c r="C74" s="260" t="s">
        <v>573</v>
      </c>
      <c r="D74" s="233"/>
      <c r="E74" s="234">
        <v>8.59</v>
      </c>
      <c r="F74" s="229"/>
      <c r="G74" s="229"/>
      <c r="H74" s="229"/>
      <c r="I74" s="229"/>
      <c r="J74" s="229"/>
      <c r="K74" s="229"/>
      <c r="L74" s="229"/>
      <c r="M74" s="229"/>
      <c r="N74" s="228"/>
      <c r="O74" s="228"/>
      <c r="P74" s="228"/>
      <c r="Q74" s="228"/>
      <c r="R74" s="229"/>
      <c r="S74" s="229"/>
      <c r="T74" s="229"/>
      <c r="U74" s="229"/>
      <c r="V74" s="229"/>
      <c r="W74" s="229"/>
      <c r="X74" s="229"/>
      <c r="Y74" s="209"/>
      <c r="Z74" s="209"/>
      <c r="AA74" s="209"/>
      <c r="AB74" s="209"/>
      <c r="AC74" s="209"/>
      <c r="AD74" s="209"/>
      <c r="AE74" s="209"/>
      <c r="AF74" s="209"/>
      <c r="AG74" s="209" t="s">
        <v>155</v>
      </c>
      <c r="AH74" s="209">
        <v>0</v>
      </c>
      <c r="AI74" s="209"/>
      <c r="AJ74" s="209"/>
      <c r="AK74" s="209"/>
      <c r="AL74" s="209"/>
      <c r="AM74" s="209"/>
      <c r="AN74" s="209"/>
      <c r="AO74" s="209"/>
      <c r="AP74" s="209"/>
      <c r="AQ74" s="209"/>
      <c r="AR74" s="209"/>
      <c r="AS74" s="209"/>
      <c r="AT74" s="209"/>
      <c r="AU74" s="209"/>
      <c r="AV74" s="209"/>
      <c r="AW74" s="209"/>
      <c r="AX74" s="209"/>
      <c r="AY74" s="209"/>
      <c r="AZ74" s="209"/>
      <c r="BA74" s="209"/>
      <c r="BB74" s="209"/>
      <c r="BC74" s="209"/>
      <c r="BD74" s="209"/>
      <c r="BE74" s="209"/>
      <c r="BF74" s="209"/>
      <c r="BG74" s="209"/>
      <c r="BH74" s="209"/>
    </row>
    <row r="75" spans="1:60" outlineLevel="1" x14ac:dyDescent="0.2">
      <c r="A75" s="244">
        <v>21</v>
      </c>
      <c r="B75" s="245" t="s">
        <v>574</v>
      </c>
      <c r="C75" s="257" t="s">
        <v>575</v>
      </c>
      <c r="D75" s="246" t="s">
        <v>168</v>
      </c>
      <c r="E75" s="247">
        <v>0.32641999999999999</v>
      </c>
      <c r="F75" s="248">
        <v>229.5</v>
      </c>
      <c r="G75" s="249">
        <f>ROUND(E75*F75,2)</f>
        <v>74.91</v>
      </c>
      <c r="H75" s="230">
        <v>229.5</v>
      </c>
      <c r="I75" s="229">
        <f>ROUND(E75*H75,2)</f>
        <v>74.91</v>
      </c>
      <c r="J75" s="230">
        <v>0</v>
      </c>
      <c r="K75" s="229">
        <f>ROUND(E75*J75,2)</f>
        <v>0</v>
      </c>
      <c r="L75" s="229">
        <v>21</v>
      </c>
      <c r="M75" s="229">
        <f>G75*(1+L75/100)</f>
        <v>90.641099999999994</v>
      </c>
      <c r="N75" s="228">
        <v>2.9499999999999999E-3</v>
      </c>
      <c r="O75" s="228">
        <f>ROUND(E75*N75,2)</f>
        <v>0</v>
      </c>
      <c r="P75" s="228">
        <v>0</v>
      </c>
      <c r="Q75" s="228">
        <f>ROUND(E75*P75,2)</f>
        <v>0</v>
      </c>
      <c r="R75" s="229"/>
      <c r="S75" s="229" t="s">
        <v>150</v>
      </c>
      <c r="T75" s="229" t="s">
        <v>151</v>
      </c>
      <c r="U75" s="229">
        <v>0</v>
      </c>
      <c r="V75" s="229">
        <f>ROUND(E75*U75,2)</f>
        <v>0</v>
      </c>
      <c r="W75" s="229"/>
      <c r="X75" s="229" t="s">
        <v>152</v>
      </c>
      <c r="Y75" s="209"/>
      <c r="Z75" s="209"/>
      <c r="AA75" s="209"/>
      <c r="AB75" s="209"/>
      <c r="AC75" s="209"/>
      <c r="AD75" s="209"/>
      <c r="AE75" s="209"/>
      <c r="AF75" s="209"/>
      <c r="AG75" s="209" t="s">
        <v>153</v>
      </c>
      <c r="AH75" s="209"/>
      <c r="AI75" s="209"/>
      <c r="AJ75" s="209"/>
      <c r="AK75" s="209"/>
      <c r="AL75" s="209"/>
      <c r="AM75" s="209"/>
      <c r="AN75" s="209"/>
      <c r="AO75" s="209"/>
      <c r="AP75" s="209"/>
      <c r="AQ75" s="209"/>
      <c r="AR75" s="209"/>
      <c r="AS75" s="209"/>
      <c r="AT75" s="209"/>
      <c r="AU75" s="209"/>
      <c r="AV75" s="209"/>
      <c r="AW75" s="209"/>
      <c r="AX75" s="209"/>
      <c r="AY75" s="209"/>
      <c r="AZ75" s="209"/>
      <c r="BA75" s="209"/>
      <c r="BB75" s="209"/>
      <c r="BC75" s="209"/>
      <c r="BD75" s="209"/>
      <c r="BE75" s="209"/>
      <c r="BF75" s="209"/>
      <c r="BG75" s="209"/>
      <c r="BH75" s="209"/>
    </row>
    <row r="76" spans="1:60" outlineLevel="1" x14ac:dyDescent="0.2">
      <c r="A76" s="226"/>
      <c r="B76" s="227"/>
      <c r="C76" s="260" t="s">
        <v>175</v>
      </c>
      <c r="D76" s="233"/>
      <c r="E76" s="234"/>
      <c r="F76" s="229"/>
      <c r="G76" s="229"/>
      <c r="H76" s="229"/>
      <c r="I76" s="229"/>
      <c r="J76" s="229"/>
      <c r="K76" s="229"/>
      <c r="L76" s="229"/>
      <c r="M76" s="229"/>
      <c r="N76" s="228"/>
      <c r="O76" s="228"/>
      <c r="P76" s="228"/>
      <c r="Q76" s="228"/>
      <c r="R76" s="229"/>
      <c r="S76" s="229"/>
      <c r="T76" s="229"/>
      <c r="U76" s="229"/>
      <c r="V76" s="229"/>
      <c r="W76" s="229"/>
      <c r="X76" s="229"/>
      <c r="Y76" s="209"/>
      <c r="Z76" s="209"/>
      <c r="AA76" s="209"/>
      <c r="AB76" s="209"/>
      <c r="AC76" s="209"/>
      <c r="AD76" s="209"/>
      <c r="AE76" s="209"/>
      <c r="AF76" s="209"/>
      <c r="AG76" s="209" t="s">
        <v>155</v>
      </c>
      <c r="AH76" s="209">
        <v>0</v>
      </c>
      <c r="AI76" s="209"/>
      <c r="AJ76" s="209"/>
      <c r="AK76" s="209"/>
      <c r="AL76" s="209"/>
      <c r="AM76" s="209"/>
      <c r="AN76" s="209"/>
      <c r="AO76" s="209"/>
      <c r="AP76" s="209"/>
      <c r="AQ76" s="209"/>
      <c r="AR76" s="209"/>
      <c r="AS76" s="209"/>
      <c r="AT76" s="209"/>
      <c r="AU76" s="209"/>
      <c r="AV76" s="209"/>
      <c r="AW76" s="209"/>
      <c r="AX76" s="209"/>
      <c r="AY76" s="209"/>
      <c r="AZ76" s="209"/>
      <c r="BA76" s="209"/>
      <c r="BB76" s="209"/>
      <c r="BC76" s="209"/>
      <c r="BD76" s="209"/>
      <c r="BE76" s="209"/>
      <c r="BF76" s="209"/>
      <c r="BG76" s="209"/>
      <c r="BH76" s="209"/>
    </row>
    <row r="77" spans="1:60" outlineLevel="1" x14ac:dyDescent="0.2">
      <c r="A77" s="226"/>
      <c r="B77" s="227"/>
      <c r="C77" s="260" t="s">
        <v>576</v>
      </c>
      <c r="D77" s="233"/>
      <c r="E77" s="234">
        <v>0.32641999999999999</v>
      </c>
      <c r="F77" s="229"/>
      <c r="G77" s="229"/>
      <c r="H77" s="229"/>
      <c r="I77" s="229"/>
      <c r="J77" s="229"/>
      <c r="K77" s="229"/>
      <c r="L77" s="229"/>
      <c r="M77" s="229"/>
      <c r="N77" s="228"/>
      <c r="O77" s="228"/>
      <c r="P77" s="228"/>
      <c r="Q77" s="228"/>
      <c r="R77" s="229"/>
      <c r="S77" s="229"/>
      <c r="T77" s="229"/>
      <c r="U77" s="229"/>
      <c r="V77" s="229"/>
      <c r="W77" s="229"/>
      <c r="X77" s="229"/>
      <c r="Y77" s="209"/>
      <c r="Z77" s="209"/>
      <c r="AA77" s="209"/>
      <c r="AB77" s="209"/>
      <c r="AC77" s="209"/>
      <c r="AD77" s="209"/>
      <c r="AE77" s="209"/>
      <c r="AF77" s="209"/>
      <c r="AG77" s="209" t="s">
        <v>155</v>
      </c>
      <c r="AH77" s="209">
        <v>0</v>
      </c>
      <c r="AI77" s="209"/>
      <c r="AJ77" s="209"/>
      <c r="AK77" s="209"/>
      <c r="AL77" s="209"/>
      <c r="AM77" s="209"/>
      <c r="AN77" s="209"/>
      <c r="AO77" s="209"/>
      <c r="AP77" s="209"/>
      <c r="AQ77" s="209"/>
      <c r="AR77" s="209"/>
      <c r="AS77" s="209"/>
      <c r="AT77" s="209"/>
      <c r="AU77" s="209"/>
      <c r="AV77" s="209"/>
      <c r="AW77" s="209"/>
      <c r="AX77" s="209"/>
      <c r="AY77" s="209"/>
      <c r="AZ77" s="209"/>
      <c r="BA77" s="209"/>
      <c r="BB77" s="209"/>
      <c r="BC77" s="209"/>
      <c r="BD77" s="209"/>
      <c r="BE77" s="209"/>
      <c r="BF77" s="209"/>
      <c r="BG77" s="209"/>
      <c r="BH77" s="209"/>
    </row>
    <row r="78" spans="1:60" outlineLevel="1" x14ac:dyDescent="0.2">
      <c r="A78" s="244">
        <v>22</v>
      </c>
      <c r="B78" s="245" t="s">
        <v>577</v>
      </c>
      <c r="C78" s="257" t="s">
        <v>578</v>
      </c>
      <c r="D78" s="246" t="s">
        <v>172</v>
      </c>
      <c r="E78" s="247">
        <v>8.59</v>
      </c>
      <c r="F78" s="248">
        <v>39.1</v>
      </c>
      <c r="G78" s="249">
        <f>ROUND(E78*F78,2)</f>
        <v>335.87</v>
      </c>
      <c r="H78" s="230">
        <v>0</v>
      </c>
      <c r="I78" s="229">
        <f>ROUND(E78*H78,2)</f>
        <v>0</v>
      </c>
      <c r="J78" s="230">
        <v>39.1</v>
      </c>
      <c r="K78" s="229">
        <f>ROUND(E78*J78,2)</f>
        <v>335.87</v>
      </c>
      <c r="L78" s="229">
        <v>21</v>
      </c>
      <c r="M78" s="229">
        <f>G78*(1+L78/100)</f>
        <v>406.40269999999998</v>
      </c>
      <c r="N78" s="228">
        <v>0</v>
      </c>
      <c r="O78" s="228">
        <f>ROUND(E78*N78,2)</f>
        <v>0</v>
      </c>
      <c r="P78" s="228">
        <v>1.4E-2</v>
      </c>
      <c r="Q78" s="228">
        <f>ROUND(E78*P78,2)</f>
        <v>0.12</v>
      </c>
      <c r="R78" s="229"/>
      <c r="S78" s="229" t="s">
        <v>150</v>
      </c>
      <c r="T78" s="229" t="s">
        <v>151</v>
      </c>
      <c r="U78" s="229">
        <v>0.08</v>
      </c>
      <c r="V78" s="229">
        <f>ROUND(E78*U78,2)</f>
        <v>0.69</v>
      </c>
      <c r="W78" s="229"/>
      <c r="X78" s="229" t="s">
        <v>152</v>
      </c>
      <c r="Y78" s="209"/>
      <c r="Z78" s="209"/>
      <c r="AA78" s="209"/>
      <c r="AB78" s="209"/>
      <c r="AC78" s="209"/>
      <c r="AD78" s="209"/>
      <c r="AE78" s="209"/>
      <c r="AF78" s="209"/>
      <c r="AG78" s="209" t="s">
        <v>153</v>
      </c>
      <c r="AH78" s="209"/>
      <c r="AI78" s="209"/>
      <c r="AJ78" s="209"/>
      <c r="AK78" s="209"/>
      <c r="AL78" s="209"/>
      <c r="AM78" s="209"/>
      <c r="AN78" s="209"/>
      <c r="AO78" s="209"/>
      <c r="AP78" s="209"/>
      <c r="AQ78" s="209"/>
      <c r="AR78" s="209"/>
      <c r="AS78" s="209"/>
      <c r="AT78" s="209"/>
      <c r="AU78" s="209"/>
      <c r="AV78" s="209"/>
      <c r="AW78" s="209"/>
      <c r="AX78" s="209"/>
      <c r="AY78" s="209"/>
      <c r="AZ78" s="209"/>
      <c r="BA78" s="209"/>
      <c r="BB78" s="209"/>
      <c r="BC78" s="209"/>
      <c r="BD78" s="209"/>
      <c r="BE78" s="209"/>
      <c r="BF78" s="209"/>
      <c r="BG78" s="209"/>
      <c r="BH78" s="209"/>
    </row>
    <row r="79" spans="1:60" outlineLevel="1" x14ac:dyDescent="0.2">
      <c r="A79" s="226"/>
      <c r="B79" s="227"/>
      <c r="C79" s="260" t="s">
        <v>175</v>
      </c>
      <c r="D79" s="233"/>
      <c r="E79" s="234"/>
      <c r="F79" s="229"/>
      <c r="G79" s="229"/>
      <c r="H79" s="229"/>
      <c r="I79" s="229"/>
      <c r="J79" s="229"/>
      <c r="K79" s="229"/>
      <c r="L79" s="229"/>
      <c r="M79" s="229"/>
      <c r="N79" s="228"/>
      <c r="O79" s="228"/>
      <c r="P79" s="228"/>
      <c r="Q79" s="228"/>
      <c r="R79" s="229"/>
      <c r="S79" s="229"/>
      <c r="T79" s="229"/>
      <c r="U79" s="229"/>
      <c r="V79" s="229"/>
      <c r="W79" s="229"/>
      <c r="X79" s="229"/>
      <c r="Y79" s="209"/>
      <c r="Z79" s="209"/>
      <c r="AA79" s="209"/>
      <c r="AB79" s="209"/>
      <c r="AC79" s="209"/>
      <c r="AD79" s="209"/>
      <c r="AE79" s="209"/>
      <c r="AF79" s="209"/>
      <c r="AG79" s="209" t="s">
        <v>155</v>
      </c>
      <c r="AH79" s="209">
        <v>0</v>
      </c>
      <c r="AI79" s="209"/>
      <c r="AJ79" s="209"/>
      <c r="AK79" s="209"/>
      <c r="AL79" s="209"/>
      <c r="AM79" s="209"/>
      <c r="AN79" s="209"/>
      <c r="AO79" s="209"/>
      <c r="AP79" s="209"/>
      <c r="AQ79" s="209"/>
      <c r="AR79" s="209"/>
      <c r="AS79" s="209"/>
      <c r="AT79" s="209"/>
      <c r="AU79" s="209"/>
      <c r="AV79" s="209"/>
      <c r="AW79" s="209"/>
      <c r="AX79" s="209"/>
      <c r="AY79" s="209"/>
      <c r="AZ79" s="209"/>
      <c r="BA79" s="209"/>
      <c r="BB79" s="209"/>
      <c r="BC79" s="209"/>
      <c r="BD79" s="209"/>
      <c r="BE79" s="209"/>
      <c r="BF79" s="209"/>
      <c r="BG79" s="209"/>
      <c r="BH79" s="209"/>
    </row>
    <row r="80" spans="1:60" outlineLevel="1" x14ac:dyDescent="0.2">
      <c r="A80" s="226"/>
      <c r="B80" s="227"/>
      <c r="C80" s="260" t="s">
        <v>573</v>
      </c>
      <c r="D80" s="233"/>
      <c r="E80" s="234">
        <v>8.59</v>
      </c>
      <c r="F80" s="229"/>
      <c r="G80" s="229"/>
      <c r="H80" s="229"/>
      <c r="I80" s="229"/>
      <c r="J80" s="229"/>
      <c r="K80" s="229"/>
      <c r="L80" s="229"/>
      <c r="M80" s="229"/>
      <c r="N80" s="228"/>
      <c r="O80" s="228"/>
      <c r="P80" s="228"/>
      <c r="Q80" s="228"/>
      <c r="R80" s="229"/>
      <c r="S80" s="229"/>
      <c r="T80" s="229"/>
      <c r="U80" s="229"/>
      <c r="V80" s="229"/>
      <c r="W80" s="229"/>
      <c r="X80" s="229"/>
      <c r="Y80" s="209"/>
      <c r="Z80" s="209"/>
      <c r="AA80" s="209"/>
      <c r="AB80" s="209"/>
      <c r="AC80" s="209"/>
      <c r="AD80" s="209"/>
      <c r="AE80" s="209"/>
      <c r="AF80" s="209"/>
      <c r="AG80" s="209" t="s">
        <v>155</v>
      </c>
      <c r="AH80" s="209">
        <v>0</v>
      </c>
      <c r="AI80" s="209"/>
      <c r="AJ80" s="209"/>
      <c r="AK80" s="209"/>
      <c r="AL80" s="209"/>
      <c r="AM80" s="209"/>
      <c r="AN80" s="209"/>
      <c r="AO80" s="209"/>
      <c r="AP80" s="209"/>
      <c r="AQ80" s="209"/>
      <c r="AR80" s="209"/>
      <c r="AS80" s="209"/>
      <c r="AT80" s="209"/>
      <c r="AU80" s="209"/>
      <c r="AV80" s="209"/>
      <c r="AW80" s="209"/>
      <c r="AX80" s="209"/>
      <c r="AY80" s="209"/>
      <c r="AZ80" s="209"/>
      <c r="BA80" s="209"/>
      <c r="BB80" s="209"/>
      <c r="BC80" s="209"/>
      <c r="BD80" s="209"/>
      <c r="BE80" s="209"/>
      <c r="BF80" s="209"/>
      <c r="BG80" s="209"/>
      <c r="BH80" s="209"/>
    </row>
    <row r="81" spans="1:60" outlineLevel="1" x14ac:dyDescent="0.2">
      <c r="A81" s="244">
        <v>23</v>
      </c>
      <c r="B81" s="245" t="s">
        <v>579</v>
      </c>
      <c r="C81" s="257" t="s">
        <v>580</v>
      </c>
      <c r="D81" s="246" t="s">
        <v>172</v>
      </c>
      <c r="E81" s="247">
        <v>17.18</v>
      </c>
      <c r="F81" s="248">
        <v>14.2</v>
      </c>
      <c r="G81" s="249">
        <f>ROUND(E81*F81,2)</f>
        <v>243.96</v>
      </c>
      <c r="H81" s="230">
        <v>10.039999999999999</v>
      </c>
      <c r="I81" s="229">
        <f>ROUND(E81*H81,2)</f>
        <v>172.49</v>
      </c>
      <c r="J81" s="230">
        <v>4.16</v>
      </c>
      <c r="K81" s="229">
        <f>ROUND(E81*J81,2)</f>
        <v>71.47</v>
      </c>
      <c r="L81" s="229">
        <v>21</v>
      </c>
      <c r="M81" s="229">
        <f>G81*(1+L81/100)</f>
        <v>295.19159999999999</v>
      </c>
      <c r="N81" s="228">
        <v>6.0000000000000002E-5</v>
      </c>
      <c r="O81" s="228">
        <f>ROUND(E81*N81,2)</f>
        <v>0</v>
      </c>
      <c r="P81" s="228">
        <v>0</v>
      </c>
      <c r="Q81" s="228">
        <f>ROUND(E81*P81,2)</f>
        <v>0</v>
      </c>
      <c r="R81" s="229"/>
      <c r="S81" s="229" t="s">
        <v>150</v>
      </c>
      <c r="T81" s="229" t="s">
        <v>151</v>
      </c>
      <c r="U81" s="229">
        <v>0</v>
      </c>
      <c r="V81" s="229">
        <f>ROUND(E81*U81,2)</f>
        <v>0</v>
      </c>
      <c r="W81" s="229"/>
      <c r="X81" s="229" t="s">
        <v>152</v>
      </c>
      <c r="Y81" s="209"/>
      <c r="Z81" s="209"/>
      <c r="AA81" s="209"/>
      <c r="AB81" s="209"/>
      <c r="AC81" s="209"/>
      <c r="AD81" s="209"/>
      <c r="AE81" s="209"/>
      <c r="AF81" s="209"/>
      <c r="AG81" s="209" t="s">
        <v>153</v>
      </c>
      <c r="AH81" s="209"/>
      <c r="AI81" s="209"/>
      <c r="AJ81" s="209"/>
      <c r="AK81" s="209"/>
      <c r="AL81" s="209"/>
      <c r="AM81" s="209"/>
      <c r="AN81" s="209"/>
      <c r="AO81" s="209"/>
      <c r="AP81" s="209"/>
      <c r="AQ81" s="209"/>
      <c r="AR81" s="209"/>
      <c r="AS81" s="209"/>
      <c r="AT81" s="209"/>
      <c r="AU81" s="209"/>
      <c r="AV81" s="209"/>
      <c r="AW81" s="209"/>
      <c r="AX81" s="209"/>
      <c r="AY81" s="209"/>
      <c r="AZ81" s="209"/>
      <c r="BA81" s="209"/>
      <c r="BB81" s="209"/>
      <c r="BC81" s="209"/>
      <c r="BD81" s="209"/>
      <c r="BE81" s="209"/>
      <c r="BF81" s="209"/>
      <c r="BG81" s="209"/>
      <c r="BH81" s="209"/>
    </row>
    <row r="82" spans="1:60" outlineLevel="1" x14ac:dyDescent="0.2">
      <c r="A82" s="226"/>
      <c r="B82" s="227"/>
      <c r="C82" s="260" t="s">
        <v>175</v>
      </c>
      <c r="D82" s="233"/>
      <c r="E82" s="234"/>
      <c r="F82" s="229"/>
      <c r="G82" s="229"/>
      <c r="H82" s="229"/>
      <c r="I82" s="229"/>
      <c r="J82" s="229"/>
      <c r="K82" s="229"/>
      <c r="L82" s="229"/>
      <c r="M82" s="229"/>
      <c r="N82" s="228"/>
      <c r="O82" s="228"/>
      <c r="P82" s="228"/>
      <c r="Q82" s="228"/>
      <c r="R82" s="229"/>
      <c r="S82" s="229"/>
      <c r="T82" s="229"/>
      <c r="U82" s="229"/>
      <c r="V82" s="229"/>
      <c r="W82" s="229"/>
      <c r="X82" s="229"/>
      <c r="Y82" s="209"/>
      <c r="Z82" s="209"/>
      <c r="AA82" s="209"/>
      <c r="AB82" s="209"/>
      <c r="AC82" s="209"/>
      <c r="AD82" s="209"/>
      <c r="AE82" s="209"/>
      <c r="AF82" s="209"/>
      <c r="AG82" s="209" t="s">
        <v>155</v>
      </c>
      <c r="AH82" s="209">
        <v>0</v>
      </c>
      <c r="AI82" s="209"/>
      <c r="AJ82" s="209"/>
      <c r="AK82" s="209"/>
      <c r="AL82" s="209"/>
      <c r="AM82" s="209"/>
      <c r="AN82" s="209"/>
      <c r="AO82" s="209"/>
      <c r="AP82" s="209"/>
      <c r="AQ82" s="209"/>
      <c r="AR82" s="209"/>
      <c r="AS82" s="209"/>
      <c r="AT82" s="209"/>
      <c r="AU82" s="209"/>
      <c r="AV82" s="209"/>
      <c r="AW82" s="209"/>
      <c r="AX82" s="209"/>
      <c r="AY82" s="209"/>
      <c r="AZ82" s="209"/>
      <c r="BA82" s="209"/>
      <c r="BB82" s="209"/>
      <c r="BC82" s="209"/>
      <c r="BD82" s="209"/>
      <c r="BE82" s="209"/>
      <c r="BF82" s="209"/>
      <c r="BG82" s="209"/>
      <c r="BH82" s="209"/>
    </row>
    <row r="83" spans="1:60" outlineLevel="1" x14ac:dyDescent="0.2">
      <c r="A83" s="226"/>
      <c r="B83" s="227"/>
      <c r="C83" s="260" t="s">
        <v>581</v>
      </c>
      <c r="D83" s="233"/>
      <c r="E83" s="234">
        <v>17.18</v>
      </c>
      <c r="F83" s="229"/>
      <c r="G83" s="229"/>
      <c r="H83" s="229"/>
      <c r="I83" s="229"/>
      <c r="J83" s="229"/>
      <c r="K83" s="229"/>
      <c r="L83" s="229"/>
      <c r="M83" s="229"/>
      <c r="N83" s="228"/>
      <c r="O83" s="228"/>
      <c r="P83" s="228"/>
      <c r="Q83" s="228"/>
      <c r="R83" s="229"/>
      <c r="S83" s="229"/>
      <c r="T83" s="229"/>
      <c r="U83" s="229"/>
      <c r="V83" s="229"/>
      <c r="W83" s="229"/>
      <c r="X83" s="229"/>
      <c r="Y83" s="209"/>
      <c r="Z83" s="209"/>
      <c r="AA83" s="209"/>
      <c r="AB83" s="209"/>
      <c r="AC83" s="209"/>
      <c r="AD83" s="209"/>
      <c r="AE83" s="209"/>
      <c r="AF83" s="209"/>
      <c r="AG83" s="209" t="s">
        <v>155</v>
      </c>
      <c r="AH83" s="209">
        <v>0</v>
      </c>
      <c r="AI83" s="209"/>
      <c r="AJ83" s="209"/>
      <c r="AK83" s="209"/>
      <c r="AL83" s="209"/>
      <c r="AM83" s="209"/>
      <c r="AN83" s="209"/>
      <c r="AO83" s="209"/>
      <c r="AP83" s="209"/>
      <c r="AQ83" s="209"/>
      <c r="AR83" s="209"/>
      <c r="AS83" s="209"/>
      <c r="AT83" s="209"/>
      <c r="AU83" s="209"/>
      <c r="AV83" s="209"/>
      <c r="AW83" s="209"/>
      <c r="AX83" s="209"/>
      <c r="AY83" s="209"/>
      <c r="AZ83" s="209"/>
      <c r="BA83" s="209"/>
      <c r="BB83" s="209"/>
      <c r="BC83" s="209"/>
      <c r="BD83" s="209"/>
      <c r="BE83" s="209"/>
      <c r="BF83" s="209"/>
      <c r="BG83" s="209"/>
      <c r="BH83" s="209"/>
    </row>
    <row r="84" spans="1:60" ht="22.5" outlineLevel="1" x14ac:dyDescent="0.2">
      <c r="A84" s="250">
        <v>24</v>
      </c>
      <c r="B84" s="251" t="s">
        <v>582</v>
      </c>
      <c r="C84" s="261" t="s">
        <v>583</v>
      </c>
      <c r="D84" s="252" t="s">
        <v>0</v>
      </c>
      <c r="E84" s="253">
        <v>39.017600000000002</v>
      </c>
      <c r="F84" s="254">
        <v>7.17</v>
      </c>
      <c r="G84" s="255">
        <f>ROUND(E84*F84,2)</f>
        <v>279.76</v>
      </c>
      <c r="H84" s="230">
        <v>0</v>
      </c>
      <c r="I84" s="229">
        <f>ROUND(E84*H84,2)</f>
        <v>0</v>
      </c>
      <c r="J84" s="230">
        <v>7.17</v>
      </c>
      <c r="K84" s="229">
        <f>ROUND(E84*J84,2)</f>
        <v>279.76</v>
      </c>
      <c r="L84" s="229">
        <v>21</v>
      </c>
      <c r="M84" s="229">
        <f>G84*(1+L84/100)</f>
        <v>338.50959999999998</v>
      </c>
      <c r="N84" s="228">
        <v>0</v>
      </c>
      <c r="O84" s="228">
        <f>ROUND(E84*N84,2)</f>
        <v>0</v>
      </c>
      <c r="P84" s="228">
        <v>0</v>
      </c>
      <c r="Q84" s="228">
        <f>ROUND(E84*P84,2)</f>
        <v>0</v>
      </c>
      <c r="R84" s="229"/>
      <c r="S84" s="229" t="s">
        <v>150</v>
      </c>
      <c r="T84" s="229" t="s">
        <v>183</v>
      </c>
      <c r="U84" s="229">
        <v>0</v>
      </c>
      <c r="V84" s="229">
        <f>ROUND(E84*U84,2)</f>
        <v>0</v>
      </c>
      <c r="W84" s="229"/>
      <c r="X84" s="229" t="s">
        <v>187</v>
      </c>
      <c r="Y84" s="209"/>
      <c r="Z84" s="209"/>
      <c r="AA84" s="209"/>
      <c r="AB84" s="209"/>
      <c r="AC84" s="209"/>
      <c r="AD84" s="209"/>
      <c r="AE84" s="209"/>
      <c r="AF84" s="209"/>
      <c r="AG84" s="209" t="s">
        <v>188</v>
      </c>
      <c r="AH84" s="209"/>
      <c r="AI84" s="209"/>
      <c r="AJ84" s="209"/>
      <c r="AK84" s="209"/>
      <c r="AL84" s="209"/>
      <c r="AM84" s="209"/>
      <c r="AN84" s="209"/>
      <c r="AO84" s="209"/>
      <c r="AP84" s="209"/>
      <c r="AQ84" s="209"/>
      <c r="AR84" s="209"/>
      <c r="AS84" s="209"/>
      <c r="AT84" s="209"/>
      <c r="AU84" s="209"/>
      <c r="AV84" s="209"/>
      <c r="AW84" s="209"/>
      <c r="AX84" s="209"/>
      <c r="AY84" s="209"/>
      <c r="AZ84" s="209"/>
      <c r="BA84" s="209"/>
      <c r="BB84" s="209"/>
      <c r="BC84" s="209"/>
      <c r="BD84" s="209"/>
      <c r="BE84" s="209"/>
      <c r="BF84" s="209"/>
      <c r="BG84" s="209"/>
      <c r="BH84" s="209"/>
    </row>
    <row r="85" spans="1:60" x14ac:dyDescent="0.2">
      <c r="A85" s="237" t="s">
        <v>145</v>
      </c>
      <c r="B85" s="238" t="s">
        <v>115</v>
      </c>
      <c r="C85" s="256" t="s">
        <v>116</v>
      </c>
      <c r="D85" s="239"/>
      <c r="E85" s="240"/>
      <c r="F85" s="241"/>
      <c r="G85" s="242">
        <f>SUMIF(AG86:AG92,"&lt;&gt;NOR",G86:G92)</f>
        <v>36964.44</v>
      </c>
      <c r="H85" s="236"/>
      <c r="I85" s="236">
        <f>SUM(I86:I92)</f>
        <v>0</v>
      </c>
      <c r="J85" s="236"/>
      <c r="K85" s="236">
        <f>SUM(K86:K92)</f>
        <v>36964.44</v>
      </c>
      <c r="L85" s="236"/>
      <c r="M85" s="236">
        <f>SUM(M86:M92)</f>
        <v>44726.972399999999</v>
      </c>
      <c r="N85" s="235"/>
      <c r="O85" s="235">
        <f>SUM(O86:O92)</f>
        <v>0</v>
      </c>
      <c r="P85" s="235"/>
      <c r="Q85" s="235">
        <f>SUM(Q86:Q92)</f>
        <v>0</v>
      </c>
      <c r="R85" s="236"/>
      <c r="S85" s="236"/>
      <c r="T85" s="236"/>
      <c r="U85" s="236"/>
      <c r="V85" s="236">
        <f>SUM(V86:V92)</f>
        <v>55.01</v>
      </c>
      <c r="W85" s="236"/>
      <c r="X85" s="236"/>
      <c r="AG85" t="s">
        <v>146</v>
      </c>
    </row>
    <row r="86" spans="1:60" outlineLevel="1" x14ac:dyDescent="0.2">
      <c r="A86" s="250">
        <v>25</v>
      </c>
      <c r="B86" s="251" t="s">
        <v>421</v>
      </c>
      <c r="C86" s="261" t="s">
        <v>422</v>
      </c>
      <c r="D86" s="252" t="s">
        <v>149</v>
      </c>
      <c r="E86" s="253">
        <v>20.524059999999999</v>
      </c>
      <c r="F86" s="254">
        <v>382.83</v>
      </c>
      <c r="G86" s="255">
        <f>ROUND(E86*F86,2)</f>
        <v>7857.23</v>
      </c>
      <c r="H86" s="230">
        <v>0</v>
      </c>
      <c r="I86" s="229">
        <f>ROUND(E86*H86,2)</f>
        <v>0</v>
      </c>
      <c r="J86" s="230">
        <v>382.83</v>
      </c>
      <c r="K86" s="229">
        <f>ROUND(E86*J86,2)</f>
        <v>7857.23</v>
      </c>
      <c r="L86" s="229">
        <v>21</v>
      </c>
      <c r="M86" s="229">
        <f>G86*(1+L86/100)</f>
        <v>9507.2482999999993</v>
      </c>
      <c r="N86" s="228">
        <v>0</v>
      </c>
      <c r="O86" s="228">
        <f>ROUND(E86*N86,2)</f>
        <v>0</v>
      </c>
      <c r="P86" s="228">
        <v>0</v>
      </c>
      <c r="Q86" s="228">
        <f>ROUND(E86*P86,2)</f>
        <v>0</v>
      </c>
      <c r="R86" s="229"/>
      <c r="S86" s="229" t="s">
        <v>150</v>
      </c>
      <c r="T86" s="229" t="s">
        <v>183</v>
      </c>
      <c r="U86" s="229">
        <v>0.93300000000000005</v>
      </c>
      <c r="V86" s="229">
        <f>ROUND(E86*U86,2)</f>
        <v>19.149999999999999</v>
      </c>
      <c r="W86" s="229"/>
      <c r="X86" s="229" t="s">
        <v>316</v>
      </c>
      <c r="Y86" s="209"/>
      <c r="Z86" s="209"/>
      <c r="AA86" s="209"/>
      <c r="AB86" s="209"/>
      <c r="AC86" s="209"/>
      <c r="AD86" s="209"/>
      <c r="AE86" s="209"/>
      <c r="AF86" s="209"/>
      <c r="AG86" s="209" t="s">
        <v>317</v>
      </c>
      <c r="AH86" s="209"/>
      <c r="AI86" s="209"/>
      <c r="AJ86" s="209"/>
      <c r="AK86" s="209"/>
      <c r="AL86" s="209"/>
      <c r="AM86" s="209"/>
      <c r="AN86" s="209"/>
      <c r="AO86" s="209"/>
      <c r="AP86" s="209"/>
      <c r="AQ86" s="209"/>
      <c r="AR86" s="209"/>
      <c r="AS86" s="209"/>
      <c r="AT86" s="209"/>
      <c r="AU86" s="209"/>
      <c r="AV86" s="209"/>
      <c r="AW86" s="209"/>
      <c r="AX86" s="209"/>
      <c r="AY86" s="209"/>
      <c r="AZ86" s="209"/>
      <c r="BA86" s="209"/>
      <c r="BB86" s="209"/>
      <c r="BC86" s="209"/>
      <c r="BD86" s="209"/>
      <c r="BE86" s="209"/>
      <c r="BF86" s="209"/>
      <c r="BG86" s="209"/>
      <c r="BH86" s="209"/>
    </row>
    <row r="87" spans="1:60" outlineLevel="1" x14ac:dyDescent="0.2">
      <c r="A87" s="244">
        <v>26</v>
      </c>
      <c r="B87" s="245" t="s">
        <v>314</v>
      </c>
      <c r="C87" s="257" t="s">
        <v>315</v>
      </c>
      <c r="D87" s="246" t="s">
        <v>149</v>
      </c>
      <c r="E87" s="247">
        <v>20.524059999999999</v>
      </c>
      <c r="F87" s="248">
        <v>234.5</v>
      </c>
      <c r="G87" s="249">
        <f>ROUND(E87*F87,2)</f>
        <v>4812.8900000000003</v>
      </c>
      <c r="H87" s="230">
        <v>0</v>
      </c>
      <c r="I87" s="229">
        <f>ROUND(E87*H87,2)</f>
        <v>0</v>
      </c>
      <c r="J87" s="230">
        <v>234.5</v>
      </c>
      <c r="K87" s="229">
        <f>ROUND(E87*J87,2)</f>
        <v>4812.8900000000003</v>
      </c>
      <c r="L87" s="229">
        <v>21</v>
      </c>
      <c r="M87" s="229">
        <f>G87*(1+L87/100)</f>
        <v>5823.5969000000005</v>
      </c>
      <c r="N87" s="228">
        <v>0</v>
      </c>
      <c r="O87" s="228">
        <f>ROUND(E87*N87,2)</f>
        <v>0</v>
      </c>
      <c r="P87" s="228">
        <v>0</v>
      </c>
      <c r="Q87" s="228">
        <f>ROUND(E87*P87,2)</f>
        <v>0</v>
      </c>
      <c r="R87" s="229"/>
      <c r="S87" s="229" t="s">
        <v>150</v>
      </c>
      <c r="T87" s="229" t="s">
        <v>151</v>
      </c>
      <c r="U87" s="229">
        <v>0.49</v>
      </c>
      <c r="V87" s="229">
        <f>ROUND(E87*U87,2)</f>
        <v>10.06</v>
      </c>
      <c r="W87" s="229"/>
      <c r="X87" s="229" t="s">
        <v>316</v>
      </c>
      <c r="Y87" s="209"/>
      <c r="Z87" s="209"/>
      <c r="AA87" s="209"/>
      <c r="AB87" s="209"/>
      <c r="AC87" s="209"/>
      <c r="AD87" s="209"/>
      <c r="AE87" s="209"/>
      <c r="AF87" s="209"/>
      <c r="AG87" s="209" t="s">
        <v>317</v>
      </c>
      <c r="AH87" s="209"/>
      <c r="AI87" s="209"/>
      <c r="AJ87" s="209"/>
      <c r="AK87" s="209"/>
      <c r="AL87" s="209"/>
      <c r="AM87" s="209"/>
      <c r="AN87" s="209"/>
      <c r="AO87" s="209"/>
      <c r="AP87" s="209"/>
      <c r="AQ87" s="209"/>
      <c r="AR87" s="209"/>
      <c r="AS87" s="209"/>
      <c r="AT87" s="209"/>
      <c r="AU87" s="209"/>
      <c r="AV87" s="209"/>
      <c r="AW87" s="209"/>
      <c r="AX87" s="209"/>
      <c r="AY87" s="209"/>
      <c r="AZ87" s="209"/>
      <c r="BA87" s="209"/>
      <c r="BB87" s="209"/>
      <c r="BC87" s="209"/>
      <c r="BD87" s="209"/>
      <c r="BE87" s="209"/>
      <c r="BF87" s="209"/>
      <c r="BG87" s="209"/>
      <c r="BH87" s="209"/>
    </row>
    <row r="88" spans="1:60" outlineLevel="1" x14ac:dyDescent="0.2">
      <c r="A88" s="226"/>
      <c r="B88" s="227"/>
      <c r="C88" s="270" t="s">
        <v>318</v>
      </c>
      <c r="D88" s="269"/>
      <c r="E88" s="269"/>
      <c r="F88" s="269"/>
      <c r="G88" s="269"/>
      <c r="H88" s="229"/>
      <c r="I88" s="229"/>
      <c r="J88" s="229"/>
      <c r="K88" s="229"/>
      <c r="L88" s="229"/>
      <c r="M88" s="229"/>
      <c r="N88" s="228"/>
      <c r="O88" s="228"/>
      <c r="P88" s="228"/>
      <c r="Q88" s="228"/>
      <c r="R88" s="229"/>
      <c r="S88" s="229"/>
      <c r="T88" s="229"/>
      <c r="U88" s="229"/>
      <c r="V88" s="229"/>
      <c r="W88" s="229"/>
      <c r="X88" s="229"/>
      <c r="Y88" s="209"/>
      <c r="Z88" s="209"/>
      <c r="AA88" s="209"/>
      <c r="AB88" s="209"/>
      <c r="AC88" s="209"/>
      <c r="AD88" s="209"/>
      <c r="AE88" s="209"/>
      <c r="AF88" s="209"/>
      <c r="AG88" s="209" t="s">
        <v>319</v>
      </c>
      <c r="AH88" s="209"/>
      <c r="AI88" s="209"/>
      <c r="AJ88" s="209"/>
      <c r="AK88" s="209"/>
      <c r="AL88" s="209"/>
      <c r="AM88" s="209"/>
      <c r="AN88" s="209"/>
      <c r="AO88" s="209"/>
      <c r="AP88" s="209"/>
      <c r="AQ88" s="209"/>
      <c r="AR88" s="209"/>
      <c r="AS88" s="209"/>
      <c r="AT88" s="209"/>
      <c r="AU88" s="209"/>
      <c r="AV88" s="209"/>
      <c r="AW88" s="209"/>
      <c r="AX88" s="209"/>
      <c r="AY88" s="209"/>
      <c r="AZ88" s="209"/>
      <c r="BA88" s="209"/>
      <c r="BB88" s="209"/>
      <c r="BC88" s="209"/>
      <c r="BD88" s="209"/>
      <c r="BE88" s="209"/>
      <c r="BF88" s="209"/>
      <c r="BG88" s="209"/>
      <c r="BH88" s="209"/>
    </row>
    <row r="89" spans="1:60" outlineLevel="1" x14ac:dyDescent="0.2">
      <c r="A89" s="250">
        <v>27</v>
      </c>
      <c r="B89" s="251" t="s">
        <v>320</v>
      </c>
      <c r="C89" s="261" t="s">
        <v>321</v>
      </c>
      <c r="D89" s="252" t="s">
        <v>149</v>
      </c>
      <c r="E89" s="253">
        <v>246.28872000000001</v>
      </c>
      <c r="F89" s="254">
        <v>16</v>
      </c>
      <c r="G89" s="255">
        <f>ROUND(E89*F89,2)</f>
        <v>3940.62</v>
      </c>
      <c r="H89" s="230">
        <v>0</v>
      </c>
      <c r="I89" s="229">
        <f>ROUND(E89*H89,2)</f>
        <v>0</v>
      </c>
      <c r="J89" s="230">
        <v>16</v>
      </c>
      <c r="K89" s="229">
        <f>ROUND(E89*J89,2)</f>
        <v>3940.62</v>
      </c>
      <c r="L89" s="229">
        <v>21</v>
      </c>
      <c r="M89" s="229">
        <f>G89*(1+L89/100)</f>
        <v>4768.1502</v>
      </c>
      <c r="N89" s="228">
        <v>0</v>
      </c>
      <c r="O89" s="228">
        <f>ROUND(E89*N89,2)</f>
        <v>0</v>
      </c>
      <c r="P89" s="228">
        <v>0</v>
      </c>
      <c r="Q89" s="228">
        <f>ROUND(E89*P89,2)</f>
        <v>0</v>
      </c>
      <c r="R89" s="229"/>
      <c r="S89" s="229" t="s">
        <v>150</v>
      </c>
      <c r="T89" s="229" t="s">
        <v>151</v>
      </c>
      <c r="U89" s="229">
        <v>0</v>
      </c>
      <c r="V89" s="229">
        <f>ROUND(E89*U89,2)</f>
        <v>0</v>
      </c>
      <c r="W89" s="229"/>
      <c r="X89" s="229" t="s">
        <v>316</v>
      </c>
      <c r="Y89" s="209"/>
      <c r="Z89" s="209"/>
      <c r="AA89" s="209"/>
      <c r="AB89" s="209"/>
      <c r="AC89" s="209"/>
      <c r="AD89" s="209"/>
      <c r="AE89" s="209"/>
      <c r="AF89" s="209"/>
      <c r="AG89" s="209" t="s">
        <v>317</v>
      </c>
      <c r="AH89" s="209"/>
      <c r="AI89" s="209"/>
      <c r="AJ89" s="209"/>
      <c r="AK89" s="209"/>
      <c r="AL89" s="209"/>
      <c r="AM89" s="209"/>
      <c r="AN89" s="209"/>
      <c r="AO89" s="209"/>
      <c r="AP89" s="209"/>
      <c r="AQ89" s="209"/>
      <c r="AR89" s="209"/>
      <c r="AS89" s="209"/>
      <c r="AT89" s="209"/>
      <c r="AU89" s="209"/>
      <c r="AV89" s="209"/>
      <c r="AW89" s="209"/>
      <c r="AX89" s="209"/>
      <c r="AY89" s="209"/>
      <c r="AZ89" s="209"/>
      <c r="BA89" s="209"/>
      <c r="BB89" s="209"/>
      <c r="BC89" s="209"/>
      <c r="BD89" s="209"/>
      <c r="BE89" s="209"/>
      <c r="BF89" s="209"/>
      <c r="BG89" s="209"/>
      <c r="BH89" s="209"/>
    </row>
    <row r="90" spans="1:60" outlineLevel="1" x14ac:dyDescent="0.2">
      <c r="A90" s="250">
        <v>28</v>
      </c>
      <c r="B90" s="251" t="s">
        <v>322</v>
      </c>
      <c r="C90" s="261" t="s">
        <v>323</v>
      </c>
      <c r="D90" s="252" t="s">
        <v>149</v>
      </c>
      <c r="E90" s="253">
        <v>20.524059999999999</v>
      </c>
      <c r="F90" s="254">
        <v>331</v>
      </c>
      <c r="G90" s="255">
        <f>ROUND(E90*F90,2)</f>
        <v>6793.46</v>
      </c>
      <c r="H90" s="230">
        <v>0</v>
      </c>
      <c r="I90" s="229">
        <f>ROUND(E90*H90,2)</f>
        <v>0</v>
      </c>
      <c r="J90" s="230">
        <v>331</v>
      </c>
      <c r="K90" s="229">
        <f>ROUND(E90*J90,2)</f>
        <v>6793.46</v>
      </c>
      <c r="L90" s="229">
        <v>21</v>
      </c>
      <c r="M90" s="229">
        <f>G90*(1+L90/100)</f>
        <v>8220.0866000000005</v>
      </c>
      <c r="N90" s="228">
        <v>0</v>
      </c>
      <c r="O90" s="228">
        <f>ROUND(E90*N90,2)</f>
        <v>0</v>
      </c>
      <c r="P90" s="228">
        <v>0</v>
      </c>
      <c r="Q90" s="228">
        <f>ROUND(E90*P90,2)</f>
        <v>0</v>
      </c>
      <c r="R90" s="229"/>
      <c r="S90" s="229" t="s">
        <v>150</v>
      </c>
      <c r="T90" s="229" t="s">
        <v>151</v>
      </c>
      <c r="U90" s="229">
        <v>0.94199999999999995</v>
      </c>
      <c r="V90" s="229">
        <f>ROUND(E90*U90,2)</f>
        <v>19.329999999999998</v>
      </c>
      <c r="W90" s="229"/>
      <c r="X90" s="229" t="s">
        <v>316</v>
      </c>
      <c r="Y90" s="209"/>
      <c r="Z90" s="209"/>
      <c r="AA90" s="209"/>
      <c r="AB90" s="209"/>
      <c r="AC90" s="209"/>
      <c r="AD90" s="209"/>
      <c r="AE90" s="209"/>
      <c r="AF90" s="209"/>
      <c r="AG90" s="209" t="s">
        <v>317</v>
      </c>
      <c r="AH90" s="209"/>
      <c r="AI90" s="209"/>
      <c r="AJ90" s="209"/>
      <c r="AK90" s="209"/>
      <c r="AL90" s="209"/>
      <c r="AM90" s="209"/>
      <c r="AN90" s="209"/>
      <c r="AO90" s="209"/>
      <c r="AP90" s="209"/>
      <c r="AQ90" s="209"/>
      <c r="AR90" s="209"/>
      <c r="AS90" s="209"/>
      <c r="AT90" s="209"/>
      <c r="AU90" s="209"/>
      <c r="AV90" s="209"/>
      <c r="AW90" s="209"/>
      <c r="AX90" s="209"/>
      <c r="AY90" s="209"/>
      <c r="AZ90" s="209"/>
      <c r="BA90" s="209"/>
      <c r="BB90" s="209"/>
      <c r="BC90" s="209"/>
      <c r="BD90" s="209"/>
      <c r="BE90" s="209"/>
      <c r="BF90" s="209"/>
      <c r="BG90" s="209"/>
      <c r="BH90" s="209"/>
    </row>
    <row r="91" spans="1:60" outlineLevel="1" x14ac:dyDescent="0.2">
      <c r="A91" s="250">
        <v>29</v>
      </c>
      <c r="B91" s="251" t="s">
        <v>324</v>
      </c>
      <c r="C91" s="261" t="s">
        <v>325</v>
      </c>
      <c r="D91" s="252" t="s">
        <v>149</v>
      </c>
      <c r="E91" s="253">
        <v>61.572180000000003</v>
      </c>
      <c r="F91" s="254">
        <v>36.9</v>
      </c>
      <c r="G91" s="255">
        <f>ROUND(E91*F91,2)</f>
        <v>2272.0100000000002</v>
      </c>
      <c r="H91" s="230">
        <v>0</v>
      </c>
      <c r="I91" s="229">
        <f>ROUND(E91*H91,2)</f>
        <v>0</v>
      </c>
      <c r="J91" s="230">
        <v>36.9</v>
      </c>
      <c r="K91" s="229">
        <f>ROUND(E91*J91,2)</f>
        <v>2272.0100000000002</v>
      </c>
      <c r="L91" s="229">
        <v>21</v>
      </c>
      <c r="M91" s="229">
        <f>G91*(1+L91/100)</f>
        <v>2749.1321000000003</v>
      </c>
      <c r="N91" s="228">
        <v>0</v>
      </c>
      <c r="O91" s="228">
        <f>ROUND(E91*N91,2)</f>
        <v>0</v>
      </c>
      <c r="P91" s="228">
        <v>0</v>
      </c>
      <c r="Q91" s="228">
        <f>ROUND(E91*P91,2)</f>
        <v>0</v>
      </c>
      <c r="R91" s="229"/>
      <c r="S91" s="229" t="s">
        <v>150</v>
      </c>
      <c r="T91" s="229" t="s">
        <v>151</v>
      </c>
      <c r="U91" s="229">
        <v>0.105</v>
      </c>
      <c r="V91" s="229">
        <f>ROUND(E91*U91,2)</f>
        <v>6.47</v>
      </c>
      <c r="W91" s="229"/>
      <c r="X91" s="229" t="s">
        <v>316</v>
      </c>
      <c r="Y91" s="209"/>
      <c r="Z91" s="209"/>
      <c r="AA91" s="209"/>
      <c r="AB91" s="209"/>
      <c r="AC91" s="209"/>
      <c r="AD91" s="209"/>
      <c r="AE91" s="209"/>
      <c r="AF91" s="209"/>
      <c r="AG91" s="209" t="s">
        <v>317</v>
      </c>
      <c r="AH91" s="209"/>
      <c r="AI91" s="209"/>
      <c r="AJ91" s="209"/>
      <c r="AK91" s="209"/>
      <c r="AL91" s="209"/>
      <c r="AM91" s="209"/>
      <c r="AN91" s="209"/>
      <c r="AO91" s="209"/>
      <c r="AP91" s="209"/>
      <c r="AQ91" s="209"/>
      <c r="AR91" s="209"/>
      <c r="AS91" s="209"/>
      <c r="AT91" s="209"/>
      <c r="AU91" s="209"/>
      <c r="AV91" s="209"/>
      <c r="AW91" s="209"/>
      <c r="AX91" s="209"/>
      <c r="AY91" s="209"/>
      <c r="AZ91" s="209"/>
      <c r="BA91" s="209"/>
      <c r="BB91" s="209"/>
      <c r="BC91" s="209"/>
      <c r="BD91" s="209"/>
      <c r="BE91" s="209"/>
      <c r="BF91" s="209"/>
      <c r="BG91" s="209"/>
      <c r="BH91" s="209"/>
    </row>
    <row r="92" spans="1:60" outlineLevel="1" x14ac:dyDescent="0.2">
      <c r="A92" s="244">
        <v>30</v>
      </c>
      <c r="B92" s="245" t="s">
        <v>326</v>
      </c>
      <c r="C92" s="257" t="s">
        <v>327</v>
      </c>
      <c r="D92" s="246" t="s">
        <v>149</v>
      </c>
      <c r="E92" s="247">
        <v>20.524059999999999</v>
      </c>
      <c r="F92" s="248">
        <v>550</v>
      </c>
      <c r="G92" s="249">
        <f>ROUND(E92*F92,2)</f>
        <v>11288.23</v>
      </c>
      <c r="H92" s="230">
        <v>0</v>
      </c>
      <c r="I92" s="229">
        <f>ROUND(E92*H92,2)</f>
        <v>0</v>
      </c>
      <c r="J92" s="230">
        <v>550</v>
      </c>
      <c r="K92" s="229">
        <f>ROUND(E92*J92,2)</f>
        <v>11288.23</v>
      </c>
      <c r="L92" s="229">
        <v>21</v>
      </c>
      <c r="M92" s="229">
        <f>G92*(1+L92/100)</f>
        <v>13658.7583</v>
      </c>
      <c r="N92" s="228">
        <v>0</v>
      </c>
      <c r="O92" s="228">
        <f>ROUND(E92*N92,2)</f>
        <v>0</v>
      </c>
      <c r="P92" s="228">
        <v>0</v>
      </c>
      <c r="Q92" s="228">
        <f>ROUND(E92*P92,2)</f>
        <v>0</v>
      </c>
      <c r="R92" s="229"/>
      <c r="S92" s="229" t="s">
        <v>182</v>
      </c>
      <c r="T92" s="229" t="s">
        <v>183</v>
      </c>
      <c r="U92" s="229">
        <v>0</v>
      </c>
      <c r="V92" s="229">
        <f>ROUND(E92*U92,2)</f>
        <v>0</v>
      </c>
      <c r="W92" s="229"/>
      <c r="X92" s="229" t="s">
        <v>316</v>
      </c>
      <c r="Y92" s="209"/>
      <c r="Z92" s="209"/>
      <c r="AA92" s="209"/>
      <c r="AB92" s="209"/>
      <c r="AC92" s="209"/>
      <c r="AD92" s="209"/>
      <c r="AE92" s="209"/>
      <c r="AF92" s="209"/>
      <c r="AG92" s="209" t="s">
        <v>317</v>
      </c>
      <c r="AH92" s="209"/>
      <c r="AI92" s="209"/>
      <c r="AJ92" s="209"/>
      <c r="AK92" s="209"/>
      <c r="AL92" s="209"/>
      <c r="AM92" s="209"/>
      <c r="AN92" s="209"/>
      <c r="AO92" s="209"/>
      <c r="AP92" s="209"/>
      <c r="AQ92" s="209"/>
      <c r="AR92" s="209"/>
      <c r="AS92" s="209"/>
      <c r="AT92" s="209"/>
      <c r="AU92" s="209"/>
      <c r="AV92" s="209"/>
      <c r="AW92" s="209"/>
      <c r="AX92" s="209"/>
      <c r="AY92" s="209"/>
      <c r="AZ92" s="209"/>
      <c r="BA92" s="209"/>
      <c r="BB92" s="209"/>
      <c r="BC92" s="209"/>
      <c r="BD92" s="209"/>
      <c r="BE92" s="209"/>
      <c r="BF92" s="209"/>
      <c r="BG92" s="209"/>
      <c r="BH92" s="209"/>
    </row>
    <row r="93" spans="1:60" x14ac:dyDescent="0.2">
      <c r="A93" s="3"/>
      <c r="B93" s="4"/>
      <c r="C93" s="262"/>
      <c r="D93" s="6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AE93">
        <v>15</v>
      </c>
      <c r="AF93">
        <v>21</v>
      </c>
      <c r="AG93" t="s">
        <v>132</v>
      </c>
    </row>
    <row r="94" spans="1:60" x14ac:dyDescent="0.2">
      <c r="A94" s="212"/>
      <c r="B94" s="213" t="s">
        <v>31</v>
      </c>
      <c r="C94" s="263"/>
      <c r="D94" s="214"/>
      <c r="E94" s="215"/>
      <c r="F94" s="215"/>
      <c r="G94" s="243">
        <f>G8+G15+G26+G36+G69+G71+G85</f>
        <v>103128.43000000001</v>
      </c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AE94">
        <f>SUMIF(L7:L92,AE93,G7:G92)</f>
        <v>0</v>
      </c>
      <c r="AF94">
        <f>SUMIF(L7:L92,AF93,G7:G92)</f>
        <v>103128.43</v>
      </c>
      <c r="AG94" t="s">
        <v>191</v>
      </c>
    </row>
    <row r="95" spans="1:60" x14ac:dyDescent="0.2">
      <c r="A95" s="3"/>
      <c r="B95" s="4"/>
      <c r="C95" s="262"/>
      <c r="D95" s="6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60" x14ac:dyDescent="0.2">
      <c r="A96" s="3"/>
      <c r="B96" s="4"/>
      <c r="C96" s="262"/>
      <c r="D96" s="6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33" x14ac:dyDescent="0.2">
      <c r="A97" s="216" t="s">
        <v>192</v>
      </c>
      <c r="B97" s="216"/>
      <c r="C97" s="264"/>
      <c r="D97" s="6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33" x14ac:dyDescent="0.2">
      <c r="A98" s="217"/>
      <c r="B98" s="218"/>
      <c r="C98" s="265"/>
      <c r="D98" s="218"/>
      <c r="E98" s="218"/>
      <c r="F98" s="218"/>
      <c r="G98" s="219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AG98" t="s">
        <v>193</v>
      </c>
    </row>
    <row r="99" spans="1:33" x14ac:dyDescent="0.2">
      <c r="A99" s="220"/>
      <c r="B99" s="221"/>
      <c r="C99" s="266"/>
      <c r="D99" s="221"/>
      <c r="E99" s="221"/>
      <c r="F99" s="221"/>
      <c r="G99" s="222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33" x14ac:dyDescent="0.2">
      <c r="A100" s="220"/>
      <c r="B100" s="221"/>
      <c r="C100" s="266"/>
      <c r="D100" s="221"/>
      <c r="E100" s="221"/>
      <c r="F100" s="221"/>
      <c r="G100" s="222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33" x14ac:dyDescent="0.2">
      <c r="A101" s="220"/>
      <c r="B101" s="221"/>
      <c r="C101" s="266"/>
      <c r="D101" s="221"/>
      <c r="E101" s="221"/>
      <c r="F101" s="221"/>
      <c r="G101" s="222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33" x14ac:dyDescent="0.2">
      <c r="A102" s="223"/>
      <c r="B102" s="224"/>
      <c r="C102" s="267"/>
      <c r="D102" s="224"/>
      <c r="E102" s="224"/>
      <c r="F102" s="224"/>
      <c r="G102" s="225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33" x14ac:dyDescent="0.2">
      <c r="A103" s="3"/>
      <c r="B103" s="4"/>
      <c r="C103" s="262"/>
      <c r="D103" s="6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33" x14ac:dyDescent="0.2">
      <c r="C104" s="268"/>
      <c r="D104" s="10"/>
      <c r="AG104" t="s">
        <v>194</v>
      </c>
    </row>
    <row r="105" spans="1:33" x14ac:dyDescent="0.2">
      <c r="D105" s="10"/>
    </row>
    <row r="106" spans="1:33" x14ac:dyDescent="0.2">
      <c r="D106" s="10"/>
    </row>
    <row r="107" spans="1:33" x14ac:dyDescent="0.2">
      <c r="D107" s="10"/>
    </row>
    <row r="108" spans="1:33" x14ac:dyDescent="0.2">
      <c r="D108" s="10"/>
    </row>
    <row r="109" spans="1:33" x14ac:dyDescent="0.2">
      <c r="D109" s="10"/>
    </row>
    <row r="110" spans="1:33" x14ac:dyDescent="0.2">
      <c r="D110" s="10"/>
    </row>
    <row r="111" spans="1:33" x14ac:dyDescent="0.2">
      <c r="D111" s="10"/>
    </row>
    <row r="112" spans="1:33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mergeCells count="12">
    <mergeCell ref="C66:G66"/>
    <mergeCell ref="C88:G88"/>
    <mergeCell ref="A1:G1"/>
    <mergeCell ref="C2:G2"/>
    <mergeCell ref="C3:G3"/>
    <mergeCell ref="C4:G4"/>
    <mergeCell ref="A97:C97"/>
    <mergeCell ref="A98:G102"/>
    <mergeCell ref="C48:G48"/>
    <mergeCell ref="C51:G51"/>
    <mergeCell ref="C54:G54"/>
    <mergeCell ref="C57:G57"/>
  </mergeCells>
  <pageMargins left="0.59055118110236204" right="0.196850393700787" top="0.78740157499999996" bottom="0.78740157499999996" header="0.3" footer="0.3"/>
  <pageSetup paperSize="9" orientation="portrait" r:id="rId1"/>
  <headerFooter>
    <oddFooter>&amp;RStránka &amp;P z &amp;N&amp;LZpracováno programem BUILDpower S,  © RTS, a.s.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8A217-4E24-479D-8C57-3ADEBC6F54B2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4" customWidth="1"/>
    <col min="3" max="3" width="38.28515625" style="174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4" t="s">
        <v>7</v>
      </c>
      <c r="B1" s="194"/>
      <c r="C1" s="194"/>
      <c r="D1" s="194"/>
      <c r="E1" s="194"/>
      <c r="F1" s="194"/>
      <c r="G1" s="194"/>
      <c r="AG1" t="s">
        <v>120</v>
      </c>
    </row>
    <row r="2" spans="1:60" ht="24.95" customHeight="1" x14ac:dyDescent="0.2">
      <c r="A2" s="195" t="s">
        <v>8</v>
      </c>
      <c r="B2" s="49" t="s">
        <v>41</v>
      </c>
      <c r="C2" s="198" t="s">
        <v>42</v>
      </c>
      <c r="D2" s="196"/>
      <c r="E2" s="196"/>
      <c r="F2" s="196"/>
      <c r="G2" s="197"/>
      <c r="AG2" t="s">
        <v>121</v>
      </c>
    </row>
    <row r="3" spans="1:60" ht="24.95" customHeight="1" x14ac:dyDescent="0.2">
      <c r="A3" s="195" t="s">
        <v>9</v>
      </c>
      <c r="B3" s="49" t="s">
        <v>44</v>
      </c>
      <c r="C3" s="198" t="s">
        <v>45</v>
      </c>
      <c r="D3" s="196"/>
      <c r="E3" s="196"/>
      <c r="F3" s="196"/>
      <c r="G3" s="197"/>
      <c r="AC3" s="174" t="s">
        <v>121</v>
      </c>
      <c r="AG3" t="s">
        <v>122</v>
      </c>
    </row>
    <row r="4" spans="1:60" ht="24.95" customHeight="1" x14ac:dyDescent="0.2">
      <c r="A4" s="199" t="s">
        <v>10</v>
      </c>
      <c r="B4" s="200" t="s">
        <v>66</v>
      </c>
      <c r="C4" s="201" t="s">
        <v>67</v>
      </c>
      <c r="D4" s="202"/>
      <c r="E4" s="202"/>
      <c r="F4" s="202"/>
      <c r="G4" s="203"/>
      <c r="AG4" t="s">
        <v>123</v>
      </c>
    </row>
    <row r="5" spans="1:60" x14ac:dyDescent="0.2">
      <c r="D5" s="10"/>
    </row>
    <row r="6" spans="1:60" ht="38.25" x14ac:dyDescent="0.2">
      <c r="A6" s="205" t="s">
        <v>124</v>
      </c>
      <c r="B6" s="207" t="s">
        <v>125</v>
      </c>
      <c r="C6" s="207" t="s">
        <v>126</v>
      </c>
      <c r="D6" s="206" t="s">
        <v>127</v>
      </c>
      <c r="E6" s="205" t="s">
        <v>128</v>
      </c>
      <c r="F6" s="204" t="s">
        <v>129</v>
      </c>
      <c r="G6" s="205" t="s">
        <v>31</v>
      </c>
      <c r="H6" s="208" t="s">
        <v>32</v>
      </c>
      <c r="I6" s="208" t="s">
        <v>130</v>
      </c>
      <c r="J6" s="208" t="s">
        <v>33</v>
      </c>
      <c r="K6" s="208" t="s">
        <v>131</v>
      </c>
      <c r="L6" s="208" t="s">
        <v>132</v>
      </c>
      <c r="M6" s="208" t="s">
        <v>133</v>
      </c>
      <c r="N6" s="208" t="s">
        <v>134</v>
      </c>
      <c r="O6" s="208" t="s">
        <v>135</v>
      </c>
      <c r="P6" s="208" t="s">
        <v>136</v>
      </c>
      <c r="Q6" s="208" t="s">
        <v>137</v>
      </c>
      <c r="R6" s="208" t="s">
        <v>138</v>
      </c>
      <c r="S6" s="208" t="s">
        <v>139</v>
      </c>
      <c r="T6" s="208" t="s">
        <v>140</v>
      </c>
      <c r="U6" s="208" t="s">
        <v>141</v>
      </c>
      <c r="V6" s="208" t="s">
        <v>142</v>
      </c>
      <c r="W6" s="208" t="s">
        <v>143</v>
      </c>
      <c r="X6" s="208" t="s">
        <v>144</v>
      </c>
    </row>
    <row r="7" spans="1:60" hidden="1" x14ac:dyDescent="0.2">
      <c r="A7" s="3"/>
      <c r="B7" s="4"/>
      <c r="C7" s="4"/>
      <c r="D7" s="6"/>
      <c r="E7" s="210"/>
      <c r="F7" s="211"/>
      <c r="G7" s="211"/>
      <c r="H7" s="211"/>
      <c r="I7" s="211"/>
      <c r="J7" s="211"/>
      <c r="K7" s="211"/>
      <c r="L7" s="211"/>
      <c r="M7" s="211"/>
      <c r="N7" s="210"/>
      <c r="O7" s="210"/>
      <c r="P7" s="210"/>
      <c r="Q7" s="210"/>
      <c r="R7" s="211"/>
      <c r="S7" s="211"/>
      <c r="T7" s="211"/>
      <c r="U7" s="211"/>
      <c r="V7" s="211"/>
      <c r="W7" s="211"/>
      <c r="X7" s="211"/>
    </row>
    <row r="8" spans="1:60" x14ac:dyDescent="0.2">
      <c r="A8" s="237" t="s">
        <v>145</v>
      </c>
      <c r="B8" s="238" t="s">
        <v>81</v>
      </c>
      <c r="C8" s="256" t="s">
        <v>82</v>
      </c>
      <c r="D8" s="239"/>
      <c r="E8" s="240"/>
      <c r="F8" s="241"/>
      <c r="G8" s="242">
        <f>SUMIF(AG9:AG18,"&lt;&gt;NOR",G9:G18)</f>
        <v>11849.41</v>
      </c>
      <c r="H8" s="236"/>
      <c r="I8" s="236">
        <f>SUM(I9:I18)</f>
        <v>4223.4400000000005</v>
      </c>
      <c r="J8" s="236"/>
      <c r="K8" s="236">
        <f>SUM(K9:K18)</f>
        <v>7625.97</v>
      </c>
      <c r="L8" s="236"/>
      <c r="M8" s="236">
        <f>SUM(M9:M18)</f>
        <v>14337.786100000001</v>
      </c>
      <c r="N8" s="235"/>
      <c r="O8" s="235">
        <f>SUM(O9:O18)</f>
        <v>3.42</v>
      </c>
      <c r="P8" s="235"/>
      <c r="Q8" s="235">
        <f>SUM(Q9:Q18)</f>
        <v>0</v>
      </c>
      <c r="R8" s="236"/>
      <c r="S8" s="236"/>
      <c r="T8" s="236"/>
      <c r="U8" s="236"/>
      <c r="V8" s="236">
        <f>SUM(V9:V18)</f>
        <v>19.48</v>
      </c>
      <c r="W8" s="236"/>
      <c r="X8" s="236"/>
      <c r="AG8" t="s">
        <v>146</v>
      </c>
    </row>
    <row r="9" spans="1:60" outlineLevel="1" x14ac:dyDescent="0.2">
      <c r="A9" s="244">
        <v>1</v>
      </c>
      <c r="B9" s="245" t="s">
        <v>584</v>
      </c>
      <c r="C9" s="257" t="s">
        <v>585</v>
      </c>
      <c r="D9" s="246" t="s">
        <v>172</v>
      </c>
      <c r="E9" s="247">
        <v>4.3520000000000003</v>
      </c>
      <c r="F9" s="248">
        <v>1204</v>
      </c>
      <c r="G9" s="249">
        <f>ROUND(E9*F9,2)</f>
        <v>5239.8100000000004</v>
      </c>
      <c r="H9" s="230">
        <v>440.54</v>
      </c>
      <c r="I9" s="229">
        <f>ROUND(E9*H9,2)</f>
        <v>1917.23</v>
      </c>
      <c r="J9" s="230">
        <v>763.46</v>
      </c>
      <c r="K9" s="229">
        <f>ROUND(E9*J9,2)</f>
        <v>3322.58</v>
      </c>
      <c r="L9" s="229">
        <v>21</v>
      </c>
      <c r="M9" s="229">
        <f>G9*(1+L9/100)</f>
        <v>6340.1701000000003</v>
      </c>
      <c r="N9" s="228">
        <v>0.28155999999999998</v>
      </c>
      <c r="O9" s="228">
        <f>ROUND(E9*N9,2)</f>
        <v>1.23</v>
      </c>
      <c r="P9" s="228">
        <v>0</v>
      </c>
      <c r="Q9" s="228">
        <f>ROUND(E9*P9,2)</f>
        <v>0</v>
      </c>
      <c r="R9" s="229"/>
      <c r="S9" s="229" t="s">
        <v>150</v>
      </c>
      <c r="T9" s="229" t="s">
        <v>151</v>
      </c>
      <c r="U9" s="229">
        <v>1.6060000000000001</v>
      </c>
      <c r="V9" s="229">
        <f>ROUND(E9*U9,2)</f>
        <v>6.99</v>
      </c>
      <c r="W9" s="229"/>
      <c r="X9" s="229" t="s">
        <v>152</v>
      </c>
      <c r="Y9" s="209"/>
      <c r="Z9" s="209"/>
      <c r="AA9" s="209"/>
      <c r="AB9" s="209"/>
      <c r="AC9" s="209"/>
      <c r="AD9" s="209"/>
      <c r="AE9" s="209"/>
      <c r="AF9" s="209"/>
      <c r="AG9" s="209" t="s">
        <v>153</v>
      </c>
      <c r="AH9" s="209"/>
      <c r="AI9" s="209"/>
      <c r="AJ9" s="209"/>
      <c r="AK9" s="209"/>
      <c r="AL9" s="209"/>
      <c r="AM9" s="209"/>
      <c r="AN9" s="209"/>
      <c r="AO9" s="209"/>
      <c r="AP9" s="209"/>
      <c r="AQ9" s="209"/>
      <c r="AR9" s="209"/>
      <c r="AS9" s="209"/>
      <c r="AT9" s="209"/>
      <c r="AU9" s="209"/>
      <c r="AV9" s="209"/>
      <c r="AW9" s="209"/>
      <c r="AX9" s="209"/>
      <c r="AY9" s="209"/>
      <c r="AZ9" s="209"/>
      <c r="BA9" s="209"/>
      <c r="BB9" s="209"/>
      <c r="BC9" s="209"/>
      <c r="BD9" s="209"/>
      <c r="BE9" s="209"/>
      <c r="BF9" s="209"/>
      <c r="BG9" s="209"/>
      <c r="BH9" s="209"/>
    </row>
    <row r="10" spans="1:60" outlineLevel="1" x14ac:dyDescent="0.2">
      <c r="A10" s="226"/>
      <c r="B10" s="227"/>
      <c r="C10" s="260" t="s">
        <v>173</v>
      </c>
      <c r="D10" s="233"/>
      <c r="E10" s="234"/>
      <c r="F10" s="229"/>
      <c r="G10" s="229"/>
      <c r="H10" s="229"/>
      <c r="I10" s="229"/>
      <c r="J10" s="229"/>
      <c r="K10" s="229"/>
      <c r="L10" s="229"/>
      <c r="M10" s="229"/>
      <c r="N10" s="228"/>
      <c r="O10" s="228"/>
      <c r="P10" s="228"/>
      <c r="Q10" s="228"/>
      <c r="R10" s="229"/>
      <c r="S10" s="229"/>
      <c r="T10" s="229"/>
      <c r="U10" s="229"/>
      <c r="V10" s="229"/>
      <c r="W10" s="229"/>
      <c r="X10" s="229"/>
      <c r="Y10" s="209"/>
      <c r="Z10" s="209"/>
      <c r="AA10" s="209"/>
      <c r="AB10" s="209"/>
      <c r="AC10" s="209"/>
      <c r="AD10" s="209"/>
      <c r="AE10" s="209"/>
      <c r="AF10" s="209"/>
      <c r="AG10" s="209" t="s">
        <v>155</v>
      </c>
      <c r="AH10" s="209">
        <v>0</v>
      </c>
      <c r="AI10" s="209"/>
      <c r="AJ10" s="209"/>
      <c r="AK10" s="209"/>
      <c r="AL10" s="209"/>
      <c r="AM10" s="209"/>
      <c r="AN10" s="209"/>
      <c r="AO10" s="209"/>
      <c r="AP10" s="209"/>
      <c r="AQ10" s="209"/>
      <c r="AR10" s="209"/>
      <c r="AS10" s="209"/>
      <c r="AT10" s="209"/>
      <c r="AU10" s="209"/>
      <c r="AV10" s="209"/>
      <c r="AW10" s="209"/>
      <c r="AX10" s="209"/>
      <c r="AY10" s="209"/>
      <c r="AZ10" s="209"/>
      <c r="BA10" s="209"/>
      <c r="BB10" s="209"/>
      <c r="BC10" s="209"/>
      <c r="BD10" s="209"/>
      <c r="BE10" s="209"/>
      <c r="BF10" s="209"/>
      <c r="BG10" s="209"/>
      <c r="BH10" s="209"/>
    </row>
    <row r="11" spans="1:60" outlineLevel="1" x14ac:dyDescent="0.2">
      <c r="A11" s="226"/>
      <c r="B11" s="227"/>
      <c r="C11" s="260" t="s">
        <v>586</v>
      </c>
      <c r="D11" s="233"/>
      <c r="E11" s="234">
        <v>0.84</v>
      </c>
      <c r="F11" s="229"/>
      <c r="G11" s="229"/>
      <c r="H11" s="229"/>
      <c r="I11" s="229"/>
      <c r="J11" s="229"/>
      <c r="K11" s="229"/>
      <c r="L11" s="229"/>
      <c r="M11" s="229"/>
      <c r="N11" s="228"/>
      <c r="O11" s="228"/>
      <c r="P11" s="228"/>
      <c r="Q11" s="228"/>
      <c r="R11" s="229"/>
      <c r="S11" s="229"/>
      <c r="T11" s="229"/>
      <c r="U11" s="229"/>
      <c r="V11" s="229"/>
      <c r="W11" s="229"/>
      <c r="X11" s="229"/>
      <c r="Y11" s="209"/>
      <c r="Z11" s="209"/>
      <c r="AA11" s="209"/>
      <c r="AB11" s="209"/>
      <c r="AC11" s="209"/>
      <c r="AD11" s="209"/>
      <c r="AE11" s="209"/>
      <c r="AF11" s="209"/>
      <c r="AG11" s="209" t="s">
        <v>155</v>
      </c>
      <c r="AH11" s="209">
        <v>0</v>
      </c>
      <c r="AI11" s="209"/>
      <c r="AJ11" s="209"/>
      <c r="AK11" s="209"/>
      <c r="AL11" s="209"/>
      <c r="AM11" s="209"/>
      <c r="AN11" s="209"/>
      <c r="AO11" s="209"/>
      <c r="AP11" s="209"/>
      <c r="AQ11" s="209"/>
      <c r="AR11" s="209"/>
      <c r="AS11" s="209"/>
      <c r="AT11" s="209"/>
      <c r="AU11" s="209"/>
      <c r="AV11" s="209"/>
      <c r="AW11" s="209"/>
      <c r="AX11" s="209"/>
      <c r="AY11" s="209"/>
      <c r="AZ11" s="209"/>
      <c r="BA11" s="209"/>
      <c r="BB11" s="209"/>
      <c r="BC11" s="209"/>
      <c r="BD11" s="209"/>
      <c r="BE11" s="209"/>
      <c r="BF11" s="209"/>
      <c r="BG11" s="209"/>
      <c r="BH11" s="209"/>
    </row>
    <row r="12" spans="1:60" outlineLevel="1" x14ac:dyDescent="0.2">
      <c r="A12" s="226"/>
      <c r="B12" s="227"/>
      <c r="C12" s="260" t="s">
        <v>175</v>
      </c>
      <c r="D12" s="233"/>
      <c r="E12" s="234"/>
      <c r="F12" s="229"/>
      <c r="G12" s="229"/>
      <c r="H12" s="229"/>
      <c r="I12" s="229"/>
      <c r="J12" s="229"/>
      <c r="K12" s="229"/>
      <c r="L12" s="229"/>
      <c r="M12" s="229"/>
      <c r="N12" s="228"/>
      <c r="O12" s="228"/>
      <c r="P12" s="228"/>
      <c r="Q12" s="228"/>
      <c r="R12" s="229"/>
      <c r="S12" s="229"/>
      <c r="T12" s="229"/>
      <c r="U12" s="229"/>
      <c r="V12" s="229"/>
      <c r="W12" s="229"/>
      <c r="X12" s="229"/>
      <c r="Y12" s="209"/>
      <c r="Z12" s="209"/>
      <c r="AA12" s="209"/>
      <c r="AB12" s="209"/>
      <c r="AC12" s="209"/>
      <c r="AD12" s="209"/>
      <c r="AE12" s="209"/>
      <c r="AF12" s="209"/>
      <c r="AG12" s="209" t="s">
        <v>155</v>
      </c>
      <c r="AH12" s="209">
        <v>0</v>
      </c>
      <c r="AI12" s="209"/>
      <c r="AJ12" s="209"/>
      <c r="AK12" s="209"/>
      <c r="AL12" s="209"/>
      <c r="AM12" s="209"/>
      <c r="AN12" s="209"/>
      <c r="AO12" s="209"/>
      <c r="AP12" s="209"/>
      <c r="AQ12" s="209"/>
      <c r="AR12" s="209"/>
      <c r="AS12" s="209"/>
      <c r="AT12" s="209"/>
      <c r="AU12" s="209"/>
      <c r="AV12" s="209"/>
      <c r="AW12" s="209"/>
      <c r="AX12" s="209"/>
      <c r="AY12" s="209"/>
      <c r="AZ12" s="209"/>
      <c r="BA12" s="209"/>
      <c r="BB12" s="209"/>
      <c r="BC12" s="209"/>
      <c r="BD12" s="209"/>
      <c r="BE12" s="209"/>
      <c r="BF12" s="209"/>
      <c r="BG12" s="209"/>
      <c r="BH12" s="209"/>
    </row>
    <row r="13" spans="1:60" outlineLevel="1" x14ac:dyDescent="0.2">
      <c r="A13" s="226"/>
      <c r="B13" s="227"/>
      <c r="C13" s="260" t="s">
        <v>587</v>
      </c>
      <c r="D13" s="233"/>
      <c r="E13" s="234">
        <v>1.9039999999999999</v>
      </c>
      <c r="F13" s="229"/>
      <c r="G13" s="229"/>
      <c r="H13" s="229"/>
      <c r="I13" s="229"/>
      <c r="J13" s="229"/>
      <c r="K13" s="229"/>
      <c r="L13" s="229"/>
      <c r="M13" s="229"/>
      <c r="N13" s="228"/>
      <c r="O13" s="228"/>
      <c r="P13" s="228"/>
      <c r="Q13" s="228"/>
      <c r="R13" s="229"/>
      <c r="S13" s="229"/>
      <c r="T13" s="229"/>
      <c r="U13" s="229"/>
      <c r="V13" s="229"/>
      <c r="W13" s="229"/>
      <c r="X13" s="229"/>
      <c r="Y13" s="209"/>
      <c r="Z13" s="209"/>
      <c r="AA13" s="209"/>
      <c r="AB13" s="209"/>
      <c r="AC13" s="209"/>
      <c r="AD13" s="209"/>
      <c r="AE13" s="209"/>
      <c r="AF13" s="209"/>
      <c r="AG13" s="209" t="s">
        <v>155</v>
      </c>
      <c r="AH13" s="209">
        <v>0</v>
      </c>
      <c r="AI13" s="209"/>
      <c r="AJ13" s="209"/>
      <c r="AK13" s="209"/>
      <c r="AL13" s="209"/>
      <c r="AM13" s="209"/>
      <c r="AN13" s="209"/>
      <c r="AO13" s="209"/>
      <c r="AP13" s="209"/>
      <c r="AQ13" s="209"/>
      <c r="AR13" s="209"/>
      <c r="AS13" s="209"/>
      <c r="AT13" s="209"/>
      <c r="AU13" s="209"/>
      <c r="AV13" s="209"/>
      <c r="AW13" s="209"/>
      <c r="AX13" s="209"/>
      <c r="AY13" s="209"/>
      <c r="AZ13" s="209"/>
      <c r="BA13" s="209"/>
      <c r="BB13" s="209"/>
      <c r="BC13" s="209"/>
      <c r="BD13" s="209"/>
      <c r="BE13" s="209"/>
      <c r="BF13" s="209"/>
      <c r="BG13" s="209"/>
      <c r="BH13" s="209"/>
    </row>
    <row r="14" spans="1:60" outlineLevel="1" x14ac:dyDescent="0.2">
      <c r="A14" s="226"/>
      <c r="B14" s="227"/>
      <c r="C14" s="260" t="s">
        <v>588</v>
      </c>
      <c r="D14" s="233"/>
      <c r="E14" s="234">
        <v>1.6080000000000001</v>
      </c>
      <c r="F14" s="229"/>
      <c r="G14" s="229"/>
      <c r="H14" s="229"/>
      <c r="I14" s="229"/>
      <c r="J14" s="229"/>
      <c r="K14" s="229"/>
      <c r="L14" s="229"/>
      <c r="M14" s="229"/>
      <c r="N14" s="228"/>
      <c r="O14" s="228"/>
      <c r="P14" s="228"/>
      <c r="Q14" s="228"/>
      <c r="R14" s="229"/>
      <c r="S14" s="229"/>
      <c r="T14" s="229"/>
      <c r="U14" s="229"/>
      <c r="V14" s="229"/>
      <c r="W14" s="229"/>
      <c r="X14" s="229"/>
      <c r="Y14" s="209"/>
      <c r="Z14" s="209"/>
      <c r="AA14" s="209"/>
      <c r="AB14" s="209"/>
      <c r="AC14" s="209"/>
      <c r="AD14" s="209"/>
      <c r="AE14" s="209"/>
      <c r="AF14" s="209"/>
      <c r="AG14" s="209" t="s">
        <v>155</v>
      </c>
      <c r="AH14" s="209">
        <v>0</v>
      </c>
      <c r="AI14" s="209"/>
      <c r="AJ14" s="209"/>
      <c r="AK14" s="209"/>
      <c r="AL14" s="209"/>
      <c r="AM14" s="209"/>
      <c r="AN14" s="209"/>
      <c r="AO14" s="209"/>
      <c r="AP14" s="209"/>
      <c r="AQ14" s="209"/>
      <c r="AR14" s="209"/>
      <c r="AS14" s="209"/>
      <c r="AT14" s="209"/>
      <c r="AU14" s="209"/>
      <c r="AV14" s="209"/>
      <c r="AW14" s="209"/>
      <c r="AX14" s="209"/>
      <c r="AY14" s="209"/>
      <c r="AZ14" s="209"/>
      <c r="BA14" s="209"/>
      <c r="BB14" s="209"/>
      <c r="BC14" s="209"/>
      <c r="BD14" s="209"/>
      <c r="BE14" s="209"/>
      <c r="BF14" s="209"/>
      <c r="BG14" s="209"/>
      <c r="BH14" s="209"/>
    </row>
    <row r="15" spans="1:60" outlineLevel="1" x14ac:dyDescent="0.2">
      <c r="A15" s="244">
        <v>2</v>
      </c>
      <c r="B15" s="245" t="s">
        <v>589</v>
      </c>
      <c r="C15" s="257" t="s">
        <v>590</v>
      </c>
      <c r="D15" s="246" t="s">
        <v>172</v>
      </c>
      <c r="E15" s="247">
        <v>7.7759999999999998</v>
      </c>
      <c r="F15" s="248">
        <v>850</v>
      </c>
      <c r="G15" s="249">
        <f>ROUND(E15*F15,2)</f>
        <v>6609.6</v>
      </c>
      <c r="H15" s="230">
        <v>296.58</v>
      </c>
      <c r="I15" s="229">
        <f>ROUND(E15*H15,2)</f>
        <v>2306.21</v>
      </c>
      <c r="J15" s="230">
        <v>553.41999999999996</v>
      </c>
      <c r="K15" s="229">
        <f>ROUND(E15*J15,2)</f>
        <v>4303.3900000000003</v>
      </c>
      <c r="L15" s="229">
        <v>21</v>
      </c>
      <c r="M15" s="229">
        <f>G15*(1+L15/100)</f>
        <v>7997.616</v>
      </c>
      <c r="N15" s="228">
        <v>0.28155999999999998</v>
      </c>
      <c r="O15" s="228">
        <f>ROUND(E15*N15,2)</f>
        <v>2.19</v>
      </c>
      <c r="P15" s="228">
        <v>0</v>
      </c>
      <c r="Q15" s="228">
        <f>ROUND(E15*P15,2)</f>
        <v>0</v>
      </c>
      <c r="R15" s="229"/>
      <c r="S15" s="229" t="s">
        <v>182</v>
      </c>
      <c r="T15" s="229" t="s">
        <v>183</v>
      </c>
      <c r="U15" s="229">
        <v>1.6060000000000001</v>
      </c>
      <c r="V15" s="229">
        <f>ROUND(E15*U15,2)</f>
        <v>12.49</v>
      </c>
      <c r="W15" s="229"/>
      <c r="X15" s="229" t="s">
        <v>152</v>
      </c>
      <c r="Y15" s="209"/>
      <c r="Z15" s="209"/>
      <c r="AA15" s="209"/>
      <c r="AB15" s="209"/>
      <c r="AC15" s="209"/>
      <c r="AD15" s="209"/>
      <c r="AE15" s="209"/>
      <c r="AF15" s="209"/>
      <c r="AG15" s="209" t="s">
        <v>153</v>
      </c>
      <c r="AH15" s="209"/>
      <c r="AI15" s="209"/>
      <c r="AJ15" s="209"/>
      <c r="AK15" s="209"/>
      <c r="AL15" s="209"/>
      <c r="AM15" s="209"/>
      <c r="AN15" s="209"/>
      <c r="AO15" s="209"/>
      <c r="AP15" s="209"/>
      <c r="AQ15" s="209"/>
      <c r="AR15" s="209"/>
      <c r="AS15" s="209"/>
      <c r="AT15" s="209"/>
      <c r="AU15" s="209"/>
      <c r="AV15" s="209"/>
      <c r="AW15" s="209"/>
      <c r="AX15" s="209"/>
      <c r="AY15" s="209"/>
      <c r="AZ15" s="209"/>
      <c r="BA15" s="209"/>
      <c r="BB15" s="209"/>
      <c r="BC15" s="209"/>
      <c r="BD15" s="209"/>
      <c r="BE15" s="209"/>
      <c r="BF15" s="209"/>
      <c r="BG15" s="209"/>
      <c r="BH15" s="209"/>
    </row>
    <row r="16" spans="1:60" outlineLevel="1" x14ac:dyDescent="0.2">
      <c r="A16" s="226"/>
      <c r="B16" s="227"/>
      <c r="C16" s="260" t="s">
        <v>175</v>
      </c>
      <c r="D16" s="233"/>
      <c r="E16" s="234"/>
      <c r="F16" s="229"/>
      <c r="G16" s="229"/>
      <c r="H16" s="229"/>
      <c r="I16" s="229"/>
      <c r="J16" s="229"/>
      <c r="K16" s="229"/>
      <c r="L16" s="229"/>
      <c r="M16" s="229"/>
      <c r="N16" s="228"/>
      <c r="O16" s="228"/>
      <c r="P16" s="228"/>
      <c r="Q16" s="228"/>
      <c r="R16" s="229"/>
      <c r="S16" s="229"/>
      <c r="T16" s="229"/>
      <c r="U16" s="229"/>
      <c r="V16" s="229"/>
      <c r="W16" s="229"/>
      <c r="X16" s="229"/>
      <c r="Y16" s="209"/>
      <c r="Z16" s="209"/>
      <c r="AA16" s="209"/>
      <c r="AB16" s="209"/>
      <c r="AC16" s="209"/>
      <c r="AD16" s="209"/>
      <c r="AE16" s="209"/>
      <c r="AF16" s="209"/>
      <c r="AG16" s="209" t="s">
        <v>155</v>
      </c>
      <c r="AH16" s="209">
        <v>0</v>
      </c>
      <c r="AI16" s="209"/>
      <c r="AJ16" s="209"/>
      <c r="AK16" s="209"/>
      <c r="AL16" s="209"/>
      <c r="AM16" s="209"/>
      <c r="AN16" s="209"/>
      <c r="AO16" s="209"/>
      <c r="AP16" s="209"/>
      <c r="AQ16" s="209"/>
      <c r="AR16" s="209"/>
      <c r="AS16" s="209"/>
      <c r="AT16" s="209"/>
      <c r="AU16" s="209"/>
      <c r="AV16" s="209"/>
      <c r="AW16" s="209"/>
      <c r="AX16" s="209"/>
      <c r="AY16" s="209"/>
      <c r="AZ16" s="209"/>
      <c r="BA16" s="209"/>
      <c r="BB16" s="209"/>
      <c r="BC16" s="209"/>
      <c r="BD16" s="209"/>
      <c r="BE16" s="209"/>
      <c r="BF16" s="209"/>
      <c r="BG16" s="209"/>
      <c r="BH16" s="209"/>
    </row>
    <row r="17" spans="1:60" outlineLevel="1" x14ac:dyDescent="0.2">
      <c r="A17" s="226"/>
      <c r="B17" s="227"/>
      <c r="C17" s="260" t="s">
        <v>591</v>
      </c>
      <c r="D17" s="233"/>
      <c r="E17" s="234">
        <v>3.8879999999999999</v>
      </c>
      <c r="F17" s="229"/>
      <c r="G17" s="229"/>
      <c r="H17" s="229"/>
      <c r="I17" s="229"/>
      <c r="J17" s="229"/>
      <c r="K17" s="229"/>
      <c r="L17" s="229"/>
      <c r="M17" s="229"/>
      <c r="N17" s="228"/>
      <c r="O17" s="228"/>
      <c r="P17" s="228"/>
      <c r="Q17" s="228"/>
      <c r="R17" s="229"/>
      <c r="S17" s="229"/>
      <c r="T17" s="229"/>
      <c r="U17" s="229"/>
      <c r="V17" s="229"/>
      <c r="W17" s="229"/>
      <c r="X17" s="229"/>
      <c r="Y17" s="209"/>
      <c r="Z17" s="209"/>
      <c r="AA17" s="209"/>
      <c r="AB17" s="209"/>
      <c r="AC17" s="209"/>
      <c r="AD17" s="209"/>
      <c r="AE17" s="209"/>
      <c r="AF17" s="209"/>
      <c r="AG17" s="209" t="s">
        <v>155</v>
      </c>
      <c r="AH17" s="209">
        <v>0</v>
      </c>
      <c r="AI17" s="209"/>
      <c r="AJ17" s="209"/>
      <c r="AK17" s="209"/>
      <c r="AL17" s="209"/>
      <c r="AM17" s="209"/>
      <c r="AN17" s="209"/>
      <c r="AO17" s="209"/>
      <c r="AP17" s="209"/>
      <c r="AQ17" s="209"/>
      <c r="AR17" s="209"/>
      <c r="AS17" s="209"/>
      <c r="AT17" s="209"/>
      <c r="AU17" s="209"/>
      <c r="AV17" s="209"/>
      <c r="AW17" s="209"/>
      <c r="AX17" s="209"/>
      <c r="AY17" s="209"/>
      <c r="AZ17" s="209"/>
      <c r="BA17" s="209"/>
      <c r="BB17" s="209"/>
      <c r="BC17" s="209"/>
      <c r="BD17" s="209"/>
      <c r="BE17" s="209"/>
      <c r="BF17" s="209"/>
      <c r="BG17" s="209"/>
      <c r="BH17" s="209"/>
    </row>
    <row r="18" spans="1:60" outlineLevel="1" x14ac:dyDescent="0.2">
      <c r="A18" s="226"/>
      <c r="B18" s="227"/>
      <c r="C18" s="260" t="s">
        <v>592</v>
      </c>
      <c r="D18" s="233"/>
      <c r="E18" s="234">
        <v>3.8879999999999999</v>
      </c>
      <c r="F18" s="229"/>
      <c r="G18" s="229"/>
      <c r="H18" s="229"/>
      <c r="I18" s="229"/>
      <c r="J18" s="229"/>
      <c r="K18" s="229"/>
      <c r="L18" s="229"/>
      <c r="M18" s="229"/>
      <c r="N18" s="228"/>
      <c r="O18" s="228"/>
      <c r="P18" s="228"/>
      <c r="Q18" s="228"/>
      <c r="R18" s="229"/>
      <c r="S18" s="229"/>
      <c r="T18" s="229"/>
      <c r="U18" s="229"/>
      <c r="V18" s="229"/>
      <c r="W18" s="229"/>
      <c r="X18" s="229"/>
      <c r="Y18" s="209"/>
      <c r="Z18" s="209"/>
      <c r="AA18" s="209"/>
      <c r="AB18" s="209"/>
      <c r="AC18" s="209"/>
      <c r="AD18" s="209"/>
      <c r="AE18" s="209"/>
      <c r="AF18" s="209"/>
      <c r="AG18" s="209" t="s">
        <v>155</v>
      </c>
      <c r="AH18" s="209">
        <v>0</v>
      </c>
      <c r="AI18" s="209"/>
      <c r="AJ18" s="209"/>
      <c r="AK18" s="209"/>
      <c r="AL18" s="209"/>
      <c r="AM18" s="209"/>
      <c r="AN18" s="209"/>
      <c r="AO18" s="209"/>
      <c r="AP18" s="209"/>
      <c r="AQ18" s="209"/>
      <c r="AR18" s="209"/>
      <c r="AS18" s="209"/>
      <c r="AT18" s="209"/>
      <c r="AU18" s="209"/>
      <c r="AV18" s="209"/>
      <c r="AW18" s="209"/>
      <c r="AX18" s="209"/>
      <c r="AY18" s="209"/>
      <c r="AZ18" s="209"/>
      <c r="BA18" s="209"/>
      <c r="BB18" s="209"/>
      <c r="BC18" s="209"/>
      <c r="BD18" s="209"/>
      <c r="BE18" s="209"/>
      <c r="BF18" s="209"/>
      <c r="BG18" s="209"/>
      <c r="BH18" s="209"/>
    </row>
    <row r="19" spans="1:60" x14ac:dyDescent="0.2">
      <c r="A19" s="237" t="s">
        <v>145</v>
      </c>
      <c r="B19" s="238" t="s">
        <v>85</v>
      </c>
      <c r="C19" s="256" t="s">
        <v>86</v>
      </c>
      <c r="D19" s="239"/>
      <c r="E19" s="240"/>
      <c r="F19" s="241"/>
      <c r="G19" s="242">
        <f>SUMIF(AG20:AG62,"&lt;&gt;NOR",G20:G62)</f>
        <v>11472.259999999998</v>
      </c>
      <c r="H19" s="236"/>
      <c r="I19" s="236">
        <f>SUM(I20:I62)</f>
        <v>1066.9000000000001</v>
      </c>
      <c r="J19" s="236"/>
      <c r="K19" s="236">
        <f>SUM(K20:K62)</f>
        <v>10405.370000000001</v>
      </c>
      <c r="L19" s="236"/>
      <c r="M19" s="236">
        <f>SUM(M20:M62)</f>
        <v>13881.434600000001</v>
      </c>
      <c r="N19" s="235"/>
      <c r="O19" s="235">
        <f>SUM(O20:O62)</f>
        <v>1.06</v>
      </c>
      <c r="P19" s="235"/>
      <c r="Q19" s="235">
        <f>SUM(Q20:Q62)</f>
        <v>0</v>
      </c>
      <c r="R19" s="236"/>
      <c r="S19" s="236"/>
      <c r="T19" s="236"/>
      <c r="U19" s="236"/>
      <c r="V19" s="236">
        <f>SUM(V20:V62)</f>
        <v>20.619999999999997</v>
      </c>
      <c r="W19" s="236"/>
      <c r="X19" s="236"/>
      <c r="AG19" t="s">
        <v>146</v>
      </c>
    </row>
    <row r="20" spans="1:60" ht="22.5" outlineLevel="1" x14ac:dyDescent="0.2">
      <c r="A20" s="244">
        <v>3</v>
      </c>
      <c r="B20" s="245" t="s">
        <v>352</v>
      </c>
      <c r="C20" s="257" t="s">
        <v>353</v>
      </c>
      <c r="D20" s="246" t="s">
        <v>172</v>
      </c>
      <c r="E20" s="247">
        <v>-23.364000000000001</v>
      </c>
      <c r="F20" s="248">
        <v>230</v>
      </c>
      <c r="G20" s="249">
        <f>ROUND(E20*F20,2)</f>
        <v>-5373.72</v>
      </c>
      <c r="H20" s="230">
        <v>60.21</v>
      </c>
      <c r="I20" s="229">
        <f>ROUND(E20*H20,2)</f>
        <v>-1406.75</v>
      </c>
      <c r="J20" s="230">
        <v>169.79</v>
      </c>
      <c r="K20" s="229">
        <f>ROUND(E20*J20,2)</f>
        <v>-3966.97</v>
      </c>
      <c r="L20" s="229">
        <v>21</v>
      </c>
      <c r="M20" s="229">
        <f>G20*(1+L20/100)</f>
        <v>-6502.2012000000004</v>
      </c>
      <c r="N20" s="228">
        <v>1.038E-2</v>
      </c>
      <c r="O20" s="228">
        <f>ROUND(E20*N20,2)</f>
        <v>-0.24</v>
      </c>
      <c r="P20" s="228">
        <v>0</v>
      </c>
      <c r="Q20" s="228">
        <f>ROUND(E20*P20,2)</f>
        <v>0</v>
      </c>
      <c r="R20" s="229"/>
      <c r="S20" s="229" t="s">
        <v>150</v>
      </c>
      <c r="T20" s="229" t="s">
        <v>151</v>
      </c>
      <c r="U20" s="229">
        <v>0.33688000000000001</v>
      </c>
      <c r="V20" s="229">
        <f>ROUND(E20*U20,2)</f>
        <v>-7.87</v>
      </c>
      <c r="W20" s="229"/>
      <c r="X20" s="229" t="s">
        <v>152</v>
      </c>
      <c r="Y20" s="209"/>
      <c r="Z20" s="209"/>
      <c r="AA20" s="209"/>
      <c r="AB20" s="209"/>
      <c r="AC20" s="209"/>
      <c r="AD20" s="209"/>
      <c r="AE20" s="209"/>
      <c r="AF20" s="209"/>
      <c r="AG20" s="209" t="s">
        <v>153</v>
      </c>
      <c r="AH20" s="209"/>
      <c r="AI20" s="209"/>
      <c r="AJ20" s="209"/>
      <c r="AK20" s="209"/>
      <c r="AL20" s="209"/>
      <c r="AM20" s="209"/>
      <c r="AN20" s="209"/>
      <c r="AO20" s="209"/>
      <c r="AP20" s="209"/>
      <c r="AQ20" s="209"/>
      <c r="AR20" s="209"/>
      <c r="AS20" s="209"/>
      <c r="AT20" s="209"/>
      <c r="AU20" s="209"/>
      <c r="AV20" s="209"/>
      <c r="AW20" s="209"/>
      <c r="AX20" s="209"/>
      <c r="AY20" s="209"/>
      <c r="AZ20" s="209"/>
      <c r="BA20" s="209"/>
      <c r="BB20" s="209"/>
      <c r="BC20" s="209"/>
      <c r="BD20" s="209"/>
      <c r="BE20" s="209"/>
      <c r="BF20" s="209"/>
      <c r="BG20" s="209"/>
      <c r="BH20" s="209"/>
    </row>
    <row r="21" spans="1:60" outlineLevel="1" x14ac:dyDescent="0.2">
      <c r="A21" s="226"/>
      <c r="B21" s="227"/>
      <c r="C21" s="270" t="s">
        <v>354</v>
      </c>
      <c r="D21" s="269"/>
      <c r="E21" s="269"/>
      <c r="F21" s="269"/>
      <c r="G21" s="269"/>
      <c r="H21" s="229"/>
      <c r="I21" s="229"/>
      <c r="J21" s="229"/>
      <c r="K21" s="229"/>
      <c r="L21" s="229"/>
      <c r="M21" s="229"/>
      <c r="N21" s="228"/>
      <c r="O21" s="228"/>
      <c r="P21" s="228"/>
      <c r="Q21" s="228"/>
      <c r="R21" s="229"/>
      <c r="S21" s="229"/>
      <c r="T21" s="229"/>
      <c r="U21" s="229"/>
      <c r="V21" s="229"/>
      <c r="W21" s="229"/>
      <c r="X21" s="229"/>
      <c r="Y21" s="209"/>
      <c r="Z21" s="209"/>
      <c r="AA21" s="209"/>
      <c r="AB21" s="209"/>
      <c r="AC21" s="209"/>
      <c r="AD21" s="209"/>
      <c r="AE21" s="209"/>
      <c r="AF21" s="209"/>
      <c r="AG21" s="209" t="s">
        <v>319</v>
      </c>
      <c r="AH21" s="209"/>
      <c r="AI21" s="209"/>
      <c r="AJ21" s="209"/>
      <c r="AK21" s="209"/>
      <c r="AL21" s="209"/>
      <c r="AM21" s="209"/>
      <c r="AN21" s="209"/>
      <c r="AO21" s="209"/>
      <c r="AP21" s="209"/>
      <c r="AQ21" s="209"/>
      <c r="AR21" s="209"/>
      <c r="AS21" s="209"/>
      <c r="AT21" s="209"/>
      <c r="AU21" s="209"/>
      <c r="AV21" s="209"/>
      <c r="AW21" s="209"/>
      <c r="AX21" s="209"/>
      <c r="AY21" s="209"/>
      <c r="AZ21" s="209"/>
      <c r="BA21" s="209"/>
      <c r="BB21" s="209"/>
      <c r="BC21" s="209"/>
      <c r="BD21" s="209"/>
      <c r="BE21" s="209"/>
      <c r="BF21" s="209"/>
      <c r="BG21" s="209"/>
      <c r="BH21" s="209"/>
    </row>
    <row r="22" spans="1:60" outlineLevel="1" x14ac:dyDescent="0.2">
      <c r="A22" s="226"/>
      <c r="B22" s="227"/>
      <c r="C22" s="258" t="s">
        <v>154</v>
      </c>
      <c r="D22" s="231"/>
      <c r="E22" s="232"/>
      <c r="F22" s="229"/>
      <c r="G22" s="229"/>
      <c r="H22" s="229"/>
      <c r="I22" s="229"/>
      <c r="J22" s="229"/>
      <c r="K22" s="229"/>
      <c r="L22" s="229"/>
      <c r="M22" s="229"/>
      <c r="N22" s="228"/>
      <c r="O22" s="228"/>
      <c r="P22" s="228"/>
      <c r="Q22" s="228"/>
      <c r="R22" s="229"/>
      <c r="S22" s="229"/>
      <c r="T22" s="229"/>
      <c r="U22" s="229"/>
      <c r="V22" s="229"/>
      <c r="W22" s="229"/>
      <c r="X22" s="229"/>
      <c r="Y22" s="209"/>
      <c r="Z22" s="209"/>
      <c r="AA22" s="209"/>
      <c r="AB22" s="209"/>
      <c r="AC22" s="209"/>
      <c r="AD22" s="209"/>
      <c r="AE22" s="209"/>
      <c r="AF22" s="209"/>
      <c r="AG22" s="209" t="s">
        <v>155</v>
      </c>
      <c r="AH22" s="209"/>
      <c r="AI22" s="209"/>
      <c r="AJ22" s="209"/>
      <c r="AK22" s="209"/>
      <c r="AL22" s="209"/>
      <c r="AM22" s="209"/>
      <c r="AN22" s="209"/>
      <c r="AO22" s="209"/>
      <c r="AP22" s="209"/>
      <c r="AQ22" s="209"/>
      <c r="AR22" s="209"/>
      <c r="AS22" s="209"/>
      <c r="AT22" s="209"/>
      <c r="AU22" s="209"/>
      <c r="AV22" s="209"/>
      <c r="AW22" s="209"/>
      <c r="AX22" s="209"/>
      <c r="AY22" s="209"/>
      <c r="AZ22" s="209"/>
      <c r="BA22" s="209"/>
      <c r="BB22" s="209"/>
      <c r="BC22" s="209"/>
      <c r="BD22" s="209"/>
      <c r="BE22" s="209"/>
      <c r="BF22" s="209"/>
      <c r="BG22" s="209"/>
      <c r="BH22" s="209"/>
    </row>
    <row r="23" spans="1:60" outlineLevel="1" x14ac:dyDescent="0.2">
      <c r="A23" s="226"/>
      <c r="B23" s="227"/>
      <c r="C23" s="259" t="s">
        <v>156</v>
      </c>
      <c r="D23" s="231"/>
      <c r="E23" s="232"/>
      <c r="F23" s="229"/>
      <c r="G23" s="229"/>
      <c r="H23" s="229"/>
      <c r="I23" s="229"/>
      <c r="J23" s="229"/>
      <c r="K23" s="229"/>
      <c r="L23" s="229"/>
      <c r="M23" s="229"/>
      <c r="N23" s="228"/>
      <c r="O23" s="228"/>
      <c r="P23" s="228"/>
      <c r="Q23" s="228"/>
      <c r="R23" s="229"/>
      <c r="S23" s="229"/>
      <c r="T23" s="229"/>
      <c r="U23" s="229"/>
      <c r="V23" s="229"/>
      <c r="W23" s="229"/>
      <c r="X23" s="229"/>
      <c r="Y23" s="209"/>
      <c r="Z23" s="209"/>
      <c r="AA23" s="209"/>
      <c r="AB23" s="209"/>
      <c r="AC23" s="209"/>
      <c r="AD23" s="209"/>
      <c r="AE23" s="209"/>
      <c r="AF23" s="209"/>
      <c r="AG23" s="209" t="s">
        <v>155</v>
      </c>
      <c r="AH23" s="209">
        <v>2</v>
      </c>
      <c r="AI23" s="209"/>
      <c r="AJ23" s="209"/>
      <c r="AK23" s="209"/>
      <c r="AL23" s="209"/>
      <c r="AM23" s="209"/>
      <c r="AN23" s="209"/>
      <c r="AO23" s="209"/>
      <c r="AP23" s="209"/>
      <c r="AQ23" s="209"/>
      <c r="AR23" s="209"/>
      <c r="AS23" s="209"/>
      <c r="AT23" s="209"/>
      <c r="AU23" s="209"/>
      <c r="AV23" s="209"/>
      <c r="AW23" s="209"/>
      <c r="AX23" s="209"/>
      <c r="AY23" s="209"/>
      <c r="AZ23" s="209"/>
      <c r="BA23" s="209"/>
      <c r="BB23" s="209"/>
      <c r="BC23" s="209"/>
      <c r="BD23" s="209"/>
      <c r="BE23" s="209"/>
      <c r="BF23" s="209"/>
      <c r="BG23" s="209"/>
      <c r="BH23" s="209"/>
    </row>
    <row r="24" spans="1:60" outlineLevel="1" x14ac:dyDescent="0.2">
      <c r="A24" s="226"/>
      <c r="B24" s="227"/>
      <c r="C24" s="259" t="s">
        <v>593</v>
      </c>
      <c r="D24" s="231"/>
      <c r="E24" s="232">
        <v>3.952</v>
      </c>
      <c r="F24" s="229"/>
      <c r="G24" s="229"/>
      <c r="H24" s="229"/>
      <c r="I24" s="229"/>
      <c r="J24" s="229"/>
      <c r="K24" s="229"/>
      <c r="L24" s="229"/>
      <c r="M24" s="229"/>
      <c r="N24" s="228"/>
      <c r="O24" s="228"/>
      <c r="P24" s="228"/>
      <c r="Q24" s="228"/>
      <c r="R24" s="229"/>
      <c r="S24" s="229"/>
      <c r="T24" s="229"/>
      <c r="U24" s="229"/>
      <c r="V24" s="229"/>
      <c r="W24" s="229"/>
      <c r="X24" s="229"/>
      <c r="Y24" s="209"/>
      <c r="Z24" s="209"/>
      <c r="AA24" s="209"/>
      <c r="AB24" s="209"/>
      <c r="AC24" s="209"/>
      <c r="AD24" s="209"/>
      <c r="AE24" s="209"/>
      <c r="AF24" s="209"/>
      <c r="AG24" s="209" t="s">
        <v>155</v>
      </c>
      <c r="AH24" s="209">
        <v>2</v>
      </c>
      <c r="AI24" s="209"/>
      <c r="AJ24" s="209"/>
      <c r="AK24" s="209"/>
      <c r="AL24" s="209"/>
      <c r="AM24" s="209"/>
      <c r="AN24" s="209"/>
      <c r="AO24" s="209"/>
      <c r="AP24" s="209"/>
      <c r="AQ24" s="209"/>
      <c r="AR24" s="209"/>
      <c r="AS24" s="209"/>
      <c r="AT24" s="209"/>
      <c r="AU24" s="209"/>
      <c r="AV24" s="209"/>
      <c r="AW24" s="209"/>
      <c r="AX24" s="209"/>
      <c r="AY24" s="209"/>
      <c r="AZ24" s="209"/>
      <c r="BA24" s="209"/>
      <c r="BB24" s="209"/>
      <c r="BC24" s="209"/>
      <c r="BD24" s="209"/>
      <c r="BE24" s="209"/>
      <c r="BF24" s="209"/>
      <c r="BG24" s="209"/>
      <c r="BH24" s="209"/>
    </row>
    <row r="25" spans="1:60" outlineLevel="1" x14ac:dyDescent="0.2">
      <c r="A25" s="226"/>
      <c r="B25" s="227"/>
      <c r="C25" s="259" t="s">
        <v>594</v>
      </c>
      <c r="D25" s="231"/>
      <c r="E25" s="232">
        <v>3.952</v>
      </c>
      <c r="F25" s="229"/>
      <c r="G25" s="229"/>
      <c r="H25" s="229"/>
      <c r="I25" s="229"/>
      <c r="J25" s="229"/>
      <c r="K25" s="229"/>
      <c r="L25" s="229"/>
      <c r="M25" s="229"/>
      <c r="N25" s="228"/>
      <c r="O25" s="228"/>
      <c r="P25" s="228"/>
      <c r="Q25" s="228"/>
      <c r="R25" s="229"/>
      <c r="S25" s="229"/>
      <c r="T25" s="229"/>
      <c r="U25" s="229"/>
      <c r="V25" s="229"/>
      <c r="W25" s="229"/>
      <c r="X25" s="229"/>
      <c r="Y25" s="209"/>
      <c r="Z25" s="209"/>
      <c r="AA25" s="209"/>
      <c r="AB25" s="209"/>
      <c r="AC25" s="209"/>
      <c r="AD25" s="209"/>
      <c r="AE25" s="209"/>
      <c r="AF25" s="209"/>
      <c r="AG25" s="209" t="s">
        <v>155</v>
      </c>
      <c r="AH25" s="209">
        <v>2</v>
      </c>
      <c r="AI25" s="209"/>
      <c r="AJ25" s="209"/>
      <c r="AK25" s="209"/>
      <c r="AL25" s="209"/>
      <c r="AM25" s="209"/>
      <c r="AN25" s="209"/>
      <c r="AO25" s="209"/>
      <c r="AP25" s="209"/>
      <c r="AQ25" s="209"/>
      <c r="AR25" s="209"/>
      <c r="AS25" s="209"/>
      <c r="AT25" s="209"/>
      <c r="AU25" s="209"/>
      <c r="AV25" s="209"/>
      <c r="AW25" s="209"/>
      <c r="AX25" s="209"/>
      <c r="AY25" s="209"/>
      <c r="AZ25" s="209"/>
      <c r="BA25" s="209"/>
      <c r="BB25" s="209"/>
      <c r="BC25" s="209"/>
      <c r="BD25" s="209"/>
      <c r="BE25" s="209"/>
      <c r="BF25" s="209"/>
      <c r="BG25" s="209"/>
      <c r="BH25" s="209"/>
    </row>
    <row r="26" spans="1:60" outlineLevel="1" x14ac:dyDescent="0.2">
      <c r="A26" s="226"/>
      <c r="B26" s="227"/>
      <c r="C26" s="259" t="s">
        <v>595</v>
      </c>
      <c r="D26" s="231"/>
      <c r="E26" s="232"/>
      <c r="F26" s="229"/>
      <c r="G26" s="229"/>
      <c r="H26" s="229"/>
      <c r="I26" s="229"/>
      <c r="J26" s="229"/>
      <c r="K26" s="229"/>
      <c r="L26" s="229"/>
      <c r="M26" s="229"/>
      <c r="N26" s="228"/>
      <c r="O26" s="228"/>
      <c r="P26" s="228"/>
      <c r="Q26" s="228"/>
      <c r="R26" s="229"/>
      <c r="S26" s="229"/>
      <c r="T26" s="229"/>
      <c r="U26" s="229"/>
      <c r="V26" s="229"/>
      <c r="W26" s="229"/>
      <c r="X26" s="229"/>
      <c r="Y26" s="209"/>
      <c r="Z26" s="209"/>
      <c r="AA26" s="209"/>
      <c r="AB26" s="209"/>
      <c r="AC26" s="209"/>
      <c r="AD26" s="209"/>
      <c r="AE26" s="209"/>
      <c r="AF26" s="209"/>
      <c r="AG26" s="209" t="s">
        <v>155</v>
      </c>
      <c r="AH26" s="209">
        <v>2</v>
      </c>
      <c r="AI26" s="209"/>
      <c r="AJ26" s="209"/>
      <c r="AK26" s="209"/>
      <c r="AL26" s="209"/>
      <c r="AM26" s="209"/>
      <c r="AN26" s="209"/>
      <c r="AO26" s="209"/>
      <c r="AP26" s="209"/>
      <c r="AQ26" s="209"/>
      <c r="AR26" s="209"/>
      <c r="AS26" s="209"/>
      <c r="AT26" s="209"/>
      <c r="AU26" s="209"/>
      <c r="AV26" s="209"/>
      <c r="AW26" s="209"/>
      <c r="AX26" s="209"/>
      <c r="AY26" s="209"/>
      <c r="AZ26" s="209"/>
      <c r="BA26" s="209"/>
      <c r="BB26" s="209"/>
      <c r="BC26" s="209"/>
      <c r="BD26" s="209"/>
      <c r="BE26" s="209"/>
      <c r="BF26" s="209"/>
      <c r="BG26" s="209"/>
      <c r="BH26" s="209"/>
    </row>
    <row r="27" spans="1:60" outlineLevel="1" x14ac:dyDescent="0.2">
      <c r="A27" s="226"/>
      <c r="B27" s="227"/>
      <c r="C27" s="259" t="s">
        <v>596</v>
      </c>
      <c r="D27" s="231"/>
      <c r="E27" s="232">
        <v>0.41099999999999998</v>
      </c>
      <c r="F27" s="229"/>
      <c r="G27" s="229"/>
      <c r="H27" s="229"/>
      <c r="I27" s="229"/>
      <c r="J27" s="229"/>
      <c r="K27" s="229"/>
      <c r="L27" s="229"/>
      <c r="M27" s="229"/>
      <c r="N27" s="228"/>
      <c r="O27" s="228"/>
      <c r="P27" s="228"/>
      <c r="Q27" s="228"/>
      <c r="R27" s="229"/>
      <c r="S27" s="229"/>
      <c r="T27" s="229"/>
      <c r="U27" s="229"/>
      <c r="V27" s="229"/>
      <c r="W27" s="229"/>
      <c r="X27" s="229"/>
      <c r="Y27" s="209"/>
      <c r="Z27" s="209"/>
      <c r="AA27" s="209"/>
      <c r="AB27" s="209"/>
      <c r="AC27" s="209"/>
      <c r="AD27" s="209"/>
      <c r="AE27" s="209"/>
      <c r="AF27" s="209"/>
      <c r="AG27" s="209" t="s">
        <v>155</v>
      </c>
      <c r="AH27" s="209">
        <v>2</v>
      </c>
      <c r="AI27" s="209"/>
      <c r="AJ27" s="209"/>
      <c r="AK27" s="209"/>
      <c r="AL27" s="209"/>
      <c r="AM27" s="209"/>
      <c r="AN27" s="209"/>
      <c r="AO27" s="209"/>
      <c r="AP27" s="209"/>
      <c r="AQ27" s="209"/>
      <c r="AR27" s="209"/>
      <c r="AS27" s="209"/>
      <c r="AT27" s="209"/>
      <c r="AU27" s="209"/>
      <c r="AV27" s="209"/>
      <c r="AW27" s="209"/>
      <c r="AX27" s="209"/>
      <c r="AY27" s="209"/>
      <c r="AZ27" s="209"/>
      <c r="BA27" s="209"/>
      <c r="BB27" s="209"/>
      <c r="BC27" s="209"/>
      <c r="BD27" s="209"/>
      <c r="BE27" s="209"/>
      <c r="BF27" s="209"/>
      <c r="BG27" s="209"/>
      <c r="BH27" s="209"/>
    </row>
    <row r="28" spans="1:60" outlineLevel="1" x14ac:dyDescent="0.2">
      <c r="A28" s="226"/>
      <c r="B28" s="227"/>
      <c r="C28" s="259" t="s">
        <v>597</v>
      </c>
      <c r="D28" s="231"/>
      <c r="E28" s="232">
        <v>0.40500000000000003</v>
      </c>
      <c r="F28" s="229"/>
      <c r="G28" s="229"/>
      <c r="H28" s="229"/>
      <c r="I28" s="229"/>
      <c r="J28" s="229"/>
      <c r="K28" s="229"/>
      <c r="L28" s="229"/>
      <c r="M28" s="229"/>
      <c r="N28" s="228"/>
      <c r="O28" s="228"/>
      <c r="P28" s="228"/>
      <c r="Q28" s="228"/>
      <c r="R28" s="229"/>
      <c r="S28" s="229"/>
      <c r="T28" s="229"/>
      <c r="U28" s="229"/>
      <c r="V28" s="229"/>
      <c r="W28" s="229"/>
      <c r="X28" s="229"/>
      <c r="Y28" s="209"/>
      <c r="Z28" s="209"/>
      <c r="AA28" s="209"/>
      <c r="AB28" s="209"/>
      <c r="AC28" s="209"/>
      <c r="AD28" s="209"/>
      <c r="AE28" s="209"/>
      <c r="AF28" s="209"/>
      <c r="AG28" s="209" t="s">
        <v>155</v>
      </c>
      <c r="AH28" s="209">
        <v>2</v>
      </c>
      <c r="AI28" s="209"/>
      <c r="AJ28" s="209"/>
      <c r="AK28" s="209"/>
      <c r="AL28" s="209"/>
      <c r="AM28" s="209"/>
      <c r="AN28" s="209"/>
      <c r="AO28" s="209"/>
      <c r="AP28" s="209"/>
      <c r="AQ28" s="209"/>
      <c r="AR28" s="209"/>
      <c r="AS28" s="209"/>
      <c r="AT28" s="209"/>
      <c r="AU28" s="209"/>
      <c r="AV28" s="209"/>
      <c r="AW28" s="209"/>
      <c r="AX28" s="209"/>
      <c r="AY28" s="209"/>
      <c r="AZ28" s="209"/>
      <c r="BA28" s="209"/>
      <c r="BB28" s="209"/>
      <c r="BC28" s="209"/>
      <c r="BD28" s="209"/>
      <c r="BE28" s="209"/>
      <c r="BF28" s="209"/>
      <c r="BG28" s="209"/>
      <c r="BH28" s="209"/>
    </row>
    <row r="29" spans="1:60" outlineLevel="1" x14ac:dyDescent="0.2">
      <c r="A29" s="226"/>
      <c r="B29" s="227"/>
      <c r="C29" s="259" t="s">
        <v>158</v>
      </c>
      <c r="D29" s="231"/>
      <c r="E29" s="232"/>
      <c r="F29" s="229"/>
      <c r="G29" s="229"/>
      <c r="H29" s="229"/>
      <c r="I29" s="229"/>
      <c r="J29" s="229"/>
      <c r="K29" s="229"/>
      <c r="L29" s="229"/>
      <c r="M29" s="229"/>
      <c r="N29" s="228"/>
      <c r="O29" s="228"/>
      <c r="P29" s="228"/>
      <c r="Q29" s="228"/>
      <c r="R29" s="229"/>
      <c r="S29" s="229"/>
      <c r="T29" s="229"/>
      <c r="U29" s="229"/>
      <c r="V29" s="229"/>
      <c r="W29" s="229"/>
      <c r="X29" s="229"/>
      <c r="Y29" s="209"/>
      <c r="Z29" s="209"/>
      <c r="AA29" s="209"/>
      <c r="AB29" s="209"/>
      <c r="AC29" s="209"/>
      <c r="AD29" s="209"/>
      <c r="AE29" s="209"/>
      <c r="AF29" s="209"/>
      <c r="AG29" s="209" t="s">
        <v>155</v>
      </c>
      <c r="AH29" s="209">
        <v>2</v>
      </c>
      <c r="AI29" s="209"/>
      <c r="AJ29" s="209"/>
      <c r="AK29" s="209"/>
      <c r="AL29" s="209"/>
      <c r="AM29" s="209"/>
      <c r="AN29" s="209"/>
      <c r="AO29" s="209"/>
      <c r="AP29" s="209"/>
      <c r="AQ29" s="209"/>
      <c r="AR29" s="209"/>
      <c r="AS29" s="209"/>
      <c r="AT29" s="209"/>
      <c r="AU29" s="209"/>
      <c r="AV29" s="209"/>
      <c r="AW29" s="209"/>
      <c r="AX29" s="209"/>
      <c r="AY29" s="209"/>
      <c r="AZ29" s="209"/>
      <c r="BA29" s="209"/>
      <c r="BB29" s="209"/>
      <c r="BC29" s="209"/>
      <c r="BD29" s="209"/>
      <c r="BE29" s="209"/>
      <c r="BF29" s="209"/>
      <c r="BG29" s="209"/>
      <c r="BH29" s="209"/>
    </row>
    <row r="30" spans="1:60" outlineLevel="1" x14ac:dyDescent="0.2">
      <c r="A30" s="226"/>
      <c r="B30" s="227"/>
      <c r="C30" s="259" t="s">
        <v>598</v>
      </c>
      <c r="D30" s="231"/>
      <c r="E30" s="232">
        <v>1.9039999999999999</v>
      </c>
      <c r="F30" s="229"/>
      <c r="G30" s="229"/>
      <c r="H30" s="229"/>
      <c r="I30" s="229"/>
      <c r="J30" s="229"/>
      <c r="K30" s="229"/>
      <c r="L30" s="229"/>
      <c r="M30" s="229"/>
      <c r="N30" s="228"/>
      <c r="O30" s="228"/>
      <c r="P30" s="228"/>
      <c r="Q30" s="228"/>
      <c r="R30" s="229"/>
      <c r="S30" s="229"/>
      <c r="T30" s="229"/>
      <c r="U30" s="229"/>
      <c r="V30" s="229"/>
      <c r="W30" s="229"/>
      <c r="X30" s="229"/>
      <c r="Y30" s="209"/>
      <c r="Z30" s="209"/>
      <c r="AA30" s="209"/>
      <c r="AB30" s="209"/>
      <c r="AC30" s="209"/>
      <c r="AD30" s="209"/>
      <c r="AE30" s="209"/>
      <c r="AF30" s="209"/>
      <c r="AG30" s="209" t="s">
        <v>155</v>
      </c>
      <c r="AH30" s="209">
        <v>2</v>
      </c>
      <c r="AI30" s="209"/>
      <c r="AJ30" s="209"/>
      <c r="AK30" s="209"/>
      <c r="AL30" s="209"/>
      <c r="AM30" s="209"/>
      <c r="AN30" s="209"/>
      <c r="AO30" s="209"/>
      <c r="AP30" s="209"/>
      <c r="AQ30" s="209"/>
      <c r="AR30" s="209"/>
      <c r="AS30" s="209"/>
      <c r="AT30" s="209"/>
      <c r="AU30" s="209"/>
      <c r="AV30" s="209"/>
      <c r="AW30" s="209"/>
      <c r="AX30" s="209"/>
      <c r="AY30" s="209"/>
      <c r="AZ30" s="209"/>
      <c r="BA30" s="209"/>
      <c r="BB30" s="209"/>
      <c r="BC30" s="209"/>
      <c r="BD30" s="209"/>
      <c r="BE30" s="209"/>
      <c r="BF30" s="209"/>
      <c r="BG30" s="209"/>
      <c r="BH30" s="209"/>
    </row>
    <row r="31" spans="1:60" outlineLevel="1" x14ac:dyDescent="0.2">
      <c r="A31" s="226"/>
      <c r="B31" s="227"/>
      <c r="C31" s="259" t="s">
        <v>599</v>
      </c>
      <c r="D31" s="231"/>
      <c r="E31" s="232">
        <v>1.6080000000000001</v>
      </c>
      <c r="F31" s="229"/>
      <c r="G31" s="229"/>
      <c r="H31" s="229"/>
      <c r="I31" s="229"/>
      <c r="J31" s="229"/>
      <c r="K31" s="229"/>
      <c r="L31" s="229"/>
      <c r="M31" s="229"/>
      <c r="N31" s="228"/>
      <c r="O31" s="228"/>
      <c r="P31" s="228"/>
      <c r="Q31" s="228"/>
      <c r="R31" s="229"/>
      <c r="S31" s="229"/>
      <c r="T31" s="229"/>
      <c r="U31" s="229"/>
      <c r="V31" s="229"/>
      <c r="W31" s="229"/>
      <c r="X31" s="229"/>
      <c r="Y31" s="209"/>
      <c r="Z31" s="209"/>
      <c r="AA31" s="209"/>
      <c r="AB31" s="209"/>
      <c r="AC31" s="209"/>
      <c r="AD31" s="209"/>
      <c r="AE31" s="209"/>
      <c r="AF31" s="209"/>
      <c r="AG31" s="209" t="s">
        <v>155</v>
      </c>
      <c r="AH31" s="209">
        <v>2</v>
      </c>
      <c r="AI31" s="209"/>
      <c r="AJ31" s="209"/>
      <c r="AK31" s="209"/>
      <c r="AL31" s="209"/>
      <c r="AM31" s="209"/>
      <c r="AN31" s="209"/>
      <c r="AO31" s="209"/>
      <c r="AP31" s="209"/>
      <c r="AQ31" s="209"/>
      <c r="AR31" s="209"/>
      <c r="AS31" s="209"/>
      <c r="AT31" s="209"/>
      <c r="AU31" s="209"/>
      <c r="AV31" s="209"/>
      <c r="AW31" s="209"/>
      <c r="AX31" s="209"/>
      <c r="AY31" s="209"/>
      <c r="AZ31" s="209"/>
      <c r="BA31" s="209"/>
      <c r="BB31" s="209"/>
      <c r="BC31" s="209"/>
      <c r="BD31" s="209"/>
      <c r="BE31" s="209"/>
      <c r="BF31" s="209"/>
      <c r="BG31" s="209"/>
      <c r="BH31" s="209"/>
    </row>
    <row r="32" spans="1:60" outlineLevel="1" x14ac:dyDescent="0.2">
      <c r="A32" s="226"/>
      <c r="B32" s="227"/>
      <c r="C32" s="259" t="s">
        <v>600</v>
      </c>
      <c r="D32" s="231"/>
      <c r="E32" s="232">
        <v>3.8879999999999999</v>
      </c>
      <c r="F32" s="229"/>
      <c r="G32" s="229"/>
      <c r="H32" s="229"/>
      <c r="I32" s="229"/>
      <c r="J32" s="229"/>
      <c r="K32" s="229"/>
      <c r="L32" s="229"/>
      <c r="M32" s="229"/>
      <c r="N32" s="228"/>
      <c r="O32" s="228"/>
      <c r="P32" s="228"/>
      <c r="Q32" s="228"/>
      <c r="R32" s="229"/>
      <c r="S32" s="229"/>
      <c r="T32" s="229"/>
      <c r="U32" s="229"/>
      <c r="V32" s="229"/>
      <c r="W32" s="229"/>
      <c r="X32" s="229"/>
      <c r="Y32" s="209"/>
      <c r="Z32" s="209"/>
      <c r="AA32" s="209"/>
      <c r="AB32" s="209"/>
      <c r="AC32" s="209"/>
      <c r="AD32" s="209"/>
      <c r="AE32" s="209"/>
      <c r="AF32" s="209"/>
      <c r="AG32" s="209" t="s">
        <v>155</v>
      </c>
      <c r="AH32" s="209">
        <v>2</v>
      </c>
      <c r="AI32" s="209"/>
      <c r="AJ32" s="209"/>
      <c r="AK32" s="209"/>
      <c r="AL32" s="209"/>
      <c r="AM32" s="209"/>
      <c r="AN32" s="209"/>
      <c r="AO32" s="209"/>
      <c r="AP32" s="209"/>
      <c r="AQ32" s="209"/>
      <c r="AR32" s="209"/>
      <c r="AS32" s="209"/>
      <c r="AT32" s="209"/>
      <c r="AU32" s="209"/>
      <c r="AV32" s="209"/>
      <c r="AW32" s="209"/>
      <c r="AX32" s="209"/>
      <c r="AY32" s="209"/>
      <c r="AZ32" s="209"/>
      <c r="BA32" s="209"/>
      <c r="BB32" s="209"/>
      <c r="BC32" s="209"/>
      <c r="BD32" s="209"/>
      <c r="BE32" s="209"/>
      <c r="BF32" s="209"/>
      <c r="BG32" s="209"/>
      <c r="BH32" s="209"/>
    </row>
    <row r="33" spans="1:60" outlineLevel="1" x14ac:dyDescent="0.2">
      <c r="A33" s="226"/>
      <c r="B33" s="227"/>
      <c r="C33" s="259" t="s">
        <v>601</v>
      </c>
      <c r="D33" s="231"/>
      <c r="E33" s="232">
        <v>3.8879999999999999</v>
      </c>
      <c r="F33" s="229"/>
      <c r="G33" s="229"/>
      <c r="H33" s="229"/>
      <c r="I33" s="229"/>
      <c r="J33" s="229"/>
      <c r="K33" s="229"/>
      <c r="L33" s="229"/>
      <c r="M33" s="229"/>
      <c r="N33" s="228"/>
      <c r="O33" s="228"/>
      <c r="P33" s="228"/>
      <c r="Q33" s="228"/>
      <c r="R33" s="229"/>
      <c r="S33" s="229"/>
      <c r="T33" s="229"/>
      <c r="U33" s="229"/>
      <c r="V33" s="229"/>
      <c r="W33" s="229"/>
      <c r="X33" s="229"/>
      <c r="Y33" s="209"/>
      <c r="Z33" s="209"/>
      <c r="AA33" s="209"/>
      <c r="AB33" s="209"/>
      <c r="AC33" s="209"/>
      <c r="AD33" s="209"/>
      <c r="AE33" s="209"/>
      <c r="AF33" s="209"/>
      <c r="AG33" s="209" t="s">
        <v>155</v>
      </c>
      <c r="AH33" s="209">
        <v>2</v>
      </c>
      <c r="AI33" s="209"/>
      <c r="AJ33" s="209"/>
      <c r="AK33" s="209"/>
      <c r="AL33" s="209"/>
      <c r="AM33" s="209"/>
      <c r="AN33" s="209"/>
      <c r="AO33" s="209"/>
      <c r="AP33" s="209"/>
      <c r="AQ33" s="209"/>
      <c r="AR33" s="209"/>
      <c r="AS33" s="209"/>
      <c r="AT33" s="209"/>
      <c r="AU33" s="209"/>
      <c r="AV33" s="209"/>
      <c r="AW33" s="209"/>
      <c r="AX33" s="209"/>
      <c r="AY33" s="209"/>
      <c r="AZ33" s="209"/>
      <c r="BA33" s="209"/>
      <c r="BB33" s="209"/>
      <c r="BC33" s="209"/>
      <c r="BD33" s="209"/>
      <c r="BE33" s="209"/>
      <c r="BF33" s="209"/>
      <c r="BG33" s="209"/>
      <c r="BH33" s="209"/>
    </row>
    <row r="34" spans="1:60" outlineLevel="1" x14ac:dyDescent="0.2">
      <c r="A34" s="226"/>
      <c r="B34" s="227"/>
      <c r="C34" s="259" t="s">
        <v>602</v>
      </c>
      <c r="D34" s="231"/>
      <c r="E34" s="232">
        <v>1.64</v>
      </c>
      <c r="F34" s="229"/>
      <c r="G34" s="229"/>
      <c r="H34" s="229"/>
      <c r="I34" s="229"/>
      <c r="J34" s="229"/>
      <c r="K34" s="229"/>
      <c r="L34" s="229"/>
      <c r="M34" s="229"/>
      <c r="N34" s="228"/>
      <c r="O34" s="228"/>
      <c r="P34" s="228"/>
      <c r="Q34" s="228"/>
      <c r="R34" s="229"/>
      <c r="S34" s="229"/>
      <c r="T34" s="229"/>
      <c r="U34" s="229"/>
      <c r="V34" s="229"/>
      <c r="W34" s="229"/>
      <c r="X34" s="229"/>
      <c r="Y34" s="209"/>
      <c r="Z34" s="209"/>
      <c r="AA34" s="209"/>
      <c r="AB34" s="209"/>
      <c r="AC34" s="209"/>
      <c r="AD34" s="209"/>
      <c r="AE34" s="209"/>
      <c r="AF34" s="209"/>
      <c r="AG34" s="209" t="s">
        <v>155</v>
      </c>
      <c r="AH34" s="209">
        <v>2</v>
      </c>
      <c r="AI34" s="209"/>
      <c r="AJ34" s="209"/>
      <c r="AK34" s="209"/>
      <c r="AL34" s="209"/>
      <c r="AM34" s="209"/>
      <c r="AN34" s="209"/>
      <c r="AO34" s="209"/>
      <c r="AP34" s="209"/>
      <c r="AQ34" s="209"/>
      <c r="AR34" s="209"/>
      <c r="AS34" s="209"/>
      <c r="AT34" s="209"/>
      <c r="AU34" s="209"/>
      <c r="AV34" s="209"/>
      <c r="AW34" s="209"/>
      <c r="AX34" s="209"/>
      <c r="AY34" s="209"/>
      <c r="AZ34" s="209"/>
      <c r="BA34" s="209"/>
      <c r="BB34" s="209"/>
      <c r="BC34" s="209"/>
      <c r="BD34" s="209"/>
      <c r="BE34" s="209"/>
      <c r="BF34" s="209"/>
      <c r="BG34" s="209"/>
      <c r="BH34" s="209"/>
    </row>
    <row r="35" spans="1:60" outlineLevel="1" x14ac:dyDescent="0.2">
      <c r="A35" s="226"/>
      <c r="B35" s="227"/>
      <c r="C35" s="259" t="s">
        <v>603</v>
      </c>
      <c r="D35" s="231"/>
      <c r="E35" s="232"/>
      <c r="F35" s="229"/>
      <c r="G35" s="229"/>
      <c r="H35" s="229"/>
      <c r="I35" s="229"/>
      <c r="J35" s="229"/>
      <c r="K35" s="229"/>
      <c r="L35" s="229"/>
      <c r="M35" s="229"/>
      <c r="N35" s="228"/>
      <c r="O35" s="228"/>
      <c r="P35" s="228"/>
      <c r="Q35" s="228"/>
      <c r="R35" s="229"/>
      <c r="S35" s="229"/>
      <c r="T35" s="229"/>
      <c r="U35" s="229"/>
      <c r="V35" s="229"/>
      <c r="W35" s="229"/>
      <c r="X35" s="229"/>
      <c r="Y35" s="209"/>
      <c r="Z35" s="209"/>
      <c r="AA35" s="209"/>
      <c r="AB35" s="209"/>
      <c r="AC35" s="209"/>
      <c r="AD35" s="209"/>
      <c r="AE35" s="209"/>
      <c r="AF35" s="209"/>
      <c r="AG35" s="209" t="s">
        <v>155</v>
      </c>
      <c r="AH35" s="209">
        <v>2</v>
      </c>
      <c r="AI35" s="209"/>
      <c r="AJ35" s="209"/>
      <c r="AK35" s="209"/>
      <c r="AL35" s="209"/>
      <c r="AM35" s="209"/>
      <c r="AN35" s="209"/>
      <c r="AO35" s="209"/>
      <c r="AP35" s="209"/>
      <c r="AQ35" s="209"/>
      <c r="AR35" s="209"/>
      <c r="AS35" s="209"/>
      <c r="AT35" s="209"/>
      <c r="AU35" s="209"/>
      <c r="AV35" s="209"/>
      <c r="AW35" s="209"/>
      <c r="AX35" s="209"/>
      <c r="AY35" s="209"/>
      <c r="AZ35" s="209"/>
      <c r="BA35" s="209"/>
      <c r="BB35" s="209"/>
      <c r="BC35" s="209"/>
      <c r="BD35" s="209"/>
      <c r="BE35" s="209"/>
      <c r="BF35" s="209"/>
      <c r="BG35" s="209"/>
      <c r="BH35" s="209"/>
    </row>
    <row r="36" spans="1:60" outlineLevel="1" x14ac:dyDescent="0.2">
      <c r="A36" s="226"/>
      <c r="B36" s="227"/>
      <c r="C36" s="259" t="s">
        <v>604</v>
      </c>
      <c r="D36" s="231"/>
      <c r="E36" s="232">
        <v>0.252</v>
      </c>
      <c r="F36" s="229"/>
      <c r="G36" s="229"/>
      <c r="H36" s="229"/>
      <c r="I36" s="229"/>
      <c r="J36" s="229"/>
      <c r="K36" s="229"/>
      <c r="L36" s="229"/>
      <c r="M36" s="229"/>
      <c r="N36" s="228"/>
      <c r="O36" s="228"/>
      <c r="P36" s="228"/>
      <c r="Q36" s="228"/>
      <c r="R36" s="229"/>
      <c r="S36" s="229"/>
      <c r="T36" s="229"/>
      <c r="U36" s="229"/>
      <c r="V36" s="229"/>
      <c r="W36" s="229"/>
      <c r="X36" s="229"/>
      <c r="Y36" s="209"/>
      <c r="Z36" s="209"/>
      <c r="AA36" s="209"/>
      <c r="AB36" s="209"/>
      <c r="AC36" s="209"/>
      <c r="AD36" s="209"/>
      <c r="AE36" s="209"/>
      <c r="AF36" s="209"/>
      <c r="AG36" s="209" t="s">
        <v>155</v>
      </c>
      <c r="AH36" s="209">
        <v>2</v>
      </c>
      <c r="AI36" s="209"/>
      <c r="AJ36" s="209"/>
      <c r="AK36" s="209"/>
      <c r="AL36" s="209"/>
      <c r="AM36" s="209"/>
      <c r="AN36" s="209"/>
      <c r="AO36" s="209"/>
      <c r="AP36" s="209"/>
      <c r="AQ36" s="209"/>
      <c r="AR36" s="209"/>
      <c r="AS36" s="209"/>
      <c r="AT36" s="209"/>
      <c r="AU36" s="209"/>
      <c r="AV36" s="209"/>
      <c r="AW36" s="209"/>
      <c r="AX36" s="209"/>
      <c r="AY36" s="209"/>
      <c r="AZ36" s="209"/>
      <c r="BA36" s="209"/>
      <c r="BB36" s="209"/>
      <c r="BC36" s="209"/>
      <c r="BD36" s="209"/>
      <c r="BE36" s="209"/>
      <c r="BF36" s="209"/>
      <c r="BG36" s="209"/>
      <c r="BH36" s="209"/>
    </row>
    <row r="37" spans="1:60" outlineLevel="1" x14ac:dyDescent="0.2">
      <c r="A37" s="226"/>
      <c r="B37" s="227"/>
      <c r="C37" s="259" t="s">
        <v>604</v>
      </c>
      <c r="D37" s="231"/>
      <c r="E37" s="232">
        <v>0.252</v>
      </c>
      <c r="F37" s="229"/>
      <c r="G37" s="229"/>
      <c r="H37" s="229"/>
      <c r="I37" s="229"/>
      <c r="J37" s="229"/>
      <c r="K37" s="229"/>
      <c r="L37" s="229"/>
      <c r="M37" s="229"/>
      <c r="N37" s="228"/>
      <c r="O37" s="228"/>
      <c r="P37" s="228"/>
      <c r="Q37" s="228"/>
      <c r="R37" s="229"/>
      <c r="S37" s="229"/>
      <c r="T37" s="229"/>
      <c r="U37" s="229"/>
      <c r="V37" s="229"/>
      <c r="W37" s="229"/>
      <c r="X37" s="229"/>
      <c r="Y37" s="209"/>
      <c r="Z37" s="209"/>
      <c r="AA37" s="209"/>
      <c r="AB37" s="209"/>
      <c r="AC37" s="209"/>
      <c r="AD37" s="209"/>
      <c r="AE37" s="209"/>
      <c r="AF37" s="209"/>
      <c r="AG37" s="209" t="s">
        <v>155</v>
      </c>
      <c r="AH37" s="209">
        <v>2</v>
      </c>
      <c r="AI37" s="209"/>
      <c r="AJ37" s="209"/>
      <c r="AK37" s="209"/>
      <c r="AL37" s="209"/>
      <c r="AM37" s="209"/>
      <c r="AN37" s="209"/>
      <c r="AO37" s="209"/>
      <c r="AP37" s="209"/>
      <c r="AQ37" s="209"/>
      <c r="AR37" s="209"/>
      <c r="AS37" s="209"/>
      <c r="AT37" s="209"/>
      <c r="AU37" s="209"/>
      <c r="AV37" s="209"/>
      <c r="AW37" s="209"/>
      <c r="AX37" s="209"/>
      <c r="AY37" s="209"/>
      <c r="AZ37" s="209"/>
      <c r="BA37" s="209"/>
      <c r="BB37" s="209"/>
      <c r="BC37" s="209"/>
      <c r="BD37" s="209"/>
      <c r="BE37" s="209"/>
      <c r="BF37" s="209"/>
      <c r="BG37" s="209"/>
      <c r="BH37" s="209"/>
    </row>
    <row r="38" spans="1:60" outlineLevel="1" x14ac:dyDescent="0.2">
      <c r="A38" s="226"/>
      <c r="B38" s="227"/>
      <c r="C38" s="259" t="s">
        <v>605</v>
      </c>
      <c r="D38" s="231"/>
      <c r="E38" s="232"/>
      <c r="F38" s="229"/>
      <c r="G38" s="229"/>
      <c r="H38" s="229"/>
      <c r="I38" s="229"/>
      <c r="J38" s="229"/>
      <c r="K38" s="229"/>
      <c r="L38" s="229"/>
      <c r="M38" s="229"/>
      <c r="N38" s="228"/>
      <c r="O38" s="228"/>
      <c r="P38" s="228"/>
      <c r="Q38" s="228"/>
      <c r="R38" s="229"/>
      <c r="S38" s="229"/>
      <c r="T38" s="229"/>
      <c r="U38" s="229"/>
      <c r="V38" s="229"/>
      <c r="W38" s="229"/>
      <c r="X38" s="229"/>
      <c r="Y38" s="209"/>
      <c r="Z38" s="209"/>
      <c r="AA38" s="209"/>
      <c r="AB38" s="209"/>
      <c r="AC38" s="209"/>
      <c r="AD38" s="209"/>
      <c r="AE38" s="209"/>
      <c r="AF38" s="209"/>
      <c r="AG38" s="209" t="s">
        <v>155</v>
      </c>
      <c r="AH38" s="209">
        <v>2</v>
      </c>
      <c r="AI38" s="209"/>
      <c r="AJ38" s="209"/>
      <c r="AK38" s="209"/>
      <c r="AL38" s="209"/>
      <c r="AM38" s="209"/>
      <c r="AN38" s="209"/>
      <c r="AO38" s="209"/>
      <c r="AP38" s="209"/>
      <c r="AQ38" s="209"/>
      <c r="AR38" s="209"/>
      <c r="AS38" s="209"/>
      <c r="AT38" s="209"/>
      <c r="AU38" s="209"/>
      <c r="AV38" s="209"/>
      <c r="AW38" s="209"/>
      <c r="AX38" s="209"/>
      <c r="AY38" s="209"/>
      <c r="AZ38" s="209"/>
      <c r="BA38" s="209"/>
      <c r="BB38" s="209"/>
      <c r="BC38" s="209"/>
      <c r="BD38" s="209"/>
      <c r="BE38" s="209"/>
      <c r="BF38" s="209"/>
      <c r="BG38" s="209"/>
      <c r="BH38" s="209"/>
    </row>
    <row r="39" spans="1:60" outlineLevel="1" x14ac:dyDescent="0.2">
      <c r="A39" s="226"/>
      <c r="B39" s="227"/>
      <c r="C39" s="259" t="s">
        <v>606</v>
      </c>
      <c r="D39" s="231"/>
      <c r="E39" s="232">
        <v>0.60599999999999998</v>
      </c>
      <c r="F39" s="229"/>
      <c r="G39" s="229"/>
      <c r="H39" s="229"/>
      <c r="I39" s="229"/>
      <c r="J39" s="229"/>
      <c r="K39" s="229"/>
      <c r="L39" s="229"/>
      <c r="M39" s="229"/>
      <c r="N39" s="228"/>
      <c r="O39" s="228"/>
      <c r="P39" s="228"/>
      <c r="Q39" s="228"/>
      <c r="R39" s="229"/>
      <c r="S39" s="229"/>
      <c r="T39" s="229"/>
      <c r="U39" s="229"/>
      <c r="V39" s="229"/>
      <c r="W39" s="229"/>
      <c r="X39" s="229"/>
      <c r="Y39" s="209"/>
      <c r="Z39" s="209"/>
      <c r="AA39" s="209"/>
      <c r="AB39" s="209"/>
      <c r="AC39" s="209"/>
      <c r="AD39" s="209"/>
      <c r="AE39" s="209"/>
      <c r="AF39" s="209"/>
      <c r="AG39" s="209" t="s">
        <v>155</v>
      </c>
      <c r="AH39" s="209">
        <v>2</v>
      </c>
      <c r="AI39" s="209"/>
      <c r="AJ39" s="209"/>
      <c r="AK39" s="209"/>
      <c r="AL39" s="209"/>
      <c r="AM39" s="209"/>
      <c r="AN39" s="209"/>
      <c r="AO39" s="209"/>
      <c r="AP39" s="209"/>
      <c r="AQ39" s="209"/>
      <c r="AR39" s="209"/>
      <c r="AS39" s="209"/>
      <c r="AT39" s="209"/>
      <c r="AU39" s="209"/>
      <c r="AV39" s="209"/>
      <c r="AW39" s="209"/>
      <c r="AX39" s="209"/>
      <c r="AY39" s="209"/>
      <c r="AZ39" s="209"/>
      <c r="BA39" s="209"/>
      <c r="BB39" s="209"/>
      <c r="BC39" s="209"/>
      <c r="BD39" s="209"/>
      <c r="BE39" s="209"/>
      <c r="BF39" s="209"/>
      <c r="BG39" s="209"/>
      <c r="BH39" s="209"/>
    </row>
    <row r="40" spans="1:60" outlineLevel="1" x14ac:dyDescent="0.2">
      <c r="A40" s="226"/>
      <c r="B40" s="227"/>
      <c r="C40" s="259" t="s">
        <v>606</v>
      </c>
      <c r="D40" s="231"/>
      <c r="E40" s="232">
        <v>0.60599999999999998</v>
      </c>
      <c r="F40" s="229"/>
      <c r="G40" s="229"/>
      <c r="H40" s="229"/>
      <c r="I40" s="229"/>
      <c r="J40" s="229"/>
      <c r="K40" s="229"/>
      <c r="L40" s="229"/>
      <c r="M40" s="229"/>
      <c r="N40" s="228"/>
      <c r="O40" s="228"/>
      <c r="P40" s="228"/>
      <c r="Q40" s="228"/>
      <c r="R40" s="229"/>
      <c r="S40" s="229"/>
      <c r="T40" s="229"/>
      <c r="U40" s="229"/>
      <c r="V40" s="229"/>
      <c r="W40" s="229"/>
      <c r="X40" s="229"/>
      <c r="Y40" s="209"/>
      <c r="Z40" s="209"/>
      <c r="AA40" s="209"/>
      <c r="AB40" s="209"/>
      <c r="AC40" s="209"/>
      <c r="AD40" s="209"/>
      <c r="AE40" s="209"/>
      <c r="AF40" s="209"/>
      <c r="AG40" s="209" t="s">
        <v>155</v>
      </c>
      <c r="AH40" s="209">
        <v>2</v>
      </c>
      <c r="AI40" s="209"/>
      <c r="AJ40" s="209"/>
      <c r="AK40" s="209"/>
      <c r="AL40" s="209"/>
      <c r="AM40" s="209"/>
      <c r="AN40" s="209"/>
      <c r="AO40" s="209"/>
      <c r="AP40" s="209"/>
      <c r="AQ40" s="209"/>
      <c r="AR40" s="209"/>
      <c r="AS40" s="209"/>
      <c r="AT40" s="209"/>
      <c r="AU40" s="209"/>
      <c r="AV40" s="209"/>
      <c r="AW40" s="209"/>
      <c r="AX40" s="209"/>
      <c r="AY40" s="209"/>
      <c r="AZ40" s="209"/>
      <c r="BA40" s="209"/>
      <c r="BB40" s="209"/>
      <c r="BC40" s="209"/>
      <c r="BD40" s="209"/>
      <c r="BE40" s="209"/>
      <c r="BF40" s="209"/>
      <c r="BG40" s="209"/>
      <c r="BH40" s="209"/>
    </row>
    <row r="41" spans="1:60" outlineLevel="1" x14ac:dyDescent="0.2">
      <c r="A41" s="226"/>
      <c r="B41" s="227"/>
      <c r="C41" s="258" t="s">
        <v>164</v>
      </c>
      <c r="D41" s="231"/>
      <c r="E41" s="232"/>
      <c r="F41" s="229"/>
      <c r="G41" s="229"/>
      <c r="H41" s="229"/>
      <c r="I41" s="229"/>
      <c r="J41" s="229"/>
      <c r="K41" s="229"/>
      <c r="L41" s="229"/>
      <c r="M41" s="229"/>
      <c r="N41" s="228"/>
      <c r="O41" s="228"/>
      <c r="P41" s="228"/>
      <c r="Q41" s="228"/>
      <c r="R41" s="229"/>
      <c r="S41" s="229"/>
      <c r="T41" s="229"/>
      <c r="U41" s="229"/>
      <c r="V41" s="229"/>
      <c r="W41" s="229"/>
      <c r="X41" s="229"/>
      <c r="Y41" s="209"/>
      <c r="Z41" s="209"/>
      <c r="AA41" s="209"/>
      <c r="AB41" s="209"/>
      <c r="AC41" s="209"/>
      <c r="AD41" s="209"/>
      <c r="AE41" s="209"/>
      <c r="AF41" s="209"/>
      <c r="AG41" s="209" t="s">
        <v>155</v>
      </c>
      <c r="AH41" s="209"/>
      <c r="AI41" s="209"/>
      <c r="AJ41" s="209"/>
      <c r="AK41" s="209"/>
      <c r="AL41" s="209"/>
      <c r="AM41" s="209"/>
      <c r="AN41" s="209"/>
      <c r="AO41" s="209"/>
      <c r="AP41" s="209"/>
      <c r="AQ41" s="209"/>
      <c r="AR41" s="209"/>
      <c r="AS41" s="209"/>
      <c r="AT41" s="209"/>
      <c r="AU41" s="209"/>
      <c r="AV41" s="209"/>
      <c r="AW41" s="209"/>
      <c r="AX41" s="209"/>
      <c r="AY41" s="209"/>
      <c r="AZ41" s="209"/>
      <c r="BA41" s="209"/>
      <c r="BB41" s="209"/>
      <c r="BC41" s="209"/>
      <c r="BD41" s="209"/>
      <c r="BE41" s="209"/>
      <c r="BF41" s="209"/>
      <c r="BG41" s="209"/>
      <c r="BH41" s="209"/>
    </row>
    <row r="42" spans="1:60" outlineLevel="1" x14ac:dyDescent="0.2">
      <c r="A42" s="226"/>
      <c r="B42" s="227"/>
      <c r="C42" s="260" t="s">
        <v>607</v>
      </c>
      <c r="D42" s="233"/>
      <c r="E42" s="234">
        <v>-23.364000000000001</v>
      </c>
      <c r="F42" s="229"/>
      <c r="G42" s="229"/>
      <c r="H42" s="229"/>
      <c r="I42" s="229"/>
      <c r="J42" s="229"/>
      <c r="K42" s="229"/>
      <c r="L42" s="229"/>
      <c r="M42" s="229"/>
      <c r="N42" s="228"/>
      <c r="O42" s="228"/>
      <c r="P42" s="228"/>
      <c r="Q42" s="228"/>
      <c r="R42" s="229"/>
      <c r="S42" s="229"/>
      <c r="T42" s="229"/>
      <c r="U42" s="229"/>
      <c r="V42" s="229"/>
      <c r="W42" s="229"/>
      <c r="X42" s="229"/>
      <c r="Y42" s="209"/>
      <c r="Z42" s="209"/>
      <c r="AA42" s="209"/>
      <c r="AB42" s="209"/>
      <c r="AC42" s="209"/>
      <c r="AD42" s="209"/>
      <c r="AE42" s="209"/>
      <c r="AF42" s="209"/>
      <c r="AG42" s="209" t="s">
        <v>155</v>
      </c>
      <c r="AH42" s="209">
        <v>0</v>
      </c>
      <c r="AI42" s="209"/>
      <c r="AJ42" s="209"/>
      <c r="AK42" s="209"/>
      <c r="AL42" s="209"/>
      <c r="AM42" s="209"/>
      <c r="AN42" s="209"/>
      <c r="AO42" s="209"/>
      <c r="AP42" s="209"/>
      <c r="AQ42" s="209"/>
      <c r="AR42" s="209"/>
      <c r="AS42" s="209"/>
      <c r="AT42" s="209"/>
      <c r="AU42" s="209"/>
      <c r="AV42" s="209"/>
      <c r="AW42" s="209"/>
      <c r="AX42" s="209"/>
      <c r="AY42" s="209"/>
      <c r="AZ42" s="209"/>
      <c r="BA42" s="209"/>
      <c r="BB42" s="209"/>
      <c r="BC42" s="209"/>
      <c r="BD42" s="209"/>
      <c r="BE42" s="209"/>
      <c r="BF42" s="209"/>
      <c r="BG42" s="209"/>
      <c r="BH42" s="209"/>
    </row>
    <row r="43" spans="1:60" outlineLevel="1" x14ac:dyDescent="0.2">
      <c r="A43" s="244">
        <v>4</v>
      </c>
      <c r="B43" s="245" t="s">
        <v>608</v>
      </c>
      <c r="C43" s="257" t="s">
        <v>609</v>
      </c>
      <c r="D43" s="246" t="s">
        <v>172</v>
      </c>
      <c r="E43" s="247">
        <v>24.204000000000001</v>
      </c>
      <c r="F43" s="248">
        <v>696</v>
      </c>
      <c r="G43" s="249">
        <f>ROUND(E43*F43,2)</f>
        <v>16845.98</v>
      </c>
      <c r="H43" s="230">
        <v>102.2</v>
      </c>
      <c r="I43" s="229">
        <f>ROUND(E43*H43,2)</f>
        <v>2473.65</v>
      </c>
      <c r="J43" s="230">
        <v>593.79999999999995</v>
      </c>
      <c r="K43" s="229">
        <f>ROUND(E43*J43,2)</f>
        <v>14372.34</v>
      </c>
      <c r="L43" s="229">
        <v>21</v>
      </c>
      <c r="M43" s="229">
        <f>G43*(1+L43/100)</f>
        <v>20383.6358</v>
      </c>
      <c r="N43" s="228">
        <v>5.3690000000000002E-2</v>
      </c>
      <c r="O43" s="228">
        <f>ROUND(E43*N43,2)</f>
        <v>1.3</v>
      </c>
      <c r="P43" s="228">
        <v>0</v>
      </c>
      <c r="Q43" s="228">
        <f>ROUND(E43*P43,2)</f>
        <v>0</v>
      </c>
      <c r="R43" s="229"/>
      <c r="S43" s="229" t="s">
        <v>150</v>
      </c>
      <c r="T43" s="229" t="s">
        <v>151</v>
      </c>
      <c r="U43" s="229">
        <v>1.17717</v>
      </c>
      <c r="V43" s="229">
        <f>ROUND(E43*U43,2)</f>
        <v>28.49</v>
      </c>
      <c r="W43" s="229"/>
      <c r="X43" s="229" t="s">
        <v>152</v>
      </c>
      <c r="Y43" s="209"/>
      <c r="Z43" s="209"/>
      <c r="AA43" s="209"/>
      <c r="AB43" s="209"/>
      <c r="AC43" s="209"/>
      <c r="AD43" s="209"/>
      <c r="AE43" s="209"/>
      <c r="AF43" s="209"/>
      <c r="AG43" s="209" t="s">
        <v>153</v>
      </c>
      <c r="AH43" s="209"/>
      <c r="AI43" s="209"/>
      <c r="AJ43" s="209"/>
      <c r="AK43" s="209"/>
      <c r="AL43" s="209"/>
      <c r="AM43" s="209"/>
      <c r="AN43" s="209"/>
      <c r="AO43" s="209"/>
      <c r="AP43" s="209"/>
      <c r="AQ43" s="209"/>
      <c r="AR43" s="209"/>
      <c r="AS43" s="209"/>
      <c r="AT43" s="209"/>
      <c r="AU43" s="209"/>
      <c r="AV43" s="209"/>
      <c r="AW43" s="209"/>
      <c r="AX43" s="209"/>
      <c r="AY43" s="209"/>
      <c r="AZ43" s="209"/>
      <c r="BA43" s="209"/>
      <c r="BB43" s="209"/>
      <c r="BC43" s="209"/>
      <c r="BD43" s="209"/>
      <c r="BE43" s="209"/>
      <c r="BF43" s="209"/>
      <c r="BG43" s="209"/>
      <c r="BH43" s="209"/>
    </row>
    <row r="44" spans="1:60" outlineLevel="1" x14ac:dyDescent="0.2">
      <c r="A44" s="226"/>
      <c r="B44" s="227"/>
      <c r="C44" s="260" t="s">
        <v>173</v>
      </c>
      <c r="D44" s="233"/>
      <c r="E44" s="234"/>
      <c r="F44" s="229"/>
      <c r="G44" s="229"/>
      <c r="H44" s="229"/>
      <c r="I44" s="229"/>
      <c r="J44" s="229"/>
      <c r="K44" s="229"/>
      <c r="L44" s="229"/>
      <c r="M44" s="229"/>
      <c r="N44" s="228"/>
      <c r="O44" s="228"/>
      <c r="P44" s="228"/>
      <c r="Q44" s="228"/>
      <c r="R44" s="229"/>
      <c r="S44" s="229"/>
      <c r="T44" s="229"/>
      <c r="U44" s="229"/>
      <c r="V44" s="229"/>
      <c r="W44" s="229"/>
      <c r="X44" s="229"/>
      <c r="Y44" s="209"/>
      <c r="Z44" s="209"/>
      <c r="AA44" s="209"/>
      <c r="AB44" s="209"/>
      <c r="AC44" s="209"/>
      <c r="AD44" s="209"/>
      <c r="AE44" s="209"/>
      <c r="AF44" s="209"/>
      <c r="AG44" s="209" t="s">
        <v>155</v>
      </c>
      <c r="AH44" s="209">
        <v>0</v>
      </c>
      <c r="AI44" s="209"/>
      <c r="AJ44" s="209"/>
      <c r="AK44" s="209"/>
      <c r="AL44" s="209"/>
      <c r="AM44" s="209"/>
      <c r="AN44" s="209"/>
      <c r="AO44" s="209"/>
      <c r="AP44" s="209"/>
      <c r="AQ44" s="209"/>
      <c r="AR44" s="209"/>
      <c r="AS44" s="209"/>
      <c r="AT44" s="209"/>
      <c r="AU44" s="209"/>
      <c r="AV44" s="209"/>
      <c r="AW44" s="209"/>
      <c r="AX44" s="209"/>
      <c r="AY44" s="209"/>
      <c r="AZ44" s="209"/>
      <c r="BA44" s="209"/>
      <c r="BB44" s="209"/>
      <c r="BC44" s="209"/>
      <c r="BD44" s="209"/>
      <c r="BE44" s="209"/>
      <c r="BF44" s="209"/>
      <c r="BG44" s="209"/>
      <c r="BH44" s="209"/>
    </row>
    <row r="45" spans="1:60" outlineLevel="1" x14ac:dyDescent="0.2">
      <c r="A45" s="226"/>
      <c r="B45" s="227"/>
      <c r="C45" s="260" t="s">
        <v>586</v>
      </c>
      <c r="D45" s="233"/>
      <c r="E45" s="234">
        <v>0.84</v>
      </c>
      <c r="F45" s="229"/>
      <c r="G45" s="229"/>
      <c r="H45" s="229"/>
      <c r="I45" s="229"/>
      <c r="J45" s="229"/>
      <c r="K45" s="229"/>
      <c r="L45" s="229"/>
      <c r="M45" s="229"/>
      <c r="N45" s="228"/>
      <c r="O45" s="228"/>
      <c r="P45" s="228"/>
      <c r="Q45" s="228"/>
      <c r="R45" s="229"/>
      <c r="S45" s="229"/>
      <c r="T45" s="229"/>
      <c r="U45" s="229"/>
      <c r="V45" s="229"/>
      <c r="W45" s="229"/>
      <c r="X45" s="229"/>
      <c r="Y45" s="209"/>
      <c r="Z45" s="209"/>
      <c r="AA45" s="209"/>
      <c r="AB45" s="209"/>
      <c r="AC45" s="209"/>
      <c r="AD45" s="209"/>
      <c r="AE45" s="209"/>
      <c r="AF45" s="209"/>
      <c r="AG45" s="209" t="s">
        <v>155</v>
      </c>
      <c r="AH45" s="209">
        <v>0</v>
      </c>
      <c r="AI45" s="209"/>
      <c r="AJ45" s="209"/>
      <c r="AK45" s="209"/>
      <c r="AL45" s="209"/>
      <c r="AM45" s="209"/>
      <c r="AN45" s="209"/>
      <c r="AO45" s="209"/>
      <c r="AP45" s="209"/>
      <c r="AQ45" s="209"/>
      <c r="AR45" s="209"/>
      <c r="AS45" s="209"/>
      <c r="AT45" s="209"/>
      <c r="AU45" s="209"/>
      <c r="AV45" s="209"/>
      <c r="AW45" s="209"/>
      <c r="AX45" s="209"/>
      <c r="AY45" s="209"/>
      <c r="AZ45" s="209"/>
      <c r="BA45" s="209"/>
      <c r="BB45" s="209"/>
      <c r="BC45" s="209"/>
      <c r="BD45" s="209"/>
      <c r="BE45" s="209"/>
      <c r="BF45" s="209"/>
      <c r="BG45" s="209"/>
      <c r="BH45" s="209"/>
    </row>
    <row r="46" spans="1:60" outlineLevel="1" x14ac:dyDescent="0.2">
      <c r="A46" s="226"/>
      <c r="B46" s="227"/>
      <c r="C46" s="260" t="s">
        <v>610</v>
      </c>
      <c r="D46" s="233"/>
      <c r="E46" s="234">
        <v>3.952</v>
      </c>
      <c r="F46" s="229"/>
      <c r="G46" s="229"/>
      <c r="H46" s="229"/>
      <c r="I46" s="229"/>
      <c r="J46" s="229"/>
      <c r="K46" s="229"/>
      <c r="L46" s="229"/>
      <c r="M46" s="229"/>
      <c r="N46" s="228"/>
      <c r="O46" s="228"/>
      <c r="P46" s="228"/>
      <c r="Q46" s="228"/>
      <c r="R46" s="229"/>
      <c r="S46" s="229"/>
      <c r="T46" s="229"/>
      <c r="U46" s="229"/>
      <c r="V46" s="229"/>
      <c r="W46" s="229"/>
      <c r="X46" s="229"/>
      <c r="Y46" s="209"/>
      <c r="Z46" s="209"/>
      <c r="AA46" s="209"/>
      <c r="AB46" s="209"/>
      <c r="AC46" s="209"/>
      <c r="AD46" s="209"/>
      <c r="AE46" s="209"/>
      <c r="AF46" s="209"/>
      <c r="AG46" s="209" t="s">
        <v>155</v>
      </c>
      <c r="AH46" s="209">
        <v>0</v>
      </c>
      <c r="AI46" s="209"/>
      <c r="AJ46" s="209"/>
      <c r="AK46" s="209"/>
      <c r="AL46" s="209"/>
      <c r="AM46" s="209"/>
      <c r="AN46" s="209"/>
      <c r="AO46" s="209"/>
      <c r="AP46" s="209"/>
      <c r="AQ46" s="209"/>
      <c r="AR46" s="209"/>
      <c r="AS46" s="209"/>
      <c r="AT46" s="209"/>
      <c r="AU46" s="209"/>
      <c r="AV46" s="209"/>
      <c r="AW46" s="209"/>
      <c r="AX46" s="209"/>
      <c r="AY46" s="209"/>
      <c r="AZ46" s="209"/>
      <c r="BA46" s="209"/>
      <c r="BB46" s="209"/>
      <c r="BC46" s="209"/>
      <c r="BD46" s="209"/>
      <c r="BE46" s="209"/>
      <c r="BF46" s="209"/>
      <c r="BG46" s="209"/>
      <c r="BH46" s="209"/>
    </row>
    <row r="47" spans="1:60" outlineLevel="1" x14ac:dyDescent="0.2">
      <c r="A47" s="226"/>
      <c r="B47" s="227"/>
      <c r="C47" s="260" t="s">
        <v>611</v>
      </c>
      <c r="D47" s="233"/>
      <c r="E47" s="234">
        <v>3.952</v>
      </c>
      <c r="F47" s="229"/>
      <c r="G47" s="229"/>
      <c r="H47" s="229"/>
      <c r="I47" s="229"/>
      <c r="J47" s="229"/>
      <c r="K47" s="229"/>
      <c r="L47" s="229"/>
      <c r="M47" s="229"/>
      <c r="N47" s="228"/>
      <c r="O47" s="228"/>
      <c r="P47" s="228"/>
      <c r="Q47" s="228"/>
      <c r="R47" s="229"/>
      <c r="S47" s="229"/>
      <c r="T47" s="229"/>
      <c r="U47" s="229"/>
      <c r="V47" s="229"/>
      <c r="W47" s="229"/>
      <c r="X47" s="229"/>
      <c r="Y47" s="209"/>
      <c r="Z47" s="209"/>
      <c r="AA47" s="209"/>
      <c r="AB47" s="209"/>
      <c r="AC47" s="209"/>
      <c r="AD47" s="209"/>
      <c r="AE47" s="209"/>
      <c r="AF47" s="209"/>
      <c r="AG47" s="209" t="s">
        <v>155</v>
      </c>
      <c r="AH47" s="209">
        <v>0</v>
      </c>
      <c r="AI47" s="209"/>
      <c r="AJ47" s="209"/>
      <c r="AK47" s="209"/>
      <c r="AL47" s="209"/>
      <c r="AM47" s="209"/>
      <c r="AN47" s="209"/>
      <c r="AO47" s="209"/>
      <c r="AP47" s="209"/>
      <c r="AQ47" s="209"/>
      <c r="AR47" s="209"/>
      <c r="AS47" s="209"/>
      <c r="AT47" s="209"/>
      <c r="AU47" s="209"/>
      <c r="AV47" s="209"/>
      <c r="AW47" s="209"/>
      <c r="AX47" s="209"/>
      <c r="AY47" s="209"/>
      <c r="AZ47" s="209"/>
      <c r="BA47" s="209"/>
      <c r="BB47" s="209"/>
      <c r="BC47" s="209"/>
      <c r="BD47" s="209"/>
      <c r="BE47" s="209"/>
      <c r="BF47" s="209"/>
      <c r="BG47" s="209"/>
      <c r="BH47" s="209"/>
    </row>
    <row r="48" spans="1:60" outlineLevel="1" x14ac:dyDescent="0.2">
      <c r="A48" s="226"/>
      <c r="B48" s="227"/>
      <c r="C48" s="260" t="s">
        <v>612</v>
      </c>
      <c r="D48" s="233"/>
      <c r="E48" s="234"/>
      <c r="F48" s="229"/>
      <c r="G48" s="229"/>
      <c r="H48" s="229"/>
      <c r="I48" s="229"/>
      <c r="J48" s="229"/>
      <c r="K48" s="229"/>
      <c r="L48" s="229"/>
      <c r="M48" s="229"/>
      <c r="N48" s="228"/>
      <c r="O48" s="228"/>
      <c r="P48" s="228"/>
      <c r="Q48" s="228"/>
      <c r="R48" s="229"/>
      <c r="S48" s="229"/>
      <c r="T48" s="229"/>
      <c r="U48" s="229"/>
      <c r="V48" s="229"/>
      <c r="W48" s="229"/>
      <c r="X48" s="229"/>
      <c r="Y48" s="209"/>
      <c r="Z48" s="209"/>
      <c r="AA48" s="209"/>
      <c r="AB48" s="209"/>
      <c r="AC48" s="209"/>
      <c r="AD48" s="209"/>
      <c r="AE48" s="209"/>
      <c r="AF48" s="209"/>
      <c r="AG48" s="209" t="s">
        <v>155</v>
      </c>
      <c r="AH48" s="209">
        <v>0</v>
      </c>
      <c r="AI48" s="209"/>
      <c r="AJ48" s="209"/>
      <c r="AK48" s="209"/>
      <c r="AL48" s="209"/>
      <c r="AM48" s="209"/>
      <c r="AN48" s="209"/>
      <c r="AO48" s="209"/>
      <c r="AP48" s="209"/>
      <c r="AQ48" s="209"/>
      <c r="AR48" s="209"/>
      <c r="AS48" s="209"/>
      <c r="AT48" s="209"/>
      <c r="AU48" s="209"/>
      <c r="AV48" s="209"/>
      <c r="AW48" s="209"/>
      <c r="AX48" s="209"/>
      <c r="AY48" s="209"/>
      <c r="AZ48" s="209"/>
      <c r="BA48" s="209"/>
      <c r="BB48" s="209"/>
      <c r="BC48" s="209"/>
      <c r="BD48" s="209"/>
      <c r="BE48" s="209"/>
      <c r="BF48" s="209"/>
      <c r="BG48" s="209"/>
      <c r="BH48" s="209"/>
    </row>
    <row r="49" spans="1:60" outlineLevel="1" x14ac:dyDescent="0.2">
      <c r="A49" s="226"/>
      <c r="B49" s="227"/>
      <c r="C49" s="260" t="s">
        <v>613</v>
      </c>
      <c r="D49" s="233"/>
      <c r="E49" s="234">
        <v>0.41099999999999998</v>
      </c>
      <c r="F49" s="229"/>
      <c r="G49" s="229"/>
      <c r="H49" s="229"/>
      <c r="I49" s="229"/>
      <c r="J49" s="229"/>
      <c r="K49" s="229"/>
      <c r="L49" s="229"/>
      <c r="M49" s="229"/>
      <c r="N49" s="228"/>
      <c r="O49" s="228"/>
      <c r="P49" s="228"/>
      <c r="Q49" s="228"/>
      <c r="R49" s="229"/>
      <c r="S49" s="229"/>
      <c r="T49" s="229"/>
      <c r="U49" s="229"/>
      <c r="V49" s="229"/>
      <c r="W49" s="229"/>
      <c r="X49" s="229"/>
      <c r="Y49" s="209"/>
      <c r="Z49" s="209"/>
      <c r="AA49" s="209"/>
      <c r="AB49" s="209"/>
      <c r="AC49" s="209"/>
      <c r="AD49" s="209"/>
      <c r="AE49" s="209"/>
      <c r="AF49" s="209"/>
      <c r="AG49" s="209" t="s">
        <v>155</v>
      </c>
      <c r="AH49" s="209">
        <v>0</v>
      </c>
      <c r="AI49" s="209"/>
      <c r="AJ49" s="209"/>
      <c r="AK49" s="209"/>
      <c r="AL49" s="209"/>
      <c r="AM49" s="209"/>
      <c r="AN49" s="209"/>
      <c r="AO49" s="209"/>
      <c r="AP49" s="209"/>
      <c r="AQ49" s="209"/>
      <c r="AR49" s="209"/>
      <c r="AS49" s="209"/>
      <c r="AT49" s="209"/>
      <c r="AU49" s="209"/>
      <c r="AV49" s="209"/>
      <c r="AW49" s="209"/>
      <c r="AX49" s="209"/>
      <c r="AY49" s="209"/>
      <c r="AZ49" s="209"/>
      <c r="BA49" s="209"/>
      <c r="BB49" s="209"/>
      <c r="BC49" s="209"/>
      <c r="BD49" s="209"/>
      <c r="BE49" s="209"/>
      <c r="BF49" s="209"/>
      <c r="BG49" s="209"/>
      <c r="BH49" s="209"/>
    </row>
    <row r="50" spans="1:60" outlineLevel="1" x14ac:dyDescent="0.2">
      <c r="A50" s="226"/>
      <c r="B50" s="227"/>
      <c r="C50" s="260" t="s">
        <v>614</v>
      </c>
      <c r="D50" s="233"/>
      <c r="E50" s="234">
        <v>0.40500000000000003</v>
      </c>
      <c r="F50" s="229"/>
      <c r="G50" s="229"/>
      <c r="H50" s="229"/>
      <c r="I50" s="229"/>
      <c r="J50" s="229"/>
      <c r="K50" s="229"/>
      <c r="L50" s="229"/>
      <c r="M50" s="229"/>
      <c r="N50" s="228"/>
      <c r="O50" s="228"/>
      <c r="P50" s="228"/>
      <c r="Q50" s="228"/>
      <c r="R50" s="229"/>
      <c r="S50" s="229"/>
      <c r="T50" s="229"/>
      <c r="U50" s="229"/>
      <c r="V50" s="229"/>
      <c r="W50" s="229"/>
      <c r="X50" s="229"/>
      <c r="Y50" s="209"/>
      <c r="Z50" s="209"/>
      <c r="AA50" s="209"/>
      <c r="AB50" s="209"/>
      <c r="AC50" s="209"/>
      <c r="AD50" s="209"/>
      <c r="AE50" s="209"/>
      <c r="AF50" s="209"/>
      <c r="AG50" s="209" t="s">
        <v>155</v>
      </c>
      <c r="AH50" s="209">
        <v>0</v>
      </c>
      <c r="AI50" s="209"/>
      <c r="AJ50" s="209"/>
      <c r="AK50" s="209"/>
      <c r="AL50" s="209"/>
      <c r="AM50" s="209"/>
      <c r="AN50" s="209"/>
      <c r="AO50" s="209"/>
      <c r="AP50" s="209"/>
      <c r="AQ50" s="209"/>
      <c r="AR50" s="209"/>
      <c r="AS50" s="209"/>
      <c r="AT50" s="209"/>
      <c r="AU50" s="209"/>
      <c r="AV50" s="209"/>
      <c r="AW50" s="209"/>
      <c r="AX50" s="209"/>
      <c r="AY50" s="209"/>
      <c r="AZ50" s="209"/>
      <c r="BA50" s="209"/>
      <c r="BB50" s="209"/>
      <c r="BC50" s="209"/>
      <c r="BD50" s="209"/>
      <c r="BE50" s="209"/>
      <c r="BF50" s="209"/>
      <c r="BG50" s="209"/>
      <c r="BH50" s="209"/>
    </row>
    <row r="51" spans="1:60" outlineLevel="1" x14ac:dyDescent="0.2">
      <c r="A51" s="226"/>
      <c r="B51" s="227"/>
      <c r="C51" s="260" t="s">
        <v>175</v>
      </c>
      <c r="D51" s="233"/>
      <c r="E51" s="234"/>
      <c r="F51" s="229"/>
      <c r="G51" s="229"/>
      <c r="H51" s="229"/>
      <c r="I51" s="229"/>
      <c r="J51" s="229"/>
      <c r="K51" s="229"/>
      <c r="L51" s="229"/>
      <c r="M51" s="229"/>
      <c r="N51" s="228"/>
      <c r="O51" s="228"/>
      <c r="P51" s="228"/>
      <c r="Q51" s="228"/>
      <c r="R51" s="229"/>
      <c r="S51" s="229"/>
      <c r="T51" s="229"/>
      <c r="U51" s="229"/>
      <c r="V51" s="229"/>
      <c r="W51" s="229"/>
      <c r="X51" s="229"/>
      <c r="Y51" s="209"/>
      <c r="Z51" s="209"/>
      <c r="AA51" s="209"/>
      <c r="AB51" s="209"/>
      <c r="AC51" s="209"/>
      <c r="AD51" s="209"/>
      <c r="AE51" s="209"/>
      <c r="AF51" s="209"/>
      <c r="AG51" s="209" t="s">
        <v>155</v>
      </c>
      <c r="AH51" s="209">
        <v>0</v>
      </c>
      <c r="AI51" s="209"/>
      <c r="AJ51" s="209"/>
      <c r="AK51" s="209"/>
      <c r="AL51" s="209"/>
      <c r="AM51" s="209"/>
      <c r="AN51" s="209"/>
      <c r="AO51" s="209"/>
      <c r="AP51" s="209"/>
      <c r="AQ51" s="209"/>
      <c r="AR51" s="209"/>
      <c r="AS51" s="209"/>
      <c r="AT51" s="209"/>
      <c r="AU51" s="209"/>
      <c r="AV51" s="209"/>
      <c r="AW51" s="209"/>
      <c r="AX51" s="209"/>
      <c r="AY51" s="209"/>
      <c r="AZ51" s="209"/>
      <c r="BA51" s="209"/>
      <c r="BB51" s="209"/>
      <c r="BC51" s="209"/>
      <c r="BD51" s="209"/>
      <c r="BE51" s="209"/>
      <c r="BF51" s="209"/>
      <c r="BG51" s="209"/>
      <c r="BH51" s="209"/>
    </row>
    <row r="52" spans="1:60" outlineLevel="1" x14ac:dyDescent="0.2">
      <c r="A52" s="226"/>
      <c r="B52" s="227"/>
      <c r="C52" s="260" t="s">
        <v>587</v>
      </c>
      <c r="D52" s="233"/>
      <c r="E52" s="234">
        <v>1.9039999999999999</v>
      </c>
      <c r="F52" s="229"/>
      <c r="G52" s="229"/>
      <c r="H52" s="229"/>
      <c r="I52" s="229"/>
      <c r="J52" s="229"/>
      <c r="K52" s="229"/>
      <c r="L52" s="229"/>
      <c r="M52" s="229"/>
      <c r="N52" s="228"/>
      <c r="O52" s="228"/>
      <c r="P52" s="228"/>
      <c r="Q52" s="228"/>
      <c r="R52" s="229"/>
      <c r="S52" s="229"/>
      <c r="T52" s="229"/>
      <c r="U52" s="229"/>
      <c r="V52" s="229"/>
      <c r="W52" s="229"/>
      <c r="X52" s="229"/>
      <c r="Y52" s="209"/>
      <c r="Z52" s="209"/>
      <c r="AA52" s="209"/>
      <c r="AB52" s="209"/>
      <c r="AC52" s="209"/>
      <c r="AD52" s="209"/>
      <c r="AE52" s="209"/>
      <c r="AF52" s="209"/>
      <c r="AG52" s="209" t="s">
        <v>155</v>
      </c>
      <c r="AH52" s="209">
        <v>0</v>
      </c>
      <c r="AI52" s="209"/>
      <c r="AJ52" s="209"/>
      <c r="AK52" s="209"/>
      <c r="AL52" s="209"/>
      <c r="AM52" s="209"/>
      <c r="AN52" s="209"/>
      <c r="AO52" s="209"/>
      <c r="AP52" s="209"/>
      <c r="AQ52" s="209"/>
      <c r="AR52" s="209"/>
      <c r="AS52" s="209"/>
      <c r="AT52" s="209"/>
      <c r="AU52" s="209"/>
      <c r="AV52" s="209"/>
      <c r="AW52" s="209"/>
      <c r="AX52" s="209"/>
      <c r="AY52" s="209"/>
      <c r="AZ52" s="209"/>
      <c r="BA52" s="209"/>
      <c r="BB52" s="209"/>
      <c r="BC52" s="209"/>
      <c r="BD52" s="209"/>
      <c r="BE52" s="209"/>
      <c r="BF52" s="209"/>
      <c r="BG52" s="209"/>
      <c r="BH52" s="209"/>
    </row>
    <row r="53" spans="1:60" outlineLevel="1" x14ac:dyDescent="0.2">
      <c r="A53" s="226"/>
      <c r="B53" s="227"/>
      <c r="C53" s="260" t="s">
        <v>588</v>
      </c>
      <c r="D53" s="233"/>
      <c r="E53" s="234">
        <v>1.6080000000000001</v>
      </c>
      <c r="F53" s="229"/>
      <c r="G53" s="229"/>
      <c r="H53" s="229"/>
      <c r="I53" s="229"/>
      <c r="J53" s="229"/>
      <c r="K53" s="229"/>
      <c r="L53" s="229"/>
      <c r="M53" s="229"/>
      <c r="N53" s="228"/>
      <c r="O53" s="228"/>
      <c r="P53" s="228"/>
      <c r="Q53" s="228"/>
      <c r="R53" s="229"/>
      <c r="S53" s="229"/>
      <c r="T53" s="229"/>
      <c r="U53" s="229"/>
      <c r="V53" s="229"/>
      <c r="W53" s="229"/>
      <c r="X53" s="229"/>
      <c r="Y53" s="209"/>
      <c r="Z53" s="209"/>
      <c r="AA53" s="209"/>
      <c r="AB53" s="209"/>
      <c r="AC53" s="209"/>
      <c r="AD53" s="209"/>
      <c r="AE53" s="209"/>
      <c r="AF53" s="209"/>
      <c r="AG53" s="209" t="s">
        <v>155</v>
      </c>
      <c r="AH53" s="209">
        <v>0</v>
      </c>
      <c r="AI53" s="209"/>
      <c r="AJ53" s="209"/>
      <c r="AK53" s="209"/>
      <c r="AL53" s="209"/>
      <c r="AM53" s="209"/>
      <c r="AN53" s="209"/>
      <c r="AO53" s="209"/>
      <c r="AP53" s="209"/>
      <c r="AQ53" s="209"/>
      <c r="AR53" s="209"/>
      <c r="AS53" s="209"/>
      <c r="AT53" s="209"/>
      <c r="AU53" s="209"/>
      <c r="AV53" s="209"/>
      <c r="AW53" s="209"/>
      <c r="AX53" s="209"/>
      <c r="AY53" s="209"/>
      <c r="AZ53" s="209"/>
      <c r="BA53" s="209"/>
      <c r="BB53" s="209"/>
      <c r="BC53" s="209"/>
      <c r="BD53" s="209"/>
      <c r="BE53" s="209"/>
      <c r="BF53" s="209"/>
      <c r="BG53" s="209"/>
      <c r="BH53" s="209"/>
    </row>
    <row r="54" spans="1:60" outlineLevel="1" x14ac:dyDescent="0.2">
      <c r="A54" s="226"/>
      <c r="B54" s="227"/>
      <c r="C54" s="260" t="s">
        <v>591</v>
      </c>
      <c r="D54" s="233"/>
      <c r="E54" s="234">
        <v>3.8879999999999999</v>
      </c>
      <c r="F54" s="229"/>
      <c r="G54" s="229"/>
      <c r="H54" s="229"/>
      <c r="I54" s="229"/>
      <c r="J54" s="229"/>
      <c r="K54" s="229"/>
      <c r="L54" s="229"/>
      <c r="M54" s="229"/>
      <c r="N54" s="228"/>
      <c r="O54" s="228"/>
      <c r="P54" s="228"/>
      <c r="Q54" s="228"/>
      <c r="R54" s="229"/>
      <c r="S54" s="229"/>
      <c r="T54" s="229"/>
      <c r="U54" s="229"/>
      <c r="V54" s="229"/>
      <c r="W54" s="229"/>
      <c r="X54" s="229"/>
      <c r="Y54" s="209"/>
      <c r="Z54" s="209"/>
      <c r="AA54" s="209"/>
      <c r="AB54" s="209"/>
      <c r="AC54" s="209"/>
      <c r="AD54" s="209"/>
      <c r="AE54" s="209"/>
      <c r="AF54" s="209"/>
      <c r="AG54" s="209" t="s">
        <v>155</v>
      </c>
      <c r="AH54" s="209">
        <v>0</v>
      </c>
      <c r="AI54" s="209"/>
      <c r="AJ54" s="209"/>
      <c r="AK54" s="209"/>
      <c r="AL54" s="209"/>
      <c r="AM54" s="209"/>
      <c r="AN54" s="209"/>
      <c r="AO54" s="209"/>
      <c r="AP54" s="209"/>
      <c r="AQ54" s="209"/>
      <c r="AR54" s="209"/>
      <c r="AS54" s="209"/>
      <c r="AT54" s="209"/>
      <c r="AU54" s="209"/>
      <c r="AV54" s="209"/>
      <c r="AW54" s="209"/>
      <c r="AX54" s="209"/>
      <c r="AY54" s="209"/>
      <c r="AZ54" s="209"/>
      <c r="BA54" s="209"/>
      <c r="BB54" s="209"/>
      <c r="BC54" s="209"/>
      <c r="BD54" s="209"/>
      <c r="BE54" s="209"/>
      <c r="BF54" s="209"/>
      <c r="BG54" s="209"/>
      <c r="BH54" s="209"/>
    </row>
    <row r="55" spans="1:60" outlineLevel="1" x14ac:dyDescent="0.2">
      <c r="A55" s="226"/>
      <c r="B55" s="227"/>
      <c r="C55" s="260" t="s">
        <v>592</v>
      </c>
      <c r="D55" s="233"/>
      <c r="E55" s="234">
        <v>3.8879999999999999</v>
      </c>
      <c r="F55" s="229"/>
      <c r="G55" s="229"/>
      <c r="H55" s="229"/>
      <c r="I55" s="229"/>
      <c r="J55" s="229"/>
      <c r="K55" s="229"/>
      <c r="L55" s="229"/>
      <c r="M55" s="229"/>
      <c r="N55" s="228"/>
      <c r="O55" s="228"/>
      <c r="P55" s="228"/>
      <c r="Q55" s="228"/>
      <c r="R55" s="229"/>
      <c r="S55" s="229"/>
      <c r="T55" s="229"/>
      <c r="U55" s="229"/>
      <c r="V55" s="229"/>
      <c r="W55" s="229"/>
      <c r="X55" s="229"/>
      <c r="Y55" s="209"/>
      <c r="Z55" s="209"/>
      <c r="AA55" s="209"/>
      <c r="AB55" s="209"/>
      <c r="AC55" s="209"/>
      <c r="AD55" s="209"/>
      <c r="AE55" s="209"/>
      <c r="AF55" s="209"/>
      <c r="AG55" s="209" t="s">
        <v>155</v>
      </c>
      <c r="AH55" s="209">
        <v>0</v>
      </c>
      <c r="AI55" s="209"/>
      <c r="AJ55" s="209"/>
      <c r="AK55" s="209"/>
      <c r="AL55" s="209"/>
      <c r="AM55" s="209"/>
      <c r="AN55" s="209"/>
      <c r="AO55" s="209"/>
      <c r="AP55" s="209"/>
      <c r="AQ55" s="209"/>
      <c r="AR55" s="209"/>
      <c r="AS55" s="209"/>
      <c r="AT55" s="209"/>
      <c r="AU55" s="209"/>
      <c r="AV55" s="209"/>
      <c r="AW55" s="209"/>
      <c r="AX55" s="209"/>
      <c r="AY55" s="209"/>
      <c r="AZ55" s="209"/>
      <c r="BA55" s="209"/>
      <c r="BB55" s="209"/>
      <c r="BC55" s="209"/>
      <c r="BD55" s="209"/>
      <c r="BE55" s="209"/>
      <c r="BF55" s="209"/>
      <c r="BG55" s="209"/>
      <c r="BH55" s="209"/>
    </row>
    <row r="56" spans="1:60" outlineLevel="1" x14ac:dyDescent="0.2">
      <c r="A56" s="226"/>
      <c r="B56" s="227"/>
      <c r="C56" s="260" t="s">
        <v>615</v>
      </c>
      <c r="D56" s="233"/>
      <c r="E56" s="234">
        <v>1.64</v>
      </c>
      <c r="F56" s="229"/>
      <c r="G56" s="229"/>
      <c r="H56" s="229"/>
      <c r="I56" s="229"/>
      <c r="J56" s="229"/>
      <c r="K56" s="229"/>
      <c r="L56" s="229"/>
      <c r="M56" s="229"/>
      <c r="N56" s="228"/>
      <c r="O56" s="228"/>
      <c r="P56" s="228"/>
      <c r="Q56" s="228"/>
      <c r="R56" s="229"/>
      <c r="S56" s="229"/>
      <c r="T56" s="229"/>
      <c r="U56" s="229"/>
      <c r="V56" s="229"/>
      <c r="W56" s="229"/>
      <c r="X56" s="229"/>
      <c r="Y56" s="209"/>
      <c r="Z56" s="209"/>
      <c r="AA56" s="209"/>
      <c r="AB56" s="209"/>
      <c r="AC56" s="209"/>
      <c r="AD56" s="209"/>
      <c r="AE56" s="209"/>
      <c r="AF56" s="209"/>
      <c r="AG56" s="209" t="s">
        <v>155</v>
      </c>
      <c r="AH56" s="209">
        <v>0</v>
      </c>
      <c r="AI56" s="209"/>
      <c r="AJ56" s="209"/>
      <c r="AK56" s="209"/>
      <c r="AL56" s="209"/>
      <c r="AM56" s="209"/>
      <c r="AN56" s="209"/>
      <c r="AO56" s="209"/>
      <c r="AP56" s="209"/>
      <c r="AQ56" s="209"/>
      <c r="AR56" s="209"/>
      <c r="AS56" s="209"/>
      <c r="AT56" s="209"/>
      <c r="AU56" s="209"/>
      <c r="AV56" s="209"/>
      <c r="AW56" s="209"/>
      <c r="AX56" s="209"/>
      <c r="AY56" s="209"/>
      <c r="AZ56" s="209"/>
      <c r="BA56" s="209"/>
      <c r="BB56" s="209"/>
      <c r="BC56" s="209"/>
      <c r="BD56" s="209"/>
      <c r="BE56" s="209"/>
      <c r="BF56" s="209"/>
      <c r="BG56" s="209"/>
      <c r="BH56" s="209"/>
    </row>
    <row r="57" spans="1:60" outlineLevel="1" x14ac:dyDescent="0.2">
      <c r="A57" s="226"/>
      <c r="B57" s="227"/>
      <c r="C57" s="260" t="s">
        <v>616</v>
      </c>
      <c r="D57" s="233"/>
      <c r="E57" s="234"/>
      <c r="F57" s="229"/>
      <c r="G57" s="229"/>
      <c r="H57" s="229"/>
      <c r="I57" s="229"/>
      <c r="J57" s="229"/>
      <c r="K57" s="229"/>
      <c r="L57" s="229"/>
      <c r="M57" s="229"/>
      <c r="N57" s="228"/>
      <c r="O57" s="228"/>
      <c r="P57" s="228"/>
      <c r="Q57" s="228"/>
      <c r="R57" s="229"/>
      <c r="S57" s="229"/>
      <c r="T57" s="229"/>
      <c r="U57" s="229"/>
      <c r="V57" s="229"/>
      <c r="W57" s="229"/>
      <c r="X57" s="229"/>
      <c r="Y57" s="209"/>
      <c r="Z57" s="209"/>
      <c r="AA57" s="209"/>
      <c r="AB57" s="209"/>
      <c r="AC57" s="209"/>
      <c r="AD57" s="209"/>
      <c r="AE57" s="209"/>
      <c r="AF57" s="209"/>
      <c r="AG57" s="209" t="s">
        <v>155</v>
      </c>
      <c r="AH57" s="209">
        <v>0</v>
      </c>
      <c r="AI57" s="209"/>
      <c r="AJ57" s="209"/>
      <c r="AK57" s="209"/>
      <c r="AL57" s="209"/>
      <c r="AM57" s="209"/>
      <c r="AN57" s="209"/>
      <c r="AO57" s="209"/>
      <c r="AP57" s="209"/>
      <c r="AQ57" s="209"/>
      <c r="AR57" s="209"/>
      <c r="AS57" s="209"/>
      <c r="AT57" s="209"/>
      <c r="AU57" s="209"/>
      <c r="AV57" s="209"/>
      <c r="AW57" s="209"/>
      <c r="AX57" s="209"/>
      <c r="AY57" s="209"/>
      <c r="AZ57" s="209"/>
      <c r="BA57" s="209"/>
      <c r="BB57" s="209"/>
      <c r="BC57" s="209"/>
      <c r="BD57" s="209"/>
      <c r="BE57" s="209"/>
      <c r="BF57" s="209"/>
      <c r="BG57" s="209"/>
      <c r="BH57" s="209"/>
    </row>
    <row r="58" spans="1:60" outlineLevel="1" x14ac:dyDescent="0.2">
      <c r="A58" s="226"/>
      <c r="B58" s="227"/>
      <c r="C58" s="260" t="s">
        <v>617</v>
      </c>
      <c r="D58" s="233"/>
      <c r="E58" s="234">
        <v>0.252</v>
      </c>
      <c r="F58" s="229"/>
      <c r="G58" s="229"/>
      <c r="H58" s="229"/>
      <c r="I58" s="229"/>
      <c r="J58" s="229"/>
      <c r="K58" s="229"/>
      <c r="L58" s="229"/>
      <c r="M58" s="229"/>
      <c r="N58" s="228"/>
      <c r="O58" s="228"/>
      <c r="P58" s="228"/>
      <c r="Q58" s="228"/>
      <c r="R58" s="229"/>
      <c r="S58" s="229"/>
      <c r="T58" s="229"/>
      <c r="U58" s="229"/>
      <c r="V58" s="229"/>
      <c r="W58" s="229"/>
      <c r="X58" s="229"/>
      <c r="Y58" s="209"/>
      <c r="Z58" s="209"/>
      <c r="AA58" s="209"/>
      <c r="AB58" s="209"/>
      <c r="AC58" s="209"/>
      <c r="AD58" s="209"/>
      <c r="AE58" s="209"/>
      <c r="AF58" s="209"/>
      <c r="AG58" s="209" t="s">
        <v>155</v>
      </c>
      <c r="AH58" s="209">
        <v>0</v>
      </c>
      <c r="AI58" s="209"/>
      <c r="AJ58" s="209"/>
      <c r="AK58" s="209"/>
      <c r="AL58" s="209"/>
      <c r="AM58" s="209"/>
      <c r="AN58" s="209"/>
      <c r="AO58" s="209"/>
      <c r="AP58" s="209"/>
      <c r="AQ58" s="209"/>
      <c r="AR58" s="209"/>
      <c r="AS58" s="209"/>
      <c r="AT58" s="209"/>
      <c r="AU58" s="209"/>
      <c r="AV58" s="209"/>
      <c r="AW58" s="209"/>
      <c r="AX58" s="209"/>
      <c r="AY58" s="209"/>
      <c r="AZ58" s="209"/>
      <c r="BA58" s="209"/>
      <c r="BB58" s="209"/>
      <c r="BC58" s="209"/>
      <c r="BD58" s="209"/>
      <c r="BE58" s="209"/>
      <c r="BF58" s="209"/>
      <c r="BG58" s="209"/>
      <c r="BH58" s="209"/>
    </row>
    <row r="59" spans="1:60" outlineLevel="1" x14ac:dyDescent="0.2">
      <c r="A59" s="226"/>
      <c r="B59" s="227"/>
      <c r="C59" s="260" t="s">
        <v>617</v>
      </c>
      <c r="D59" s="233"/>
      <c r="E59" s="234">
        <v>0.252</v>
      </c>
      <c r="F59" s="229"/>
      <c r="G59" s="229"/>
      <c r="H59" s="229"/>
      <c r="I59" s="229"/>
      <c r="J59" s="229"/>
      <c r="K59" s="229"/>
      <c r="L59" s="229"/>
      <c r="M59" s="229"/>
      <c r="N59" s="228"/>
      <c r="O59" s="228"/>
      <c r="P59" s="228"/>
      <c r="Q59" s="228"/>
      <c r="R59" s="229"/>
      <c r="S59" s="229"/>
      <c r="T59" s="229"/>
      <c r="U59" s="229"/>
      <c r="V59" s="229"/>
      <c r="W59" s="229"/>
      <c r="X59" s="229"/>
      <c r="Y59" s="209"/>
      <c r="Z59" s="209"/>
      <c r="AA59" s="209"/>
      <c r="AB59" s="209"/>
      <c r="AC59" s="209"/>
      <c r="AD59" s="209"/>
      <c r="AE59" s="209"/>
      <c r="AF59" s="209"/>
      <c r="AG59" s="209" t="s">
        <v>155</v>
      </c>
      <c r="AH59" s="209">
        <v>0</v>
      </c>
      <c r="AI59" s="209"/>
      <c r="AJ59" s="209"/>
      <c r="AK59" s="209"/>
      <c r="AL59" s="209"/>
      <c r="AM59" s="209"/>
      <c r="AN59" s="209"/>
      <c r="AO59" s="209"/>
      <c r="AP59" s="209"/>
      <c r="AQ59" s="209"/>
      <c r="AR59" s="209"/>
      <c r="AS59" s="209"/>
      <c r="AT59" s="209"/>
      <c r="AU59" s="209"/>
      <c r="AV59" s="209"/>
      <c r="AW59" s="209"/>
      <c r="AX59" s="209"/>
      <c r="AY59" s="209"/>
      <c r="AZ59" s="209"/>
      <c r="BA59" s="209"/>
      <c r="BB59" s="209"/>
      <c r="BC59" s="209"/>
      <c r="BD59" s="209"/>
      <c r="BE59" s="209"/>
      <c r="BF59" s="209"/>
      <c r="BG59" s="209"/>
      <c r="BH59" s="209"/>
    </row>
    <row r="60" spans="1:60" outlineLevel="1" x14ac:dyDescent="0.2">
      <c r="A60" s="226"/>
      <c r="B60" s="227"/>
      <c r="C60" s="260" t="s">
        <v>618</v>
      </c>
      <c r="D60" s="233"/>
      <c r="E60" s="234"/>
      <c r="F60" s="229"/>
      <c r="G60" s="229"/>
      <c r="H60" s="229"/>
      <c r="I60" s="229"/>
      <c r="J60" s="229"/>
      <c r="K60" s="229"/>
      <c r="L60" s="229"/>
      <c r="M60" s="229"/>
      <c r="N60" s="228"/>
      <c r="O60" s="228"/>
      <c r="P60" s="228"/>
      <c r="Q60" s="228"/>
      <c r="R60" s="229"/>
      <c r="S60" s="229"/>
      <c r="T60" s="229"/>
      <c r="U60" s="229"/>
      <c r="V60" s="229"/>
      <c r="W60" s="229"/>
      <c r="X60" s="229"/>
      <c r="Y60" s="209"/>
      <c r="Z60" s="209"/>
      <c r="AA60" s="209"/>
      <c r="AB60" s="209"/>
      <c r="AC60" s="209"/>
      <c r="AD60" s="209"/>
      <c r="AE60" s="209"/>
      <c r="AF60" s="209"/>
      <c r="AG60" s="209" t="s">
        <v>155</v>
      </c>
      <c r="AH60" s="209">
        <v>0</v>
      </c>
      <c r="AI60" s="209"/>
      <c r="AJ60" s="209"/>
      <c r="AK60" s="209"/>
      <c r="AL60" s="209"/>
      <c r="AM60" s="209"/>
      <c r="AN60" s="209"/>
      <c r="AO60" s="209"/>
      <c r="AP60" s="209"/>
      <c r="AQ60" s="209"/>
      <c r="AR60" s="209"/>
      <c r="AS60" s="209"/>
      <c r="AT60" s="209"/>
      <c r="AU60" s="209"/>
      <c r="AV60" s="209"/>
      <c r="AW60" s="209"/>
      <c r="AX60" s="209"/>
      <c r="AY60" s="209"/>
      <c r="AZ60" s="209"/>
      <c r="BA60" s="209"/>
      <c r="BB60" s="209"/>
      <c r="BC60" s="209"/>
      <c r="BD60" s="209"/>
      <c r="BE60" s="209"/>
      <c r="BF60" s="209"/>
      <c r="BG60" s="209"/>
      <c r="BH60" s="209"/>
    </row>
    <row r="61" spans="1:60" outlineLevel="1" x14ac:dyDescent="0.2">
      <c r="A61" s="226"/>
      <c r="B61" s="227"/>
      <c r="C61" s="260" t="s">
        <v>619</v>
      </c>
      <c r="D61" s="233"/>
      <c r="E61" s="234">
        <v>0.60599999999999998</v>
      </c>
      <c r="F61" s="229"/>
      <c r="G61" s="229"/>
      <c r="H61" s="229"/>
      <c r="I61" s="229"/>
      <c r="J61" s="229"/>
      <c r="K61" s="229"/>
      <c r="L61" s="229"/>
      <c r="M61" s="229"/>
      <c r="N61" s="228"/>
      <c r="O61" s="228"/>
      <c r="P61" s="228"/>
      <c r="Q61" s="228"/>
      <c r="R61" s="229"/>
      <c r="S61" s="229"/>
      <c r="T61" s="229"/>
      <c r="U61" s="229"/>
      <c r="V61" s="229"/>
      <c r="W61" s="229"/>
      <c r="X61" s="229"/>
      <c r="Y61" s="209"/>
      <c r="Z61" s="209"/>
      <c r="AA61" s="209"/>
      <c r="AB61" s="209"/>
      <c r="AC61" s="209"/>
      <c r="AD61" s="209"/>
      <c r="AE61" s="209"/>
      <c r="AF61" s="209"/>
      <c r="AG61" s="209" t="s">
        <v>155</v>
      </c>
      <c r="AH61" s="209">
        <v>0</v>
      </c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09"/>
      <c r="AT61" s="209"/>
      <c r="AU61" s="209"/>
      <c r="AV61" s="209"/>
      <c r="AW61" s="209"/>
      <c r="AX61" s="209"/>
      <c r="AY61" s="209"/>
      <c r="AZ61" s="209"/>
      <c r="BA61" s="209"/>
      <c r="BB61" s="209"/>
      <c r="BC61" s="209"/>
      <c r="BD61" s="209"/>
      <c r="BE61" s="209"/>
      <c r="BF61" s="209"/>
      <c r="BG61" s="209"/>
      <c r="BH61" s="209"/>
    </row>
    <row r="62" spans="1:60" outlineLevel="1" x14ac:dyDescent="0.2">
      <c r="A62" s="226"/>
      <c r="B62" s="227"/>
      <c r="C62" s="260" t="s">
        <v>619</v>
      </c>
      <c r="D62" s="233"/>
      <c r="E62" s="234">
        <v>0.60599999999999998</v>
      </c>
      <c r="F62" s="229"/>
      <c r="G62" s="229"/>
      <c r="H62" s="229"/>
      <c r="I62" s="229"/>
      <c r="J62" s="229"/>
      <c r="K62" s="229"/>
      <c r="L62" s="229"/>
      <c r="M62" s="229"/>
      <c r="N62" s="228"/>
      <c r="O62" s="228"/>
      <c r="P62" s="228"/>
      <c r="Q62" s="228"/>
      <c r="R62" s="229"/>
      <c r="S62" s="229"/>
      <c r="T62" s="229"/>
      <c r="U62" s="229"/>
      <c r="V62" s="229"/>
      <c r="W62" s="229"/>
      <c r="X62" s="229"/>
      <c r="Y62" s="209"/>
      <c r="Z62" s="209"/>
      <c r="AA62" s="209"/>
      <c r="AB62" s="209"/>
      <c r="AC62" s="209"/>
      <c r="AD62" s="209"/>
      <c r="AE62" s="209"/>
      <c r="AF62" s="209"/>
      <c r="AG62" s="209" t="s">
        <v>155</v>
      </c>
      <c r="AH62" s="209">
        <v>0</v>
      </c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09"/>
      <c r="AT62" s="209"/>
      <c r="AU62" s="209"/>
      <c r="AV62" s="209"/>
      <c r="AW62" s="209"/>
      <c r="AX62" s="209"/>
      <c r="AY62" s="209"/>
      <c r="AZ62" s="209"/>
      <c r="BA62" s="209"/>
      <c r="BB62" s="209"/>
      <c r="BC62" s="209"/>
      <c r="BD62" s="209"/>
      <c r="BE62" s="209"/>
      <c r="BF62" s="209"/>
      <c r="BG62" s="209"/>
      <c r="BH62" s="209"/>
    </row>
    <row r="63" spans="1:60" x14ac:dyDescent="0.2">
      <c r="A63" s="237" t="s">
        <v>145</v>
      </c>
      <c r="B63" s="238" t="s">
        <v>87</v>
      </c>
      <c r="C63" s="256" t="s">
        <v>88</v>
      </c>
      <c r="D63" s="239"/>
      <c r="E63" s="240"/>
      <c r="F63" s="241"/>
      <c r="G63" s="242">
        <f>SUMIF(AG64:AG70,"&lt;&gt;NOR",G64:G70)</f>
        <v>1605.89</v>
      </c>
      <c r="H63" s="236"/>
      <c r="I63" s="236">
        <f>SUM(I64:I70)</f>
        <v>670.73</v>
      </c>
      <c r="J63" s="236"/>
      <c r="K63" s="236">
        <f>SUM(K64:K70)</f>
        <v>935.16</v>
      </c>
      <c r="L63" s="236"/>
      <c r="M63" s="236">
        <f>SUM(M64:M70)</f>
        <v>1943.1269</v>
      </c>
      <c r="N63" s="235"/>
      <c r="O63" s="235">
        <f>SUM(O64:O70)</f>
        <v>0.54</v>
      </c>
      <c r="P63" s="235"/>
      <c r="Q63" s="235">
        <f>SUM(Q64:Q70)</f>
        <v>0</v>
      </c>
      <c r="R63" s="236"/>
      <c r="S63" s="236"/>
      <c r="T63" s="236"/>
      <c r="U63" s="236"/>
      <c r="V63" s="236">
        <f>SUM(V64:V70)</f>
        <v>1.96</v>
      </c>
      <c r="W63" s="236"/>
      <c r="X63" s="236"/>
      <c r="AG63" t="s">
        <v>146</v>
      </c>
    </row>
    <row r="64" spans="1:60" outlineLevel="1" x14ac:dyDescent="0.2">
      <c r="A64" s="244">
        <v>5</v>
      </c>
      <c r="B64" s="245" t="s">
        <v>620</v>
      </c>
      <c r="C64" s="257" t="s">
        <v>621</v>
      </c>
      <c r="D64" s="246" t="s">
        <v>172</v>
      </c>
      <c r="E64" s="247">
        <v>4.3520000000000003</v>
      </c>
      <c r="F64" s="248">
        <v>369</v>
      </c>
      <c r="G64" s="249">
        <f>ROUND(E64*F64,2)</f>
        <v>1605.89</v>
      </c>
      <c r="H64" s="230">
        <v>154.12</v>
      </c>
      <c r="I64" s="229">
        <f>ROUND(E64*H64,2)</f>
        <v>670.73</v>
      </c>
      <c r="J64" s="230">
        <v>214.88</v>
      </c>
      <c r="K64" s="229">
        <f>ROUND(E64*J64,2)</f>
        <v>935.16</v>
      </c>
      <c r="L64" s="229">
        <v>21</v>
      </c>
      <c r="M64" s="229">
        <f>G64*(1+L64/100)</f>
        <v>1943.1269</v>
      </c>
      <c r="N64" s="228">
        <v>0.1231</v>
      </c>
      <c r="O64" s="228">
        <f>ROUND(E64*N64,2)</f>
        <v>0.54</v>
      </c>
      <c r="P64" s="228">
        <v>0</v>
      </c>
      <c r="Q64" s="228">
        <f>ROUND(E64*P64,2)</f>
        <v>0</v>
      </c>
      <c r="R64" s="229"/>
      <c r="S64" s="229" t="s">
        <v>150</v>
      </c>
      <c r="T64" s="229" t="s">
        <v>151</v>
      </c>
      <c r="U64" s="229">
        <v>0.45</v>
      </c>
      <c r="V64" s="229">
        <f>ROUND(E64*U64,2)</f>
        <v>1.96</v>
      </c>
      <c r="W64" s="229"/>
      <c r="X64" s="229" t="s">
        <v>152</v>
      </c>
      <c r="Y64" s="209"/>
      <c r="Z64" s="209"/>
      <c r="AA64" s="209"/>
      <c r="AB64" s="209"/>
      <c r="AC64" s="209"/>
      <c r="AD64" s="209"/>
      <c r="AE64" s="209"/>
      <c r="AF64" s="209"/>
      <c r="AG64" s="209" t="s">
        <v>153</v>
      </c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09"/>
      <c r="AT64" s="209"/>
      <c r="AU64" s="209"/>
      <c r="AV64" s="209"/>
      <c r="AW64" s="209"/>
      <c r="AX64" s="209"/>
      <c r="AY64" s="209"/>
      <c r="AZ64" s="209"/>
      <c r="BA64" s="209"/>
      <c r="BB64" s="209"/>
      <c r="BC64" s="209"/>
      <c r="BD64" s="209"/>
      <c r="BE64" s="209"/>
      <c r="BF64" s="209"/>
      <c r="BG64" s="209"/>
      <c r="BH64" s="209"/>
    </row>
    <row r="65" spans="1:60" outlineLevel="1" x14ac:dyDescent="0.2">
      <c r="A65" s="226"/>
      <c r="B65" s="227"/>
      <c r="C65" s="260" t="s">
        <v>173</v>
      </c>
      <c r="D65" s="233"/>
      <c r="E65" s="234"/>
      <c r="F65" s="229"/>
      <c r="G65" s="229"/>
      <c r="H65" s="229"/>
      <c r="I65" s="229"/>
      <c r="J65" s="229"/>
      <c r="K65" s="229"/>
      <c r="L65" s="229"/>
      <c r="M65" s="229"/>
      <c r="N65" s="228"/>
      <c r="O65" s="228"/>
      <c r="P65" s="228"/>
      <c r="Q65" s="228"/>
      <c r="R65" s="229"/>
      <c r="S65" s="229"/>
      <c r="T65" s="229"/>
      <c r="U65" s="229"/>
      <c r="V65" s="229"/>
      <c r="W65" s="229"/>
      <c r="X65" s="229"/>
      <c r="Y65" s="209"/>
      <c r="Z65" s="209"/>
      <c r="AA65" s="209"/>
      <c r="AB65" s="209"/>
      <c r="AC65" s="209"/>
      <c r="AD65" s="209"/>
      <c r="AE65" s="209"/>
      <c r="AF65" s="209"/>
      <c r="AG65" s="209" t="s">
        <v>155</v>
      </c>
      <c r="AH65" s="209">
        <v>0</v>
      </c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09"/>
      <c r="AT65" s="209"/>
      <c r="AU65" s="209"/>
      <c r="AV65" s="209"/>
      <c r="AW65" s="209"/>
      <c r="AX65" s="209"/>
      <c r="AY65" s="209"/>
      <c r="AZ65" s="209"/>
      <c r="BA65" s="209"/>
      <c r="BB65" s="209"/>
      <c r="BC65" s="209"/>
      <c r="BD65" s="209"/>
      <c r="BE65" s="209"/>
      <c r="BF65" s="209"/>
      <c r="BG65" s="209"/>
      <c r="BH65" s="209"/>
    </row>
    <row r="66" spans="1:60" outlineLevel="1" x14ac:dyDescent="0.2">
      <c r="A66" s="226"/>
      <c r="B66" s="227"/>
      <c r="C66" s="260" t="s">
        <v>622</v>
      </c>
      <c r="D66" s="233"/>
      <c r="E66" s="234">
        <v>1.1040000000000001</v>
      </c>
      <c r="F66" s="229"/>
      <c r="G66" s="229"/>
      <c r="H66" s="229"/>
      <c r="I66" s="229"/>
      <c r="J66" s="229"/>
      <c r="K66" s="229"/>
      <c r="L66" s="229"/>
      <c r="M66" s="229"/>
      <c r="N66" s="228"/>
      <c r="O66" s="228"/>
      <c r="P66" s="228"/>
      <c r="Q66" s="228"/>
      <c r="R66" s="229"/>
      <c r="S66" s="229"/>
      <c r="T66" s="229"/>
      <c r="U66" s="229"/>
      <c r="V66" s="229"/>
      <c r="W66" s="229"/>
      <c r="X66" s="229"/>
      <c r="Y66" s="209"/>
      <c r="Z66" s="209"/>
      <c r="AA66" s="209"/>
      <c r="AB66" s="209"/>
      <c r="AC66" s="209"/>
      <c r="AD66" s="209"/>
      <c r="AE66" s="209"/>
      <c r="AF66" s="209"/>
      <c r="AG66" s="209" t="s">
        <v>155</v>
      </c>
      <c r="AH66" s="209">
        <v>0</v>
      </c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09"/>
      <c r="AT66" s="209"/>
      <c r="AU66" s="209"/>
      <c r="AV66" s="209"/>
      <c r="AW66" s="209"/>
      <c r="AX66" s="209"/>
      <c r="AY66" s="209"/>
      <c r="AZ66" s="209"/>
      <c r="BA66" s="209"/>
      <c r="BB66" s="209"/>
      <c r="BC66" s="209"/>
      <c r="BD66" s="209"/>
      <c r="BE66" s="209"/>
      <c r="BF66" s="209"/>
      <c r="BG66" s="209"/>
      <c r="BH66" s="209"/>
    </row>
    <row r="67" spans="1:60" outlineLevel="1" x14ac:dyDescent="0.2">
      <c r="A67" s="226"/>
      <c r="B67" s="227"/>
      <c r="C67" s="260" t="s">
        <v>623</v>
      </c>
      <c r="D67" s="233"/>
      <c r="E67" s="234">
        <v>1.0960000000000001</v>
      </c>
      <c r="F67" s="229"/>
      <c r="G67" s="229"/>
      <c r="H67" s="229"/>
      <c r="I67" s="229"/>
      <c r="J67" s="229"/>
      <c r="K67" s="229"/>
      <c r="L67" s="229"/>
      <c r="M67" s="229"/>
      <c r="N67" s="228"/>
      <c r="O67" s="228"/>
      <c r="P67" s="228"/>
      <c r="Q67" s="228"/>
      <c r="R67" s="229"/>
      <c r="S67" s="229"/>
      <c r="T67" s="229"/>
      <c r="U67" s="229"/>
      <c r="V67" s="229"/>
      <c r="W67" s="229"/>
      <c r="X67" s="229"/>
      <c r="Y67" s="209"/>
      <c r="Z67" s="209"/>
      <c r="AA67" s="209"/>
      <c r="AB67" s="209"/>
      <c r="AC67" s="209"/>
      <c r="AD67" s="209"/>
      <c r="AE67" s="209"/>
      <c r="AF67" s="209"/>
      <c r="AG67" s="209" t="s">
        <v>155</v>
      </c>
      <c r="AH67" s="209">
        <v>0</v>
      </c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09"/>
      <c r="AT67" s="209"/>
      <c r="AU67" s="209"/>
      <c r="AV67" s="209"/>
      <c r="AW67" s="209"/>
      <c r="AX67" s="209"/>
      <c r="AY67" s="209"/>
      <c r="AZ67" s="209"/>
      <c r="BA67" s="209"/>
      <c r="BB67" s="209"/>
      <c r="BC67" s="209"/>
      <c r="BD67" s="209"/>
      <c r="BE67" s="209"/>
      <c r="BF67" s="209"/>
      <c r="BG67" s="209"/>
      <c r="BH67" s="209"/>
    </row>
    <row r="68" spans="1:60" outlineLevel="1" x14ac:dyDescent="0.2">
      <c r="A68" s="226"/>
      <c r="B68" s="227"/>
      <c r="C68" s="260" t="s">
        <v>175</v>
      </c>
      <c r="D68" s="233"/>
      <c r="E68" s="234"/>
      <c r="F68" s="229"/>
      <c r="G68" s="229"/>
      <c r="H68" s="229"/>
      <c r="I68" s="229"/>
      <c r="J68" s="229"/>
      <c r="K68" s="229"/>
      <c r="L68" s="229"/>
      <c r="M68" s="229"/>
      <c r="N68" s="228"/>
      <c r="O68" s="228"/>
      <c r="P68" s="228"/>
      <c r="Q68" s="228"/>
      <c r="R68" s="229"/>
      <c r="S68" s="229"/>
      <c r="T68" s="229"/>
      <c r="U68" s="229"/>
      <c r="V68" s="229"/>
      <c r="W68" s="229"/>
      <c r="X68" s="229"/>
      <c r="Y68" s="209"/>
      <c r="Z68" s="209"/>
      <c r="AA68" s="209"/>
      <c r="AB68" s="209"/>
      <c r="AC68" s="209"/>
      <c r="AD68" s="209"/>
      <c r="AE68" s="209"/>
      <c r="AF68" s="209"/>
      <c r="AG68" s="209" t="s">
        <v>155</v>
      </c>
      <c r="AH68" s="209">
        <v>0</v>
      </c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09"/>
      <c r="AT68" s="209"/>
      <c r="AU68" s="209"/>
      <c r="AV68" s="209"/>
      <c r="AW68" s="209"/>
      <c r="AX68" s="209"/>
      <c r="AY68" s="209"/>
      <c r="AZ68" s="209"/>
      <c r="BA68" s="209"/>
      <c r="BB68" s="209"/>
      <c r="BC68" s="209"/>
      <c r="BD68" s="209"/>
      <c r="BE68" s="209"/>
      <c r="BF68" s="209"/>
      <c r="BG68" s="209"/>
      <c r="BH68" s="209"/>
    </row>
    <row r="69" spans="1:60" outlineLevel="1" x14ac:dyDescent="0.2">
      <c r="A69" s="226"/>
      <c r="B69" s="227"/>
      <c r="C69" s="260" t="s">
        <v>624</v>
      </c>
      <c r="D69" s="233"/>
      <c r="E69" s="234">
        <v>1.08</v>
      </c>
      <c r="F69" s="229"/>
      <c r="G69" s="229"/>
      <c r="H69" s="229"/>
      <c r="I69" s="229"/>
      <c r="J69" s="229"/>
      <c r="K69" s="229"/>
      <c r="L69" s="229"/>
      <c r="M69" s="229"/>
      <c r="N69" s="228"/>
      <c r="O69" s="228"/>
      <c r="P69" s="228"/>
      <c r="Q69" s="228"/>
      <c r="R69" s="229"/>
      <c r="S69" s="229"/>
      <c r="T69" s="229"/>
      <c r="U69" s="229"/>
      <c r="V69" s="229"/>
      <c r="W69" s="229"/>
      <c r="X69" s="229"/>
      <c r="Y69" s="209"/>
      <c r="Z69" s="209"/>
      <c r="AA69" s="209"/>
      <c r="AB69" s="209"/>
      <c r="AC69" s="209"/>
      <c r="AD69" s="209"/>
      <c r="AE69" s="209"/>
      <c r="AF69" s="209"/>
      <c r="AG69" s="209" t="s">
        <v>155</v>
      </c>
      <c r="AH69" s="209">
        <v>0</v>
      </c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09"/>
      <c r="AT69" s="209"/>
      <c r="AU69" s="209"/>
      <c r="AV69" s="209"/>
      <c r="AW69" s="209"/>
      <c r="AX69" s="209"/>
      <c r="AY69" s="209"/>
      <c r="AZ69" s="209"/>
      <c r="BA69" s="209"/>
      <c r="BB69" s="209"/>
      <c r="BC69" s="209"/>
      <c r="BD69" s="209"/>
      <c r="BE69" s="209"/>
      <c r="BF69" s="209"/>
      <c r="BG69" s="209"/>
      <c r="BH69" s="209"/>
    </row>
    <row r="70" spans="1:60" outlineLevel="1" x14ac:dyDescent="0.2">
      <c r="A70" s="226"/>
      <c r="B70" s="227"/>
      <c r="C70" s="260" t="s">
        <v>625</v>
      </c>
      <c r="D70" s="233"/>
      <c r="E70" s="234">
        <v>1.0720000000000001</v>
      </c>
      <c r="F70" s="229"/>
      <c r="G70" s="229"/>
      <c r="H70" s="229"/>
      <c r="I70" s="229"/>
      <c r="J70" s="229"/>
      <c r="K70" s="229"/>
      <c r="L70" s="229"/>
      <c r="M70" s="229"/>
      <c r="N70" s="228"/>
      <c r="O70" s="228"/>
      <c r="P70" s="228"/>
      <c r="Q70" s="228"/>
      <c r="R70" s="229"/>
      <c r="S70" s="229"/>
      <c r="T70" s="229"/>
      <c r="U70" s="229"/>
      <c r="V70" s="229"/>
      <c r="W70" s="229"/>
      <c r="X70" s="229"/>
      <c r="Y70" s="209"/>
      <c r="Z70" s="209"/>
      <c r="AA70" s="209"/>
      <c r="AB70" s="209"/>
      <c r="AC70" s="209"/>
      <c r="AD70" s="209"/>
      <c r="AE70" s="209"/>
      <c r="AF70" s="209"/>
      <c r="AG70" s="209" t="s">
        <v>155</v>
      </c>
      <c r="AH70" s="209">
        <v>0</v>
      </c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09"/>
      <c r="AT70" s="209"/>
      <c r="AU70" s="209"/>
      <c r="AV70" s="209"/>
      <c r="AW70" s="209"/>
      <c r="AX70" s="209"/>
      <c r="AY70" s="209"/>
      <c r="AZ70" s="209"/>
      <c r="BA70" s="209"/>
      <c r="BB70" s="209"/>
      <c r="BC70" s="209"/>
      <c r="BD70" s="209"/>
      <c r="BE70" s="209"/>
      <c r="BF70" s="209"/>
      <c r="BG70" s="209"/>
      <c r="BH70" s="209"/>
    </row>
    <row r="71" spans="1:60" x14ac:dyDescent="0.2">
      <c r="A71" s="237" t="s">
        <v>145</v>
      </c>
      <c r="B71" s="238" t="s">
        <v>93</v>
      </c>
      <c r="C71" s="256" t="s">
        <v>94</v>
      </c>
      <c r="D71" s="239"/>
      <c r="E71" s="240"/>
      <c r="F71" s="241"/>
      <c r="G71" s="242">
        <f>SUMIF(AG72:AG72,"&lt;&gt;NOR",G72:G72)</f>
        <v>4431.63</v>
      </c>
      <c r="H71" s="236"/>
      <c r="I71" s="236">
        <f>SUM(I72:I72)</f>
        <v>0</v>
      </c>
      <c r="J71" s="236"/>
      <c r="K71" s="236">
        <f>SUM(K72:K72)</f>
        <v>4431.63</v>
      </c>
      <c r="L71" s="236"/>
      <c r="M71" s="236">
        <f>SUM(M72:M72)</f>
        <v>5362.2722999999996</v>
      </c>
      <c r="N71" s="235"/>
      <c r="O71" s="235">
        <f>SUM(O72:O72)</f>
        <v>0</v>
      </c>
      <c r="P71" s="235"/>
      <c r="Q71" s="235">
        <f>SUM(Q72:Q72)</f>
        <v>0</v>
      </c>
      <c r="R71" s="236"/>
      <c r="S71" s="236"/>
      <c r="T71" s="236"/>
      <c r="U71" s="236"/>
      <c r="V71" s="236">
        <f>SUM(V72:V72)</f>
        <v>10.52</v>
      </c>
      <c r="W71" s="236"/>
      <c r="X71" s="236"/>
      <c r="AG71" t="s">
        <v>146</v>
      </c>
    </row>
    <row r="72" spans="1:60" ht="22.5" outlineLevel="1" x14ac:dyDescent="0.2">
      <c r="A72" s="244">
        <v>6</v>
      </c>
      <c r="B72" s="245" t="s">
        <v>185</v>
      </c>
      <c r="C72" s="257" t="s">
        <v>186</v>
      </c>
      <c r="D72" s="246" t="s">
        <v>149</v>
      </c>
      <c r="E72" s="247">
        <v>5.0074899999999998</v>
      </c>
      <c r="F72" s="248">
        <v>885</v>
      </c>
      <c r="G72" s="249">
        <f>ROUND(E72*F72,2)</f>
        <v>4431.63</v>
      </c>
      <c r="H72" s="230">
        <v>0</v>
      </c>
      <c r="I72" s="229">
        <f>ROUND(E72*H72,2)</f>
        <v>0</v>
      </c>
      <c r="J72" s="230">
        <v>885</v>
      </c>
      <c r="K72" s="229">
        <f>ROUND(E72*J72,2)</f>
        <v>4431.63</v>
      </c>
      <c r="L72" s="229">
        <v>21</v>
      </c>
      <c r="M72" s="229">
        <f>G72*(1+L72/100)</f>
        <v>5362.2722999999996</v>
      </c>
      <c r="N72" s="228">
        <v>0</v>
      </c>
      <c r="O72" s="228">
        <f>ROUND(E72*N72,2)</f>
        <v>0</v>
      </c>
      <c r="P72" s="228">
        <v>0</v>
      </c>
      <c r="Q72" s="228">
        <f>ROUND(E72*P72,2)</f>
        <v>0</v>
      </c>
      <c r="R72" s="229"/>
      <c r="S72" s="229" t="s">
        <v>150</v>
      </c>
      <c r="T72" s="229" t="s">
        <v>151</v>
      </c>
      <c r="U72" s="229">
        <v>2.1</v>
      </c>
      <c r="V72" s="229">
        <f>ROUND(E72*U72,2)</f>
        <v>10.52</v>
      </c>
      <c r="W72" s="229"/>
      <c r="X72" s="229" t="s">
        <v>187</v>
      </c>
      <c r="Y72" s="209"/>
      <c r="Z72" s="209"/>
      <c r="AA72" s="209"/>
      <c r="AB72" s="209"/>
      <c r="AC72" s="209"/>
      <c r="AD72" s="209"/>
      <c r="AE72" s="209"/>
      <c r="AF72" s="209"/>
      <c r="AG72" s="209" t="s">
        <v>188</v>
      </c>
      <c r="AH72" s="209"/>
      <c r="AI72" s="209"/>
      <c r="AJ72" s="209"/>
      <c r="AK72" s="209"/>
      <c r="AL72" s="209"/>
      <c r="AM72" s="209"/>
      <c r="AN72" s="209"/>
      <c r="AO72" s="209"/>
      <c r="AP72" s="209"/>
      <c r="AQ72" s="209"/>
      <c r="AR72" s="209"/>
      <c r="AS72" s="209"/>
      <c r="AT72" s="209"/>
      <c r="AU72" s="209"/>
      <c r="AV72" s="209"/>
      <c r="AW72" s="209"/>
      <c r="AX72" s="209"/>
      <c r="AY72" s="209"/>
      <c r="AZ72" s="209"/>
      <c r="BA72" s="209"/>
      <c r="BB72" s="209"/>
      <c r="BC72" s="209"/>
      <c r="BD72" s="209"/>
      <c r="BE72" s="209"/>
      <c r="BF72" s="209"/>
      <c r="BG72" s="209"/>
      <c r="BH72" s="209"/>
    </row>
    <row r="73" spans="1:60" x14ac:dyDescent="0.2">
      <c r="A73" s="3"/>
      <c r="B73" s="4"/>
      <c r="C73" s="262"/>
      <c r="D73" s="6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AE73">
        <v>15</v>
      </c>
      <c r="AF73">
        <v>21</v>
      </c>
      <c r="AG73" t="s">
        <v>132</v>
      </c>
    </row>
    <row r="74" spans="1:60" x14ac:dyDescent="0.2">
      <c r="A74" s="212"/>
      <c r="B74" s="213" t="s">
        <v>31</v>
      </c>
      <c r="C74" s="263"/>
      <c r="D74" s="214"/>
      <c r="E74" s="215"/>
      <c r="F74" s="215"/>
      <c r="G74" s="243">
        <f>G8+G19+G63+G71</f>
        <v>29359.19</v>
      </c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AE74">
        <f>SUMIF(L7:L72,AE73,G7:G72)</f>
        <v>0</v>
      </c>
      <c r="AF74">
        <f>SUMIF(L7:L72,AF73,G7:G72)</f>
        <v>29359.19</v>
      </c>
      <c r="AG74" t="s">
        <v>191</v>
      </c>
    </row>
    <row r="75" spans="1:60" x14ac:dyDescent="0.2">
      <c r="A75" s="3"/>
      <c r="B75" s="4"/>
      <c r="C75" s="262"/>
      <c r="D75" s="6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60" x14ac:dyDescent="0.2">
      <c r="A76" s="3"/>
      <c r="B76" s="4"/>
      <c r="C76" s="262"/>
      <c r="D76" s="6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60" x14ac:dyDescent="0.2">
      <c r="A77" s="216" t="s">
        <v>192</v>
      </c>
      <c r="B77" s="216"/>
      <c r="C77" s="264"/>
      <c r="D77" s="6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60" x14ac:dyDescent="0.2">
      <c r="A78" s="217"/>
      <c r="B78" s="218"/>
      <c r="C78" s="265"/>
      <c r="D78" s="218"/>
      <c r="E78" s="218"/>
      <c r="F78" s="218"/>
      <c r="G78" s="219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AG78" t="s">
        <v>193</v>
      </c>
    </row>
    <row r="79" spans="1:60" x14ac:dyDescent="0.2">
      <c r="A79" s="220"/>
      <c r="B79" s="221"/>
      <c r="C79" s="266"/>
      <c r="D79" s="221"/>
      <c r="E79" s="221"/>
      <c r="F79" s="221"/>
      <c r="G79" s="222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60" x14ac:dyDescent="0.2">
      <c r="A80" s="220"/>
      <c r="B80" s="221"/>
      <c r="C80" s="266"/>
      <c r="D80" s="221"/>
      <c r="E80" s="221"/>
      <c r="F80" s="221"/>
      <c r="G80" s="222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33" x14ac:dyDescent="0.2">
      <c r="A81" s="220"/>
      <c r="B81" s="221"/>
      <c r="C81" s="266"/>
      <c r="D81" s="221"/>
      <c r="E81" s="221"/>
      <c r="F81" s="221"/>
      <c r="G81" s="222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33" x14ac:dyDescent="0.2">
      <c r="A82" s="223"/>
      <c r="B82" s="224"/>
      <c r="C82" s="267"/>
      <c r="D82" s="224"/>
      <c r="E82" s="224"/>
      <c r="F82" s="224"/>
      <c r="G82" s="225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33" x14ac:dyDescent="0.2">
      <c r="A83" s="3"/>
      <c r="B83" s="4"/>
      <c r="C83" s="262"/>
      <c r="D83" s="6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33" x14ac:dyDescent="0.2">
      <c r="C84" s="268"/>
      <c r="D84" s="10"/>
      <c r="AG84" t="s">
        <v>194</v>
      </c>
    </row>
    <row r="85" spans="1:33" x14ac:dyDescent="0.2">
      <c r="D85" s="10"/>
    </row>
    <row r="86" spans="1:33" x14ac:dyDescent="0.2">
      <c r="D86" s="10"/>
    </row>
    <row r="87" spans="1:33" x14ac:dyDescent="0.2">
      <c r="D87" s="10"/>
    </row>
    <row r="88" spans="1:33" x14ac:dyDescent="0.2">
      <c r="D88" s="10"/>
    </row>
    <row r="89" spans="1:33" x14ac:dyDescent="0.2">
      <c r="D89" s="10"/>
    </row>
    <row r="90" spans="1:33" x14ac:dyDescent="0.2">
      <c r="D90" s="10"/>
    </row>
    <row r="91" spans="1:33" x14ac:dyDescent="0.2">
      <c r="D91" s="10"/>
    </row>
    <row r="92" spans="1:33" x14ac:dyDescent="0.2">
      <c r="D92" s="10"/>
    </row>
    <row r="93" spans="1:33" x14ac:dyDescent="0.2">
      <c r="D93" s="10"/>
    </row>
    <row r="94" spans="1:33" x14ac:dyDescent="0.2">
      <c r="D94" s="10"/>
    </row>
    <row r="95" spans="1:33" x14ac:dyDescent="0.2">
      <c r="D95" s="10"/>
    </row>
    <row r="96" spans="1:33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mergeCells count="7">
    <mergeCell ref="A1:G1"/>
    <mergeCell ref="C2:G2"/>
    <mergeCell ref="C3:G3"/>
    <mergeCell ref="C4:G4"/>
    <mergeCell ref="A77:C77"/>
    <mergeCell ref="A78:G82"/>
    <mergeCell ref="C21:G21"/>
  </mergeCells>
  <pageMargins left="0.59055118110236204" right="0.196850393700787" top="0.78740157499999996" bottom="0.78740157499999996" header="0.3" footer="0.3"/>
  <pageSetup paperSize="9" orientation="portrait" r:id="rId1"/>
  <headerFooter>
    <oddFooter>&amp;RStránka &amp;P z &amp;N&amp;LZpracováno programem BUILDpower S,  © RTS, a.s.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1156C-DB25-42C4-9F6D-49BBF7C0860F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4" customWidth="1"/>
    <col min="3" max="3" width="38.28515625" style="174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4" t="s">
        <v>7</v>
      </c>
      <c r="B1" s="194"/>
      <c r="C1" s="194"/>
      <c r="D1" s="194"/>
      <c r="E1" s="194"/>
      <c r="F1" s="194"/>
      <c r="G1" s="194"/>
      <c r="AG1" t="s">
        <v>120</v>
      </c>
    </row>
    <row r="2" spans="1:60" ht="24.95" customHeight="1" x14ac:dyDescent="0.2">
      <c r="A2" s="195" t="s">
        <v>8</v>
      </c>
      <c r="B2" s="49" t="s">
        <v>41</v>
      </c>
      <c r="C2" s="198" t="s">
        <v>42</v>
      </c>
      <c r="D2" s="196"/>
      <c r="E2" s="196"/>
      <c r="F2" s="196"/>
      <c r="G2" s="197"/>
      <c r="AG2" t="s">
        <v>121</v>
      </c>
    </row>
    <row r="3" spans="1:60" ht="24.95" customHeight="1" x14ac:dyDescent="0.2">
      <c r="A3" s="195" t="s">
        <v>9</v>
      </c>
      <c r="B3" s="49" t="s">
        <v>44</v>
      </c>
      <c r="C3" s="198" t="s">
        <v>45</v>
      </c>
      <c r="D3" s="196"/>
      <c r="E3" s="196"/>
      <c r="F3" s="196"/>
      <c r="G3" s="197"/>
      <c r="AC3" s="174" t="s">
        <v>121</v>
      </c>
      <c r="AG3" t="s">
        <v>122</v>
      </c>
    </row>
    <row r="4" spans="1:60" ht="24.95" customHeight="1" x14ac:dyDescent="0.2">
      <c r="A4" s="199" t="s">
        <v>10</v>
      </c>
      <c r="B4" s="200" t="s">
        <v>68</v>
      </c>
      <c r="C4" s="201" t="s">
        <v>69</v>
      </c>
      <c r="D4" s="202"/>
      <c r="E4" s="202"/>
      <c r="F4" s="202"/>
      <c r="G4" s="203"/>
      <c r="AG4" t="s">
        <v>123</v>
      </c>
    </row>
    <row r="5" spans="1:60" x14ac:dyDescent="0.2">
      <c r="D5" s="10"/>
    </row>
    <row r="6" spans="1:60" ht="38.25" x14ac:dyDescent="0.2">
      <c r="A6" s="205" t="s">
        <v>124</v>
      </c>
      <c r="B6" s="207" t="s">
        <v>125</v>
      </c>
      <c r="C6" s="207" t="s">
        <v>126</v>
      </c>
      <c r="D6" s="206" t="s">
        <v>127</v>
      </c>
      <c r="E6" s="205" t="s">
        <v>128</v>
      </c>
      <c r="F6" s="204" t="s">
        <v>129</v>
      </c>
      <c r="G6" s="205" t="s">
        <v>31</v>
      </c>
      <c r="H6" s="208" t="s">
        <v>32</v>
      </c>
      <c r="I6" s="208" t="s">
        <v>130</v>
      </c>
      <c r="J6" s="208" t="s">
        <v>33</v>
      </c>
      <c r="K6" s="208" t="s">
        <v>131</v>
      </c>
      <c r="L6" s="208" t="s">
        <v>132</v>
      </c>
      <c r="M6" s="208" t="s">
        <v>133</v>
      </c>
      <c r="N6" s="208" t="s">
        <v>134</v>
      </c>
      <c r="O6" s="208" t="s">
        <v>135</v>
      </c>
      <c r="P6" s="208" t="s">
        <v>136</v>
      </c>
      <c r="Q6" s="208" t="s">
        <v>137</v>
      </c>
      <c r="R6" s="208" t="s">
        <v>138</v>
      </c>
      <c r="S6" s="208" t="s">
        <v>139</v>
      </c>
      <c r="T6" s="208" t="s">
        <v>140</v>
      </c>
      <c r="U6" s="208" t="s">
        <v>141</v>
      </c>
      <c r="V6" s="208" t="s">
        <v>142</v>
      </c>
      <c r="W6" s="208" t="s">
        <v>143</v>
      </c>
      <c r="X6" s="208" t="s">
        <v>144</v>
      </c>
    </row>
    <row r="7" spans="1:60" hidden="1" x14ac:dyDescent="0.2">
      <c r="A7" s="3"/>
      <c r="B7" s="4"/>
      <c r="C7" s="4"/>
      <c r="D7" s="6"/>
      <c r="E7" s="210"/>
      <c r="F7" s="211"/>
      <c r="G7" s="211"/>
      <c r="H7" s="211"/>
      <c r="I7" s="211"/>
      <c r="J7" s="211"/>
      <c r="K7" s="211"/>
      <c r="L7" s="211"/>
      <c r="M7" s="211"/>
      <c r="N7" s="210"/>
      <c r="O7" s="210"/>
      <c r="P7" s="210"/>
      <c r="Q7" s="210"/>
      <c r="R7" s="211"/>
      <c r="S7" s="211"/>
      <c r="T7" s="211"/>
      <c r="U7" s="211"/>
      <c r="V7" s="211"/>
      <c r="W7" s="211"/>
      <c r="X7" s="211"/>
    </row>
    <row r="8" spans="1:60" x14ac:dyDescent="0.2">
      <c r="A8" s="237" t="s">
        <v>145</v>
      </c>
      <c r="B8" s="238" t="s">
        <v>97</v>
      </c>
      <c r="C8" s="256" t="s">
        <v>98</v>
      </c>
      <c r="D8" s="239"/>
      <c r="E8" s="240"/>
      <c r="F8" s="241"/>
      <c r="G8" s="242">
        <f>SUMIF(AG9:AG19,"&lt;&gt;NOR",G9:G19)</f>
        <v>89305.47</v>
      </c>
      <c r="H8" s="236"/>
      <c r="I8" s="236">
        <f>SUM(I9:I19)</f>
        <v>40313.57</v>
      </c>
      <c r="J8" s="236"/>
      <c r="K8" s="236">
        <f>SUM(K9:K19)</f>
        <v>48991.9</v>
      </c>
      <c r="L8" s="236"/>
      <c r="M8" s="236">
        <f>SUM(M9:M19)</f>
        <v>108059.61869999999</v>
      </c>
      <c r="N8" s="235"/>
      <c r="O8" s="235">
        <f>SUM(O9:O19)</f>
        <v>0</v>
      </c>
      <c r="P8" s="235"/>
      <c r="Q8" s="235">
        <f>SUM(Q9:Q19)</f>
        <v>0</v>
      </c>
      <c r="R8" s="236"/>
      <c r="S8" s="236"/>
      <c r="T8" s="236"/>
      <c r="U8" s="236"/>
      <c r="V8" s="236">
        <f>SUM(V9:V19)</f>
        <v>84.99</v>
      </c>
      <c r="W8" s="236"/>
      <c r="X8" s="236"/>
      <c r="AG8" t="s">
        <v>146</v>
      </c>
    </row>
    <row r="9" spans="1:60" outlineLevel="1" x14ac:dyDescent="0.2">
      <c r="A9" s="250">
        <v>1</v>
      </c>
      <c r="B9" s="251" t="s">
        <v>626</v>
      </c>
      <c r="C9" s="261" t="s">
        <v>627</v>
      </c>
      <c r="D9" s="252" t="s">
        <v>434</v>
      </c>
      <c r="E9" s="253">
        <v>42</v>
      </c>
      <c r="F9" s="254">
        <v>119.5</v>
      </c>
      <c r="G9" s="255">
        <f>ROUND(E9*F9,2)</f>
        <v>5019</v>
      </c>
      <c r="H9" s="230">
        <v>0</v>
      </c>
      <c r="I9" s="229">
        <f>ROUND(E9*H9,2)</f>
        <v>0</v>
      </c>
      <c r="J9" s="230">
        <v>119.5</v>
      </c>
      <c r="K9" s="229">
        <f>ROUND(E9*J9,2)</f>
        <v>5019</v>
      </c>
      <c r="L9" s="229">
        <v>21</v>
      </c>
      <c r="M9" s="229">
        <f>G9*(1+L9/100)</f>
        <v>6072.99</v>
      </c>
      <c r="N9" s="228">
        <v>0</v>
      </c>
      <c r="O9" s="228">
        <f>ROUND(E9*N9,2)</f>
        <v>0</v>
      </c>
      <c r="P9" s="228">
        <v>0</v>
      </c>
      <c r="Q9" s="228">
        <f>ROUND(E9*P9,2)</f>
        <v>0</v>
      </c>
      <c r="R9" s="229"/>
      <c r="S9" s="229" t="s">
        <v>150</v>
      </c>
      <c r="T9" s="229" t="s">
        <v>151</v>
      </c>
      <c r="U9" s="229">
        <v>0.23699999999999999</v>
      </c>
      <c r="V9" s="229">
        <f>ROUND(E9*U9,2)</f>
        <v>9.9499999999999993</v>
      </c>
      <c r="W9" s="229"/>
      <c r="X9" s="229" t="s">
        <v>152</v>
      </c>
      <c r="Y9" s="209"/>
      <c r="Z9" s="209"/>
      <c r="AA9" s="209"/>
      <c r="AB9" s="209"/>
      <c r="AC9" s="209"/>
      <c r="AD9" s="209"/>
      <c r="AE9" s="209"/>
      <c r="AF9" s="209"/>
      <c r="AG9" s="209" t="s">
        <v>628</v>
      </c>
      <c r="AH9" s="209"/>
      <c r="AI9" s="209"/>
      <c r="AJ9" s="209"/>
      <c r="AK9" s="209"/>
      <c r="AL9" s="209"/>
      <c r="AM9" s="209"/>
      <c r="AN9" s="209"/>
      <c r="AO9" s="209"/>
      <c r="AP9" s="209"/>
      <c r="AQ9" s="209"/>
      <c r="AR9" s="209"/>
      <c r="AS9" s="209"/>
      <c r="AT9" s="209"/>
      <c r="AU9" s="209"/>
      <c r="AV9" s="209"/>
      <c r="AW9" s="209"/>
      <c r="AX9" s="209"/>
      <c r="AY9" s="209"/>
      <c r="AZ9" s="209"/>
      <c r="BA9" s="209"/>
      <c r="BB9" s="209"/>
      <c r="BC9" s="209"/>
      <c r="BD9" s="209"/>
      <c r="BE9" s="209"/>
      <c r="BF9" s="209"/>
      <c r="BG9" s="209"/>
      <c r="BH9" s="209"/>
    </row>
    <row r="10" spans="1:60" ht="22.5" outlineLevel="1" x14ac:dyDescent="0.2">
      <c r="A10" s="250">
        <v>2</v>
      </c>
      <c r="B10" s="251" t="s">
        <v>629</v>
      </c>
      <c r="C10" s="261" t="s">
        <v>630</v>
      </c>
      <c r="D10" s="252" t="s">
        <v>330</v>
      </c>
      <c r="E10" s="253">
        <v>159</v>
      </c>
      <c r="F10" s="254">
        <v>29</v>
      </c>
      <c r="G10" s="255">
        <f>ROUND(E10*F10,2)</f>
        <v>4611</v>
      </c>
      <c r="H10" s="230">
        <v>4.6500000000000004</v>
      </c>
      <c r="I10" s="229">
        <f>ROUND(E10*H10,2)</f>
        <v>739.35</v>
      </c>
      <c r="J10" s="230">
        <v>24.35</v>
      </c>
      <c r="K10" s="229">
        <f>ROUND(E10*J10,2)</f>
        <v>3871.65</v>
      </c>
      <c r="L10" s="229">
        <v>21</v>
      </c>
      <c r="M10" s="229">
        <f>G10*(1+L10/100)</f>
        <v>5579.3099999999995</v>
      </c>
      <c r="N10" s="228">
        <v>0</v>
      </c>
      <c r="O10" s="228">
        <f>ROUND(E10*N10,2)</f>
        <v>0</v>
      </c>
      <c r="P10" s="228">
        <v>0</v>
      </c>
      <c r="Q10" s="228">
        <f>ROUND(E10*P10,2)</f>
        <v>0</v>
      </c>
      <c r="R10" s="229"/>
      <c r="S10" s="229" t="s">
        <v>150</v>
      </c>
      <c r="T10" s="229" t="s">
        <v>151</v>
      </c>
      <c r="U10" s="229">
        <v>5.2999999999999999E-2</v>
      </c>
      <c r="V10" s="229">
        <f>ROUND(E10*U10,2)</f>
        <v>8.43</v>
      </c>
      <c r="W10" s="229"/>
      <c r="X10" s="229" t="s">
        <v>152</v>
      </c>
      <c r="Y10" s="209"/>
      <c r="Z10" s="209"/>
      <c r="AA10" s="209"/>
      <c r="AB10" s="209"/>
      <c r="AC10" s="209"/>
      <c r="AD10" s="209"/>
      <c r="AE10" s="209"/>
      <c r="AF10" s="209"/>
      <c r="AG10" s="209" t="s">
        <v>628</v>
      </c>
      <c r="AH10" s="209"/>
      <c r="AI10" s="209"/>
      <c r="AJ10" s="209"/>
      <c r="AK10" s="209"/>
      <c r="AL10" s="209"/>
      <c r="AM10" s="209"/>
      <c r="AN10" s="209"/>
      <c r="AO10" s="209"/>
      <c r="AP10" s="209"/>
      <c r="AQ10" s="209"/>
      <c r="AR10" s="209"/>
      <c r="AS10" s="209"/>
      <c r="AT10" s="209"/>
      <c r="AU10" s="209"/>
      <c r="AV10" s="209"/>
      <c r="AW10" s="209"/>
      <c r="AX10" s="209"/>
      <c r="AY10" s="209"/>
      <c r="AZ10" s="209"/>
      <c r="BA10" s="209"/>
      <c r="BB10" s="209"/>
      <c r="BC10" s="209"/>
      <c r="BD10" s="209"/>
      <c r="BE10" s="209"/>
      <c r="BF10" s="209"/>
      <c r="BG10" s="209"/>
      <c r="BH10" s="209"/>
    </row>
    <row r="11" spans="1:60" outlineLevel="1" x14ac:dyDescent="0.2">
      <c r="A11" s="250">
        <v>3</v>
      </c>
      <c r="B11" s="251" t="s">
        <v>631</v>
      </c>
      <c r="C11" s="261" t="s">
        <v>632</v>
      </c>
      <c r="D11" s="252" t="s">
        <v>330</v>
      </c>
      <c r="E11" s="253">
        <v>92</v>
      </c>
      <c r="F11" s="254">
        <v>397.66</v>
      </c>
      <c r="G11" s="255">
        <f>ROUND(E11*F11,2)</f>
        <v>36584.720000000001</v>
      </c>
      <c r="H11" s="230">
        <v>195.69</v>
      </c>
      <c r="I11" s="229">
        <f>ROUND(E11*H11,2)</f>
        <v>18003.48</v>
      </c>
      <c r="J11" s="230">
        <v>201.97</v>
      </c>
      <c r="K11" s="229">
        <f>ROUND(E11*J11,2)</f>
        <v>18581.240000000002</v>
      </c>
      <c r="L11" s="229">
        <v>21</v>
      </c>
      <c r="M11" s="229">
        <f>G11*(1+L11/100)</f>
        <v>44267.511200000001</v>
      </c>
      <c r="N11" s="228">
        <v>0</v>
      </c>
      <c r="O11" s="228">
        <f>ROUND(E11*N11,2)</f>
        <v>0</v>
      </c>
      <c r="P11" s="228">
        <v>0</v>
      </c>
      <c r="Q11" s="228">
        <f>ROUND(E11*P11,2)</f>
        <v>0</v>
      </c>
      <c r="R11" s="229"/>
      <c r="S11" s="229" t="s">
        <v>633</v>
      </c>
      <c r="T11" s="229" t="s">
        <v>183</v>
      </c>
      <c r="U11" s="229">
        <v>0.41160000000000002</v>
      </c>
      <c r="V11" s="229">
        <f>ROUND(E11*U11,2)</f>
        <v>37.869999999999997</v>
      </c>
      <c r="W11" s="229"/>
      <c r="X11" s="229" t="s">
        <v>152</v>
      </c>
      <c r="Y11" s="209"/>
      <c r="Z11" s="209"/>
      <c r="AA11" s="209"/>
      <c r="AB11" s="209"/>
      <c r="AC11" s="209"/>
      <c r="AD11" s="209"/>
      <c r="AE11" s="209"/>
      <c r="AF11" s="209"/>
      <c r="AG11" s="209" t="s">
        <v>628</v>
      </c>
      <c r="AH11" s="209"/>
      <c r="AI11" s="209"/>
      <c r="AJ11" s="209"/>
      <c r="AK11" s="209"/>
      <c r="AL11" s="209"/>
      <c r="AM11" s="209"/>
      <c r="AN11" s="209"/>
      <c r="AO11" s="209"/>
      <c r="AP11" s="209"/>
      <c r="AQ11" s="209"/>
      <c r="AR11" s="209"/>
      <c r="AS11" s="209"/>
      <c r="AT11" s="209"/>
      <c r="AU11" s="209"/>
      <c r="AV11" s="209"/>
      <c r="AW11" s="209"/>
      <c r="AX11" s="209"/>
      <c r="AY11" s="209"/>
      <c r="AZ11" s="209"/>
      <c r="BA11" s="209"/>
      <c r="BB11" s="209"/>
      <c r="BC11" s="209"/>
      <c r="BD11" s="209"/>
      <c r="BE11" s="209"/>
      <c r="BF11" s="209"/>
      <c r="BG11" s="209"/>
      <c r="BH11" s="209"/>
    </row>
    <row r="12" spans="1:60" outlineLevel="1" x14ac:dyDescent="0.2">
      <c r="A12" s="250">
        <v>4</v>
      </c>
      <c r="B12" s="251" t="s">
        <v>634</v>
      </c>
      <c r="C12" s="261" t="s">
        <v>635</v>
      </c>
      <c r="D12" s="252" t="s">
        <v>330</v>
      </c>
      <c r="E12" s="253">
        <v>32</v>
      </c>
      <c r="F12" s="254">
        <v>461.38</v>
      </c>
      <c r="G12" s="255">
        <f>ROUND(E12*F12,2)</f>
        <v>14764.16</v>
      </c>
      <c r="H12" s="230">
        <v>256.92</v>
      </c>
      <c r="I12" s="229">
        <f>ROUND(E12*H12,2)</f>
        <v>8221.44</v>
      </c>
      <c r="J12" s="230">
        <v>204.46</v>
      </c>
      <c r="K12" s="229">
        <f>ROUND(E12*J12,2)</f>
        <v>6542.72</v>
      </c>
      <c r="L12" s="229">
        <v>21</v>
      </c>
      <c r="M12" s="229">
        <f>G12*(1+L12/100)</f>
        <v>17864.633600000001</v>
      </c>
      <c r="N12" s="228">
        <v>0</v>
      </c>
      <c r="O12" s="228">
        <f>ROUND(E12*N12,2)</f>
        <v>0</v>
      </c>
      <c r="P12" s="228">
        <v>0</v>
      </c>
      <c r="Q12" s="228">
        <f>ROUND(E12*P12,2)</f>
        <v>0</v>
      </c>
      <c r="R12" s="229"/>
      <c r="S12" s="229" t="s">
        <v>633</v>
      </c>
      <c r="T12" s="229" t="s">
        <v>183</v>
      </c>
      <c r="U12" s="229">
        <v>0.42159999999999997</v>
      </c>
      <c r="V12" s="229">
        <f>ROUND(E12*U12,2)</f>
        <v>13.49</v>
      </c>
      <c r="W12" s="229"/>
      <c r="X12" s="229" t="s">
        <v>152</v>
      </c>
      <c r="Y12" s="209"/>
      <c r="Z12" s="209"/>
      <c r="AA12" s="209"/>
      <c r="AB12" s="209"/>
      <c r="AC12" s="209"/>
      <c r="AD12" s="209"/>
      <c r="AE12" s="209"/>
      <c r="AF12" s="209"/>
      <c r="AG12" s="209" t="s">
        <v>628</v>
      </c>
      <c r="AH12" s="209"/>
      <c r="AI12" s="209"/>
      <c r="AJ12" s="209"/>
      <c r="AK12" s="209"/>
      <c r="AL12" s="209"/>
      <c r="AM12" s="209"/>
      <c r="AN12" s="209"/>
      <c r="AO12" s="209"/>
      <c r="AP12" s="209"/>
      <c r="AQ12" s="209"/>
      <c r="AR12" s="209"/>
      <c r="AS12" s="209"/>
      <c r="AT12" s="209"/>
      <c r="AU12" s="209"/>
      <c r="AV12" s="209"/>
      <c r="AW12" s="209"/>
      <c r="AX12" s="209"/>
      <c r="AY12" s="209"/>
      <c r="AZ12" s="209"/>
      <c r="BA12" s="209"/>
      <c r="BB12" s="209"/>
      <c r="BC12" s="209"/>
      <c r="BD12" s="209"/>
      <c r="BE12" s="209"/>
      <c r="BF12" s="209"/>
      <c r="BG12" s="209"/>
      <c r="BH12" s="209"/>
    </row>
    <row r="13" spans="1:60" outlineLevel="1" x14ac:dyDescent="0.2">
      <c r="A13" s="250">
        <v>5</v>
      </c>
      <c r="B13" s="251" t="s">
        <v>636</v>
      </c>
      <c r="C13" s="261" t="s">
        <v>637</v>
      </c>
      <c r="D13" s="252" t="s">
        <v>330</v>
      </c>
      <c r="E13" s="253">
        <v>25</v>
      </c>
      <c r="F13" s="254">
        <v>532.17999999999995</v>
      </c>
      <c r="G13" s="255">
        <f>ROUND(E13*F13,2)</f>
        <v>13304.5</v>
      </c>
      <c r="H13" s="230">
        <v>320.32</v>
      </c>
      <c r="I13" s="229">
        <f>ROUND(E13*H13,2)</f>
        <v>8008</v>
      </c>
      <c r="J13" s="230">
        <v>211.86</v>
      </c>
      <c r="K13" s="229">
        <f>ROUND(E13*J13,2)</f>
        <v>5296.5</v>
      </c>
      <c r="L13" s="229">
        <v>21</v>
      </c>
      <c r="M13" s="229">
        <f>G13*(1+L13/100)</f>
        <v>16098.445</v>
      </c>
      <c r="N13" s="228">
        <v>0</v>
      </c>
      <c r="O13" s="228">
        <f>ROUND(E13*N13,2)</f>
        <v>0</v>
      </c>
      <c r="P13" s="228">
        <v>0</v>
      </c>
      <c r="Q13" s="228">
        <f>ROUND(E13*P13,2)</f>
        <v>0</v>
      </c>
      <c r="R13" s="229"/>
      <c r="S13" s="229" t="s">
        <v>633</v>
      </c>
      <c r="T13" s="229" t="s">
        <v>183</v>
      </c>
      <c r="U13" s="229">
        <v>0.43159999999999998</v>
      </c>
      <c r="V13" s="229">
        <f>ROUND(E13*U13,2)</f>
        <v>10.79</v>
      </c>
      <c r="W13" s="229"/>
      <c r="X13" s="229" t="s">
        <v>152</v>
      </c>
      <c r="Y13" s="209"/>
      <c r="Z13" s="209"/>
      <c r="AA13" s="209"/>
      <c r="AB13" s="209"/>
      <c r="AC13" s="209"/>
      <c r="AD13" s="209"/>
      <c r="AE13" s="209"/>
      <c r="AF13" s="209"/>
      <c r="AG13" s="209" t="s">
        <v>628</v>
      </c>
      <c r="AH13" s="209"/>
      <c r="AI13" s="209"/>
      <c r="AJ13" s="209"/>
      <c r="AK13" s="209"/>
      <c r="AL13" s="209"/>
      <c r="AM13" s="209"/>
      <c r="AN13" s="209"/>
      <c r="AO13" s="209"/>
      <c r="AP13" s="209"/>
      <c r="AQ13" s="209"/>
      <c r="AR13" s="209"/>
      <c r="AS13" s="209"/>
      <c r="AT13" s="209"/>
      <c r="AU13" s="209"/>
      <c r="AV13" s="209"/>
      <c r="AW13" s="209"/>
      <c r="AX13" s="209"/>
      <c r="AY13" s="209"/>
      <c r="AZ13" s="209"/>
      <c r="BA13" s="209"/>
      <c r="BB13" s="209"/>
      <c r="BC13" s="209"/>
      <c r="BD13" s="209"/>
      <c r="BE13" s="209"/>
      <c r="BF13" s="209"/>
      <c r="BG13" s="209"/>
      <c r="BH13" s="209"/>
    </row>
    <row r="14" spans="1:60" outlineLevel="1" x14ac:dyDescent="0.2">
      <c r="A14" s="250">
        <v>6</v>
      </c>
      <c r="B14" s="251" t="s">
        <v>638</v>
      </c>
      <c r="C14" s="261" t="s">
        <v>639</v>
      </c>
      <c r="D14" s="252" t="s">
        <v>330</v>
      </c>
      <c r="E14" s="253">
        <v>10</v>
      </c>
      <c r="F14" s="254">
        <v>769.36</v>
      </c>
      <c r="G14" s="255">
        <f>ROUND(E14*F14,2)</f>
        <v>7693.6</v>
      </c>
      <c r="H14" s="230">
        <v>534.13</v>
      </c>
      <c r="I14" s="229">
        <f>ROUND(E14*H14,2)</f>
        <v>5341.3</v>
      </c>
      <c r="J14" s="230">
        <v>235.23</v>
      </c>
      <c r="K14" s="229">
        <f>ROUND(E14*J14,2)</f>
        <v>2352.3000000000002</v>
      </c>
      <c r="L14" s="229">
        <v>21</v>
      </c>
      <c r="M14" s="229">
        <f>G14*(1+L14/100)</f>
        <v>9309.2559999999994</v>
      </c>
      <c r="N14" s="228">
        <v>0</v>
      </c>
      <c r="O14" s="228">
        <f>ROUND(E14*N14,2)</f>
        <v>0</v>
      </c>
      <c r="P14" s="228">
        <v>0</v>
      </c>
      <c r="Q14" s="228">
        <f>ROUND(E14*P14,2)</f>
        <v>0</v>
      </c>
      <c r="R14" s="229"/>
      <c r="S14" s="229" t="s">
        <v>633</v>
      </c>
      <c r="T14" s="229" t="s">
        <v>183</v>
      </c>
      <c r="U14" s="229">
        <v>0.44556000000000001</v>
      </c>
      <c r="V14" s="229">
        <f>ROUND(E14*U14,2)</f>
        <v>4.46</v>
      </c>
      <c r="W14" s="229"/>
      <c r="X14" s="229" t="s">
        <v>152</v>
      </c>
      <c r="Y14" s="209"/>
      <c r="Z14" s="209"/>
      <c r="AA14" s="209"/>
      <c r="AB14" s="209"/>
      <c r="AC14" s="209"/>
      <c r="AD14" s="209"/>
      <c r="AE14" s="209"/>
      <c r="AF14" s="209"/>
      <c r="AG14" s="209" t="s">
        <v>628</v>
      </c>
      <c r="AH14" s="209"/>
      <c r="AI14" s="209"/>
      <c r="AJ14" s="209"/>
      <c r="AK14" s="209"/>
      <c r="AL14" s="209"/>
      <c r="AM14" s="209"/>
      <c r="AN14" s="209"/>
      <c r="AO14" s="209"/>
      <c r="AP14" s="209"/>
      <c r="AQ14" s="209"/>
      <c r="AR14" s="209"/>
      <c r="AS14" s="209"/>
      <c r="AT14" s="209"/>
      <c r="AU14" s="209"/>
      <c r="AV14" s="209"/>
      <c r="AW14" s="209"/>
      <c r="AX14" s="209"/>
      <c r="AY14" s="209"/>
      <c r="AZ14" s="209"/>
      <c r="BA14" s="209"/>
      <c r="BB14" s="209"/>
      <c r="BC14" s="209"/>
      <c r="BD14" s="209"/>
      <c r="BE14" s="209"/>
      <c r="BF14" s="209"/>
      <c r="BG14" s="209"/>
      <c r="BH14" s="209"/>
    </row>
    <row r="15" spans="1:60" outlineLevel="1" x14ac:dyDescent="0.2">
      <c r="A15" s="250">
        <v>7</v>
      </c>
      <c r="B15" s="251" t="s">
        <v>640</v>
      </c>
      <c r="C15" s="261" t="s">
        <v>641</v>
      </c>
      <c r="D15" s="252" t="s">
        <v>0</v>
      </c>
      <c r="E15" s="253">
        <v>732.86300000000006</v>
      </c>
      <c r="F15" s="254">
        <v>3.35</v>
      </c>
      <c r="G15" s="255">
        <f>ROUND(E15*F15,2)</f>
        <v>2455.09</v>
      </c>
      <c r="H15" s="230">
        <v>0</v>
      </c>
      <c r="I15" s="229">
        <f>ROUND(E15*H15,2)</f>
        <v>0</v>
      </c>
      <c r="J15" s="230">
        <v>3.35</v>
      </c>
      <c r="K15" s="229">
        <f>ROUND(E15*J15,2)</f>
        <v>2455.09</v>
      </c>
      <c r="L15" s="229">
        <v>21</v>
      </c>
      <c r="M15" s="229">
        <f>G15*(1+L15/100)</f>
        <v>2970.6588999999999</v>
      </c>
      <c r="N15" s="228">
        <v>0</v>
      </c>
      <c r="O15" s="228">
        <f>ROUND(E15*N15,2)</f>
        <v>0</v>
      </c>
      <c r="P15" s="228">
        <v>0</v>
      </c>
      <c r="Q15" s="228">
        <f>ROUND(E15*P15,2)</f>
        <v>0</v>
      </c>
      <c r="R15" s="229"/>
      <c r="S15" s="229" t="s">
        <v>150</v>
      </c>
      <c r="T15" s="229" t="s">
        <v>151</v>
      </c>
      <c r="U15" s="229">
        <v>0</v>
      </c>
      <c r="V15" s="229">
        <f>ROUND(E15*U15,2)</f>
        <v>0</v>
      </c>
      <c r="W15" s="229"/>
      <c r="X15" s="229" t="s">
        <v>152</v>
      </c>
      <c r="Y15" s="209"/>
      <c r="Z15" s="209"/>
      <c r="AA15" s="209"/>
      <c r="AB15" s="209"/>
      <c r="AC15" s="209"/>
      <c r="AD15" s="209"/>
      <c r="AE15" s="209"/>
      <c r="AF15" s="209"/>
      <c r="AG15" s="209" t="s">
        <v>628</v>
      </c>
      <c r="AH15" s="209"/>
      <c r="AI15" s="209"/>
      <c r="AJ15" s="209"/>
      <c r="AK15" s="209"/>
      <c r="AL15" s="209"/>
      <c r="AM15" s="209"/>
      <c r="AN15" s="209"/>
      <c r="AO15" s="209"/>
      <c r="AP15" s="209"/>
      <c r="AQ15" s="209"/>
      <c r="AR15" s="209"/>
      <c r="AS15" s="209"/>
      <c r="AT15" s="209"/>
      <c r="AU15" s="209"/>
      <c r="AV15" s="209"/>
      <c r="AW15" s="209"/>
      <c r="AX15" s="209"/>
      <c r="AY15" s="209"/>
      <c r="AZ15" s="209"/>
      <c r="BA15" s="209"/>
      <c r="BB15" s="209"/>
      <c r="BC15" s="209"/>
      <c r="BD15" s="209"/>
      <c r="BE15" s="209"/>
      <c r="BF15" s="209"/>
      <c r="BG15" s="209"/>
      <c r="BH15" s="209"/>
    </row>
    <row r="16" spans="1:60" outlineLevel="1" x14ac:dyDescent="0.2">
      <c r="A16" s="250">
        <v>8</v>
      </c>
      <c r="B16" s="251" t="s">
        <v>642</v>
      </c>
      <c r="C16" s="261" t="s">
        <v>643</v>
      </c>
      <c r="D16" s="252" t="s">
        <v>330</v>
      </c>
      <c r="E16" s="253">
        <v>159</v>
      </c>
      <c r="F16" s="254">
        <v>16.52</v>
      </c>
      <c r="G16" s="255">
        <f>ROUND(E16*F16,2)</f>
        <v>2626.68</v>
      </c>
      <c r="H16" s="230">
        <v>0</v>
      </c>
      <c r="I16" s="229">
        <f>ROUND(E16*H16,2)</f>
        <v>0</v>
      </c>
      <c r="J16" s="230">
        <v>16.52</v>
      </c>
      <c r="K16" s="229">
        <f>ROUND(E16*J16,2)</f>
        <v>2626.68</v>
      </c>
      <c r="L16" s="229">
        <v>21</v>
      </c>
      <c r="M16" s="229">
        <f>G16*(1+L16/100)</f>
        <v>3178.2827999999995</v>
      </c>
      <c r="N16" s="228">
        <v>0</v>
      </c>
      <c r="O16" s="228">
        <f>ROUND(E16*N16,2)</f>
        <v>0</v>
      </c>
      <c r="P16" s="228">
        <v>0</v>
      </c>
      <c r="Q16" s="228">
        <f>ROUND(E16*P16,2)</f>
        <v>0</v>
      </c>
      <c r="R16" s="229"/>
      <c r="S16" s="229" t="s">
        <v>182</v>
      </c>
      <c r="T16" s="229" t="s">
        <v>183</v>
      </c>
      <c r="U16" s="229">
        <v>0</v>
      </c>
      <c r="V16" s="229">
        <f>ROUND(E16*U16,2)</f>
        <v>0</v>
      </c>
      <c r="W16" s="229"/>
      <c r="X16" s="229" t="s">
        <v>152</v>
      </c>
      <c r="Y16" s="209"/>
      <c r="Z16" s="209"/>
      <c r="AA16" s="209"/>
      <c r="AB16" s="209"/>
      <c r="AC16" s="209"/>
      <c r="AD16" s="209"/>
      <c r="AE16" s="209"/>
      <c r="AF16" s="209"/>
      <c r="AG16" s="209" t="s">
        <v>628</v>
      </c>
      <c r="AH16" s="209"/>
      <c r="AI16" s="209"/>
      <c r="AJ16" s="209"/>
      <c r="AK16" s="209"/>
      <c r="AL16" s="209"/>
      <c r="AM16" s="209"/>
      <c r="AN16" s="209"/>
      <c r="AO16" s="209"/>
      <c r="AP16" s="209"/>
      <c r="AQ16" s="209"/>
      <c r="AR16" s="209"/>
      <c r="AS16" s="209"/>
      <c r="AT16" s="209"/>
      <c r="AU16" s="209"/>
      <c r="AV16" s="209"/>
      <c r="AW16" s="209"/>
      <c r="AX16" s="209"/>
      <c r="AY16" s="209"/>
      <c r="AZ16" s="209"/>
      <c r="BA16" s="209"/>
      <c r="BB16" s="209"/>
      <c r="BC16" s="209"/>
      <c r="BD16" s="209"/>
      <c r="BE16" s="209"/>
      <c r="BF16" s="209"/>
      <c r="BG16" s="209"/>
      <c r="BH16" s="209"/>
    </row>
    <row r="17" spans="1:60" outlineLevel="1" x14ac:dyDescent="0.2">
      <c r="A17" s="250">
        <v>9</v>
      </c>
      <c r="B17" s="251" t="s">
        <v>644</v>
      </c>
      <c r="C17" s="261" t="s">
        <v>645</v>
      </c>
      <c r="D17" s="252" t="s">
        <v>434</v>
      </c>
      <c r="E17" s="253">
        <v>10</v>
      </c>
      <c r="F17" s="254">
        <v>135.69999999999999</v>
      </c>
      <c r="G17" s="255">
        <f>ROUND(E17*F17,2)</f>
        <v>1357</v>
      </c>
      <c r="H17" s="230">
        <v>0</v>
      </c>
      <c r="I17" s="229">
        <f>ROUND(E17*H17,2)</f>
        <v>0</v>
      </c>
      <c r="J17" s="230">
        <v>135.69999999999999</v>
      </c>
      <c r="K17" s="229">
        <f>ROUND(E17*J17,2)</f>
        <v>1357</v>
      </c>
      <c r="L17" s="229">
        <v>21</v>
      </c>
      <c r="M17" s="229">
        <f>G17*(1+L17/100)</f>
        <v>1641.97</v>
      </c>
      <c r="N17" s="228">
        <v>0</v>
      </c>
      <c r="O17" s="228">
        <f>ROUND(E17*N17,2)</f>
        <v>0</v>
      </c>
      <c r="P17" s="228">
        <v>0</v>
      </c>
      <c r="Q17" s="228">
        <f>ROUND(E17*P17,2)</f>
        <v>0</v>
      </c>
      <c r="R17" s="229"/>
      <c r="S17" s="229" t="s">
        <v>182</v>
      </c>
      <c r="T17" s="229" t="s">
        <v>183</v>
      </c>
      <c r="U17" s="229">
        <v>0</v>
      </c>
      <c r="V17" s="229">
        <f>ROUND(E17*U17,2)</f>
        <v>0</v>
      </c>
      <c r="W17" s="229"/>
      <c r="X17" s="229" t="s">
        <v>152</v>
      </c>
      <c r="Y17" s="209"/>
      <c r="Z17" s="209"/>
      <c r="AA17" s="209"/>
      <c r="AB17" s="209"/>
      <c r="AC17" s="209"/>
      <c r="AD17" s="209"/>
      <c r="AE17" s="209"/>
      <c r="AF17" s="209"/>
      <c r="AG17" s="209" t="s">
        <v>628</v>
      </c>
      <c r="AH17" s="209"/>
      <c r="AI17" s="209"/>
      <c r="AJ17" s="209"/>
      <c r="AK17" s="209"/>
      <c r="AL17" s="209"/>
      <c r="AM17" s="209"/>
      <c r="AN17" s="209"/>
      <c r="AO17" s="209"/>
      <c r="AP17" s="209"/>
      <c r="AQ17" s="209"/>
      <c r="AR17" s="209"/>
      <c r="AS17" s="209"/>
      <c r="AT17" s="209"/>
      <c r="AU17" s="209"/>
      <c r="AV17" s="209"/>
      <c r="AW17" s="209"/>
      <c r="AX17" s="209"/>
      <c r="AY17" s="209"/>
      <c r="AZ17" s="209"/>
      <c r="BA17" s="209"/>
      <c r="BB17" s="209"/>
      <c r="BC17" s="209"/>
      <c r="BD17" s="209"/>
      <c r="BE17" s="209"/>
      <c r="BF17" s="209"/>
      <c r="BG17" s="209"/>
      <c r="BH17" s="209"/>
    </row>
    <row r="18" spans="1:60" outlineLevel="1" x14ac:dyDescent="0.2">
      <c r="A18" s="250">
        <v>10</v>
      </c>
      <c r="B18" s="251" t="s">
        <v>646</v>
      </c>
      <c r="C18" s="261" t="s">
        <v>647</v>
      </c>
      <c r="D18" s="252" t="s">
        <v>434</v>
      </c>
      <c r="E18" s="253">
        <v>4</v>
      </c>
      <c r="F18" s="254">
        <v>145.13999999999999</v>
      </c>
      <c r="G18" s="255">
        <f>ROUND(E18*F18,2)</f>
        <v>580.55999999999995</v>
      </c>
      <c r="H18" s="230">
        <v>0</v>
      </c>
      <c r="I18" s="229">
        <f>ROUND(E18*H18,2)</f>
        <v>0</v>
      </c>
      <c r="J18" s="230">
        <v>145.13999999999999</v>
      </c>
      <c r="K18" s="229">
        <f>ROUND(E18*J18,2)</f>
        <v>580.55999999999995</v>
      </c>
      <c r="L18" s="229">
        <v>21</v>
      </c>
      <c r="M18" s="229">
        <f>G18*(1+L18/100)</f>
        <v>702.47759999999994</v>
      </c>
      <c r="N18" s="228">
        <v>0</v>
      </c>
      <c r="O18" s="228">
        <f>ROUND(E18*N18,2)</f>
        <v>0</v>
      </c>
      <c r="P18" s="228">
        <v>0</v>
      </c>
      <c r="Q18" s="228">
        <f>ROUND(E18*P18,2)</f>
        <v>0</v>
      </c>
      <c r="R18" s="229"/>
      <c r="S18" s="229" t="s">
        <v>182</v>
      </c>
      <c r="T18" s="229" t="s">
        <v>183</v>
      </c>
      <c r="U18" s="229">
        <v>0</v>
      </c>
      <c r="V18" s="229">
        <f>ROUND(E18*U18,2)</f>
        <v>0</v>
      </c>
      <c r="W18" s="229"/>
      <c r="X18" s="229" t="s">
        <v>152</v>
      </c>
      <c r="Y18" s="209"/>
      <c r="Z18" s="209"/>
      <c r="AA18" s="209"/>
      <c r="AB18" s="209"/>
      <c r="AC18" s="209"/>
      <c r="AD18" s="209"/>
      <c r="AE18" s="209"/>
      <c r="AF18" s="209"/>
      <c r="AG18" s="209" t="s">
        <v>628</v>
      </c>
      <c r="AH18" s="209"/>
      <c r="AI18" s="209"/>
      <c r="AJ18" s="209"/>
      <c r="AK18" s="209"/>
      <c r="AL18" s="209"/>
      <c r="AM18" s="209"/>
      <c r="AN18" s="209"/>
      <c r="AO18" s="209"/>
      <c r="AP18" s="209"/>
      <c r="AQ18" s="209"/>
      <c r="AR18" s="209"/>
      <c r="AS18" s="209"/>
      <c r="AT18" s="209"/>
      <c r="AU18" s="209"/>
      <c r="AV18" s="209"/>
      <c r="AW18" s="209"/>
      <c r="AX18" s="209"/>
      <c r="AY18" s="209"/>
      <c r="AZ18" s="209"/>
      <c r="BA18" s="209"/>
      <c r="BB18" s="209"/>
      <c r="BC18" s="209"/>
      <c r="BD18" s="209"/>
      <c r="BE18" s="209"/>
      <c r="BF18" s="209"/>
      <c r="BG18" s="209"/>
      <c r="BH18" s="209"/>
    </row>
    <row r="19" spans="1:60" outlineLevel="1" x14ac:dyDescent="0.2">
      <c r="A19" s="250">
        <v>11</v>
      </c>
      <c r="B19" s="251" t="s">
        <v>648</v>
      </c>
      <c r="C19" s="261" t="s">
        <v>649</v>
      </c>
      <c r="D19" s="252" t="s">
        <v>434</v>
      </c>
      <c r="E19" s="253">
        <v>2</v>
      </c>
      <c r="F19" s="254">
        <v>154.58000000000001</v>
      </c>
      <c r="G19" s="255">
        <f>ROUND(E19*F19,2)</f>
        <v>309.16000000000003</v>
      </c>
      <c r="H19" s="230">
        <v>0</v>
      </c>
      <c r="I19" s="229">
        <f>ROUND(E19*H19,2)</f>
        <v>0</v>
      </c>
      <c r="J19" s="230">
        <v>154.58000000000001</v>
      </c>
      <c r="K19" s="229">
        <f>ROUND(E19*J19,2)</f>
        <v>309.16000000000003</v>
      </c>
      <c r="L19" s="229">
        <v>21</v>
      </c>
      <c r="M19" s="229">
        <f>G19*(1+L19/100)</f>
        <v>374.08360000000005</v>
      </c>
      <c r="N19" s="228">
        <v>0</v>
      </c>
      <c r="O19" s="228">
        <f>ROUND(E19*N19,2)</f>
        <v>0</v>
      </c>
      <c r="P19" s="228">
        <v>0</v>
      </c>
      <c r="Q19" s="228">
        <f>ROUND(E19*P19,2)</f>
        <v>0</v>
      </c>
      <c r="R19" s="229"/>
      <c r="S19" s="229" t="s">
        <v>182</v>
      </c>
      <c r="T19" s="229" t="s">
        <v>183</v>
      </c>
      <c r="U19" s="229">
        <v>0</v>
      </c>
      <c r="V19" s="229">
        <f>ROUND(E19*U19,2)</f>
        <v>0</v>
      </c>
      <c r="W19" s="229"/>
      <c r="X19" s="229" t="s">
        <v>152</v>
      </c>
      <c r="Y19" s="209"/>
      <c r="Z19" s="209"/>
      <c r="AA19" s="209"/>
      <c r="AB19" s="209"/>
      <c r="AC19" s="209"/>
      <c r="AD19" s="209"/>
      <c r="AE19" s="209"/>
      <c r="AF19" s="209"/>
      <c r="AG19" s="209" t="s">
        <v>628</v>
      </c>
      <c r="AH19" s="209"/>
      <c r="AI19" s="209"/>
      <c r="AJ19" s="209"/>
      <c r="AK19" s="209"/>
      <c r="AL19" s="209"/>
      <c r="AM19" s="209"/>
      <c r="AN19" s="209"/>
      <c r="AO19" s="209"/>
      <c r="AP19" s="209"/>
      <c r="AQ19" s="209"/>
      <c r="AR19" s="209"/>
      <c r="AS19" s="209"/>
      <c r="AT19" s="209"/>
      <c r="AU19" s="209"/>
      <c r="AV19" s="209"/>
      <c r="AW19" s="209"/>
      <c r="AX19" s="209"/>
      <c r="AY19" s="209"/>
      <c r="AZ19" s="209"/>
      <c r="BA19" s="209"/>
      <c r="BB19" s="209"/>
      <c r="BC19" s="209"/>
      <c r="BD19" s="209"/>
      <c r="BE19" s="209"/>
      <c r="BF19" s="209"/>
      <c r="BG19" s="209"/>
      <c r="BH19" s="209"/>
    </row>
    <row r="20" spans="1:60" x14ac:dyDescent="0.2">
      <c r="A20" s="237" t="s">
        <v>145</v>
      </c>
      <c r="B20" s="238" t="s">
        <v>99</v>
      </c>
      <c r="C20" s="256" t="s">
        <v>100</v>
      </c>
      <c r="D20" s="239"/>
      <c r="E20" s="240"/>
      <c r="F20" s="241"/>
      <c r="G20" s="242">
        <f>SUMIF(AG21:AG27,"&lt;&gt;NOR",G21:G27)</f>
        <v>23442.33</v>
      </c>
      <c r="H20" s="236"/>
      <c r="I20" s="236">
        <f>SUM(I21:I27)</f>
        <v>14412.09</v>
      </c>
      <c r="J20" s="236"/>
      <c r="K20" s="236">
        <f>SUM(K21:K27)</f>
        <v>9030.24</v>
      </c>
      <c r="L20" s="236"/>
      <c r="M20" s="236">
        <f>SUM(M21:M27)</f>
        <v>28365.219300000001</v>
      </c>
      <c r="N20" s="235"/>
      <c r="O20" s="235">
        <f>SUM(O21:O27)</f>
        <v>0</v>
      </c>
      <c r="P20" s="235"/>
      <c r="Q20" s="235">
        <f>SUM(Q21:Q27)</f>
        <v>0</v>
      </c>
      <c r="R20" s="236"/>
      <c r="S20" s="236"/>
      <c r="T20" s="236"/>
      <c r="U20" s="236"/>
      <c r="V20" s="236">
        <f>SUM(V21:V27)</f>
        <v>18.190000000000001</v>
      </c>
      <c r="W20" s="236"/>
      <c r="X20" s="236"/>
      <c r="AG20" t="s">
        <v>146</v>
      </c>
    </row>
    <row r="21" spans="1:60" outlineLevel="1" x14ac:dyDescent="0.2">
      <c r="A21" s="250">
        <v>12</v>
      </c>
      <c r="B21" s="251" t="s">
        <v>650</v>
      </c>
      <c r="C21" s="261" t="s">
        <v>651</v>
      </c>
      <c r="D21" s="252" t="s">
        <v>434</v>
      </c>
      <c r="E21" s="253">
        <v>21</v>
      </c>
      <c r="F21" s="254">
        <v>97.5</v>
      </c>
      <c r="G21" s="255">
        <f>ROUND(E21*F21,2)</f>
        <v>2047.5</v>
      </c>
      <c r="H21" s="230">
        <v>21.25</v>
      </c>
      <c r="I21" s="229">
        <f>ROUND(E21*H21,2)</f>
        <v>446.25</v>
      </c>
      <c r="J21" s="230">
        <v>76.25</v>
      </c>
      <c r="K21" s="229">
        <f>ROUND(E21*J21,2)</f>
        <v>1601.25</v>
      </c>
      <c r="L21" s="229">
        <v>21</v>
      </c>
      <c r="M21" s="229">
        <f>G21*(1+L21/100)</f>
        <v>2477.4749999999999</v>
      </c>
      <c r="N21" s="228">
        <v>0</v>
      </c>
      <c r="O21" s="228">
        <f>ROUND(E21*N21,2)</f>
        <v>0</v>
      </c>
      <c r="P21" s="228">
        <v>0</v>
      </c>
      <c r="Q21" s="228">
        <f>ROUND(E21*P21,2)</f>
        <v>0</v>
      </c>
      <c r="R21" s="229"/>
      <c r="S21" s="229" t="s">
        <v>150</v>
      </c>
      <c r="T21" s="229" t="s">
        <v>151</v>
      </c>
      <c r="U21" s="229">
        <v>0.16600000000000001</v>
      </c>
      <c r="V21" s="229">
        <f>ROUND(E21*U21,2)</f>
        <v>3.49</v>
      </c>
      <c r="W21" s="229"/>
      <c r="X21" s="229" t="s">
        <v>152</v>
      </c>
      <c r="Y21" s="209"/>
      <c r="Z21" s="209"/>
      <c r="AA21" s="209"/>
      <c r="AB21" s="209"/>
      <c r="AC21" s="209"/>
      <c r="AD21" s="209"/>
      <c r="AE21" s="209"/>
      <c r="AF21" s="209"/>
      <c r="AG21" s="209" t="s">
        <v>628</v>
      </c>
      <c r="AH21" s="209"/>
      <c r="AI21" s="209"/>
      <c r="AJ21" s="209"/>
      <c r="AK21" s="209"/>
      <c r="AL21" s="209"/>
      <c r="AM21" s="209"/>
      <c r="AN21" s="209"/>
      <c r="AO21" s="209"/>
      <c r="AP21" s="209"/>
      <c r="AQ21" s="209"/>
      <c r="AR21" s="209"/>
      <c r="AS21" s="209"/>
      <c r="AT21" s="209"/>
      <c r="AU21" s="209"/>
      <c r="AV21" s="209"/>
      <c r="AW21" s="209"/>
      <c r="AX21" s="209"/>
      <c r="AY21" s="209"/>
      <c r="AZ21" s="209"/>
      <c r="BA21" s="209"/>
      <c r="BB21" s="209"/>
      <c r="BC21" s="209"/>
      <c r="BD21" s="209"/>
      <c r="BE21" s="209"/>
      <c r="BF21" s="209"/>
      <c r="BG21" s="209"/>
      <c r="BH21" s="209"/>
    </row>
    <row r="22" spans="1:60" outlineLevel="1" x14ac:dyDescent="0.2">
      <c r="A22" s="250">
        <v>13</v>
      </c>
      <c r="B22" s="251" t="s">
        <v>652</v>
      </c>
      <c r="C22" s="261" t="s">
        <v>653</v>
      </c>
      <c r="D22" s="252" t="s">
        <v>434</v>
      </c>
      <c r="E22" s="253">
        <v>21</v>
      </c>
      <c r="F22" s="254">
        <v>26.9</v>
      </c>
      <c r="G22" s="255">
        <f>ROUND(E22*F22,2)</f>
        <v>564.9</v>
      </c>
      <c r="H22" s="230">
        <v>1.23</v>
      </c>
      <c r="I22" s="229">
        <f>ROUND(E22*H22,2)</f>
        <v>25.83</v>
      </c>
      <c r="J22" s="230">
        <v>25.67</v>
      </c>
      <c r="K22" s="229">
        <f>ROUND(E22*J22,2)</f>
        <v>539.07000000000005</v>
      </c>
      <c r="L22" s="229">
        <v>21</v>
      </c>
      <c r="M22" s="229">
        <f>G22*(1+L22/100)</f>
        <v>683.529</v>
      </c>
      <c r="N22" s="228">
        <v>0</v>
      </c>
      <c r="O22" s="228">
        <f>ROUND(E22*N22,2)</f>
        <v>0</v>
      </c>
      <c r="P22" s="228">
        <v>0</v>
      </c>
      <c r="Q22" s="228">
        <f>ROUND(E22*P22,2)</f>
        <v>0</v>
      </c>
      <c r="R22" s="229"/>
      <c r="S22" s="229" t="s">
        <v>150</v>
      </c>
      <c r="T22" s="229" t="s">
        <v>151</v>
      </c>
      <c r="U22" s="229">
        <v>5.0999999999999997E-2</v>
      </c>
      <c r="V22" s="229">
        <f>ROUND(E22*U22,2)</f>
        <v>1.07</v>
      </c>
      <c r="W22" s="229"/>
      <c r="X22" s="229" t="s">
        <v>152</v>
      </c>
      <c r="Y22" s="209"/>
      <c r="Z22" s="209"/>
      <c r="AA22" s="209"/>
      <c r="AB22" s="209"/>
      <c r="AC22" s="209"/>
      <c r="AD22" s="209"/>
      <c r="AE22" s="209"/>
      <c r="AF22" s="209"/>
      <c r="AG22" s="209" t="s">
        <v>628</v>
      </c>
      <c r="AH22" s="209"/>
      <c r="AI22" s="209"/>
      <c r="AJ22" s="209"/>
      <c r="AK22" s="209"/>
      <c r="AL22" s="209"/>
      <c r="AM22" s="209"/>
      <c r="AN22" s="209"/>
      <c r="AO22" s="209"/>
      <c r="AP22" s="209"/>
      <c r="AQ22" s="209"/>
      <c r="AR22" s="209"/>
      <c r="AS22" s="209"/>
      <c r="AT22" s="209"/>
      <c r="AU22" s="209"/>
      <c r="AV22" s="209"/>
      <c r="AW22" s="209"/>
      <c r="AX22" s="209"/>
      <c r="AY22" s="209"/>
      <c r="AZ22" s="209"/>
      <c r="BA22" s="209"/>
      <c r="BB22" s="209"/>
      <c r="BC22" s="209"/>
      <c r="BD22" s="209"/>
      <c r="BE22" s="209"/>
      <c r="BF22" s="209"/>
      <c r="BG22" s="209"/>
      <c r="BH22" s="209"/>
    </row>
    <row r="23" spans="1:60" outlineLevel="1" x14ac:dyDescent="0.2">
      <c r="A23" s="250">
        <v>14</v>
      </c>
      <c r="B23" s="251" t="s">
        <v>654</v>
      </c>
      <c r="C23" s="261" t="s">
        <v>655</v>
      </c>
      <c r="D23" s="252" t="s">
        <v>434</v>
      </c>
      <c r="E23" s="253">
        <v>42</v>
      </c>
      <c r="F23" s="254">
        <v>86.9</v>
      </c>
      <c r="G23" s="255">
        <f>ROUND(E23*F23,2)</f>
        <v>3649.8</v>
      </c>
      <c r="H23" s="230">
        <v>3.71</v>
      </c>
      <c r="I23" s="229">
        <f>ROUND(E23*H23,2)</f>
        <v>155.82</v>
      </c>
      <c r="J23" s="230">
        <v>83.19</v>
      </c>
      <c r="K23" s="229">
        <f>ROUND(E23*J23,2)</f>
        <v>3493.98</v>
      </c>
      <c r="L23" s="229">
        <v>21</v>
      </c>
      <c r="M23" s="229">
        <f>G23*(1+L23/100)</f>
        <v>4416.2579999999998</v>
      </c>
      <c r="N23" s="228">
        <v>0</v>
      </c>
      <c r="O23" s="228">
        <f>ROUND(E23*N23,2)</f>
        <v>0</v>
      </c>
      <c r="P23" s="228">
        <v>0</v>
      </c>
      <c r="Q23" s="228">
        <f>ROUND(E23*P23,2)</f>
        <v>0</v>
      </c>
      <c r="R23" s="229"/>
      <c r="S23" s="229" t="s">
        <v>150</v>
      </c>
      <c r="T23" s="229" t="s">
        <v>151</v>
      </c>
      <c r="U23" s="229">
        <v>0.16500000000000001</v>
      </c>
      <c r="V23" s="229">
        <f>ROUND(E23*U23,2)</f>
        <v>6.93</v>
      </c>
      <c r="W23" s="229"/>
      <c r="X23" s="229" t="s">
        <v>152</v>
      </c>
      <c r="Y23" s="209"/>
      <c r="Z23" s="209"/>
      <c r="AA23" s="209"/>
      <c r="AB23" s="209"/>
      <c r="AC23" s="209"/>
      <c r="AD23" s="209"/>
      <c r="AE23" s="209"/>
      <c r="AF23" s="209"/>
      <c r="AG23" s="209" t="s">
        <v>628</v>
      </c>
      <c r="AH23" s="209"/>
      <c r="AI23" s="209"/>
      <c r="AJ23" s="209"/>
      <c r="AK23" s="209"/>
      <c r="AL23" s="209"/>
      <c r="AM23" s="209"/>
      <c r="AN23" s="209"/>
      <c r="AO23" s="209"/>
      <c r="AP23" s="209"/>
      <c r="AQ23" s="209"/>
      <c r="AR23" s="209"/>
      <c r="AS23" s="209"/>
      <c r="AT23" s="209"/>
      <c r="AU23" s="209"/>
      <c r="AV23" s="209"/>
      <c r="AW23" s="209"/>
      <c r="AX23" s="209"/>
      <c r="AY23" s="209"/>
      <c r="AZ23" s="209"/>
      <c r="BA23" s="209"/>
      <c r="BB23" s="209"/>
      <c r="BC23" s="209"/>
      <c r="BD23" s="209"/>
      <c r="BE23" s="209"/>
      <c r="BF23" s="209"/>
      <c r="BG23" s="209"/>
      <c r="BH23" s="209"/>
    </row>
    <row r="24" spans="1:60" outlineLevel="1" x14ac:dyDescent="0.2">
      <c r="A24" s="250">
        <v>15</v>
      </c>
      <c r="B24" s="251" t="s">
        <v>656</v>
      </c>
      <c r="C24" s="261" t="s">
        <v>657</v>
      </c>
      <c r="D24" s="252" t="s">
        <v>434</v>
      </c>
      <c r="E24" s="253">
        <v>21</v>
      </c>
      <c r="F24" s="254">
        <v>62.8</v>
      </c>
      <c r="G24" s="255">
        <f>ROUND(E24*F24,2)</f>
        <v>1318.8</v>
      </c>
      <c r="H24" s="230">
        <v>31.54</v>
      </c>
      <c r="I24" s="229">
        <f>ROUND(E24*H24,2)</f>
        <v>662.34</v>
      </c>
      <c r="J24" s="230">
        <v>31.26</v>
      </c>
      <c r="K24" s="229">
        <f>ROUND(E24*J24,2)</f>
        <v>656.46</v>
      </c>
      <c r="L24" s="229">
        <v>21</v>
      </c>
      <c r="M24" s="229">
        <f>G24*(1+L24/100)</f>
        <v>1595.7479999999998</v>
      </c>
      <c r="N24" s="228">
        <v>0</v>
      </c>
      <c r="O24" s="228">
        <f>ROUND(E24*N24,2)</f>
        <v>0</v>
      </c>
      <c r="P24" s="228">
        <v>0</v>
      </c>
      <c r="Q24" s="228">
        <f>ROUND(E24*P24,2)</f>
        <v>0</v>
      </c>
      <c r="R24" s="229"/>
      <c r="S24" s="229" t="s">
        <v>150</v>
      </c>
      <c r="T24" s="229" t="s">
        <v>151</v>
      </c>
      <c r="U24" s="229">
        <v>6.2E-2</v>
      </c>
      <c r="V24" s="229">
        <f>ROUND(E24*U24,2)</f>
        <v>1.3</v>
      </c>
      <c r="W24" s="229"/>
      <c r="X24" s="229" t="s">
        <v>152</v>
      </c>
      <c r="Y24" s="209"/>
      <c r="Z24" s="209"/>
      <c r="AA24" s="209"/>
      <c r="AB24" s="209"/>
      <c r="AC24" s="209"/>
      <c r="AD24" s="209"/>
      <c r="AE24" s="209"/>
      <c r="AF24" s="209"/>
      <c r="AG24" s="209" t="s">
        <v>628</v>
      </c>
      <c r="AH24" s="209"/>
      <c r="AI24" s="209"/>
      <c r="AJ24" s="209"/>
      <c r="AK24" s="209"/>
      <c r="AL24" s="209"/>
      <c r="AM24" s="209"/>
      <c r="AN24" s="209"/>
      <c r="AO24" s="209"/>
      <c r="AP24" s="209"/>
      <c r="AQ24" s="209"/>
      <c r="AR24" s="209"/>
      <c r="AS24" s="209"/>
      <c r="AT24" s="209"/>
      <c r="AU24" s="209"/>
      <c r="AV24" s="209"/>
      <c r="AW24" s="209"/>
      <c r="AX24" s="209"/>
      <c r="AY24" s="209"/>
      <c r="AZ24" s="209"/>
      <c r="BA24" s="209"/>
      <c r="BB24" s="209"/>
      <c r="BC24" s="209"/>
      <c r="BD24" s="209"/>
      <c r="BE24" s="209"/>
      <c r="BF24" s="209"/>
      <c r="BG24" s="209"/>
      <c r="BH24" s="209"/>
    </row>
    <row r="25" spans="1:60" outlineLevel="1" x14ac:dyDescent="0.2">
      <c r="A25" s="250">
        <v>16</v>
      </c>
      <c r="B25" s="251" t="s">
        <v>658</v>
      </c>
      <c r="C25" s="261" t="s">
        <v>659</v>
      </c>
      <c r="D25" s="252" t="s">
        <v>434</v>
      </c>
      <c r="E25" s="253">
        <v>21</v>
      </c>
      <c r="F25" s="254">
        <v>482.62</v>
      </c>
      <c r="G25" s="255">
        <f>ROUND(E25*F25,2)</f>
        <v>10135.02</v>
      </c>
      <c r="H25" s="230">
        <v>393.49</v>
      </c>
      <c r="I25" s="229">
        <f>ROUND(E25*H25,2)</f>
        <v>8263.2900000000009</v>
      </c>
      <c r="J25" s="230">
        <v>89.13</v>
      </c>
      <c r="K25" s="229">
        <f>ROUND(E25*J25,2)</f>
        <v>1871.73</v>
      </c>
      <c r="L25" s="229">
        <v>21</v>
      </c>
      <c r="M25" s="229">
        <f>G25*(1+L25/100)</f>
        <v>12263.3742</v>
      </c>
      <c r="N25" s="228">
        <v>0</v>
      </c>
      <c r="O25" s="228">
        <f>ROUND(E25*N25,2)</f>
        <v>0</v>
      </c>
      <c r="P25" s="228">
        <v>0</v>
      </c>
      <c r="Q25" s="228">
        <f>ROUND(E25*P25,2)</f>
        <v>0</v>
      </c>
      <c r="R25" s="229"/>
      <c r="S25" s="229" t="s">
        <v>660</v>
      </c>
      <c r="T25" s="229" t="s">
        <v>183</v>
      </c>
      <c r="U25" s="229">
        <v>0.17499999999999999</v>
      </c>
      <c r="V25" s="229">
        <f>ROUND(E25*U25,2)</f>
        <v>3.68</v>
      </c>
      <c r="W25" s="229"/>
      <c r="X25" s="229" t="s">
        <v>152</v>
      </c>
      <c r="Y25" s="209"/>
      <c r="Z25" s="209"/>
      <c r="AA25" s="209"/>
      <c r="AB25" s="209"/>
      <c r="AC25" s="209"/>
      <c r="AD25" s="209"/>
      <c r="AE25" s="209"/>
      <c r="AF25" s="209"/>
      <c r="AG25" s="209" t="s">
        <v>628</v>
      </c>
      <c r="AH25" s="209"/>
      <c r="AI25" s="209"/>
      <c r="AJ25" s="209"/>
      <c r="AK25" s="209"/>
      <c r="AL25" s="209"/>
      <c r="AM25" s="209"/>
      <c r="AN25" s="209"/>
      <c r="AO25" s="209"/>
      <c r="AP25" s="209"/>
      <c r="AQ25" s="209"/>
      <c r="AR25" s="209"/>
      <c r="AS25" s="209"/>
      <c r="AT25" s="209"/>
      <c r="AU25" s="209"/>
      <c r="AV25" s="209"/>
      <c r="AW25" s="209"/>
      <c r="AX25" s="209"/>
      <c r="AY25" s="209"/>
      <c r="AZ25" s="209"/>
      <c r="BA25" s="209"/>
      <c r="BB25" s="209"/>
      <c r="BC25" s="209"/>
      <c r="BD25" s="209"/>
      <c r="BE25" s="209"/>
      <c r="BF25" s="209"/>
      <c r="BG25" s="209"/>
      <c r="BH25" s="209"/>
    </row>
    <row r="26" spans="1:60" outlineLevel="1" x14ac:dyDescent="0.2">
      <c r="A26" s="250">
        <v>17</v>
      </c>
      <c r="B26" s="251" t="s">
        <v>661</v>
      </c>
      <c r="C26" s="261" t="s">
        <v>662</v>
      </c>
      <c r="D26" s="252" t="s">
        <v>434</v>
      </c>
      <c r="E26" s="253">
        <v>21</v>
      </c>
      <c r="F26" s="254">
        <v>269.04000000000002</v>
      </c>
      <c r="G26" s="255">
        <f>ROUND(E26*F26,2)</f>
        <v>5649.84</v>
      </c>
      <c r="H26" s="230">
        <v>231.36</v>
      </c>
      <c r="I26" s="229">
        <f>ROUND(E26*H26,2)</f>
        <v>4858.5600000000004</v>
      </c>
      <c r="J26" s="230">
        <v>37.68</v>
      </c>
      <c r="K26" s="229">
        <f>ROUND(E26*J26,2)</f>
        <v>791.28</v>
      </c>
      <c r="L26" s="229">
        <v>21</v>
      </c>
      <c r="M26" s="229">
        <f>G26*(1+L26/100)</f>
        <v>6836.3064000000004</v>
      </c>
      <c r="N26" s="228">
        <v>0</v>
      </c>
      <c r="O26" s="228">
        <f>ROUND(E26*N26,2)</f>
        <v>0</v>
      </c>
      <c r="P26" s="228">
        <v>0</v>
      </c>
      <c r="Q26" s="228">
        <f>ROUND(E26*P26,2)</f>
        <v>0</v>
      </c>
      <c r="R26" s="229"/>
      <c r="S26" s="229" t="s">
        <v>660</v>
      </c>
      <c r="T26" s="229" t="s">
        <v>183</v>
      </c>
      <c r="U26" s="229">
        <v>8.2000000000000003E-2</v>
      </c>
      <c r="V26" s="229">
        <f>ROUND(E26*U26,2)</f>
        <v>1.72</v>
      </c>
      <c r="W26" s="229"/>
      <c r="X26" s="229" t="s">
        <v>152</v>
      </c>
      <c r="Y26" s="209"/>
      <c r="Z26" s="209"/>
      <c r="AA26" s="209"/>
      <c r="AB26" s="209"/>
      <c r="AC26" s="209"/>
      <c r="AD26" s="209"/>
      <c r="AE26" s="209"/>
      <c r="AF26" s="209"/>
      <c r="AG26" s="209" t="s">
        <v>628</v>
      </c>
      <c r="AH26" s="209"/>
      <c r="AI26" s="209"/>
      <c r="AJ26" s="209"/>
      <c r="AK26" s="209"/>
      <c r="AL26" s="209"/>
      <c r="AM26" s="209"/>
      <c r="AN26" s="209"/>
      <c r="AO26" s="209"/>
      <c r="AP26" s="209"/>
      <c r="AQ26" s="209"/>
      <c r="AR26" s="209"/>
      <c r="AS26" s="209"/>
      <c r="AT26" s="209"/>
      <c r="AU26" s="209"/>
      <c r="AV26" s="209"/>
      <c r="AW26" s="209"/>
      <c r="AX26" s="209"/>
      <c r="AY26" s="209"/>
      <c r="AZ26" s="209"/>
      <c r="BA26" s="209"/>
      <c r="BB26" s="209"/>
      <c r="BC26" s="209"/>
      <c r="BD26" s="209"/>
      <c r="BE26" s="209"/>
      <c r="BF26" s="209"/>
      <c r="BG26" s="209"/>
      <c r="BH26" s="209"/>
    </row>
    <row r="27" spans="1:60" outlineLevel="1" x14ac:dyDescent="0.2">
      <c r="A27" s="250">
        <v>18</v>
      </c>
      <c r="B27" s="251" t="s">
        <v>663</v>
      </c>
      <c r="C27" s="261" t="s">
        <v>664</v>
      </c>
      <c r="D27" s="252" t="s">
        <v>0</v>
      </c>
      <c r="E27" s="253">
        <v>201.24299999999999</v>
      </c>
      <c r="F27" s="254">
        <v>0.38</v>
      </c>
      <c r="G27" s="255">
        <f>ROUND(E27*F27,2)</f>
        <v>76.47</v>
      </c>
      <c r="H27" s="230">
        <v>0</v>
      </c>
      <c r="I27" s="229">
        <f>ROUND(E27*H27,2)</f>
        <v>0</v>
      </c>
      <c r="J27" s="230">
        <v>0.38</v>
      </c>
      <c r="K27" s="229">
        <f>ROUND(E27*J27,2)</f>
        <v>76.47</v>
      </c>
      <c r="L27" s="229">
        <v>21</v>
      </c>
      <c r="M27" s="229">
        <f>G27*(1+L27/100)</f>
        <v>92.528700000000001</v>
      </c>
      <c r="N27" s="228">
        <v>0</v>
      </c>
      <c r="O27" s="228">
        <f>ROUND(E27*N27,2)</f>
        <v>0</v>
      </c>
      <c r="P27" s="228">
        <v>0</v>
      </c>
      <c r="Q27" s="228">
        <f>ROUND(E27*P27,2)</f>
        <v>0</v>
      </c>
      <c r="R27" s="229"/>
      <c r="S27" s="229" t="s">
        <v>150</v>
      </c>
      <c r="T27" s="229" t="s">
        <v>151</v>
      </c>
      <c r="U27" s="229">
        <v>0</v>
      </c>
      <c r="V27" s="229">
        <f>ROUND(E27*U27,2)</f>
        <v>0</v>
      </c>
      <c r="W27" s="229"/>
      <c r="X27" s="229" t="s">
        <v>152</v>
      </c>
      <c r="Y27" s="209"/>
      <c r="Z27" s="209"/>
      <c r="AA27" s="209"/>
      <c r="AB27" s="209"/>
      <c r="AC27" s="209"/>
      <c r="AD27" s="209"/>
      <c r="AE27" s="209"/>
      <c r="AF27" s="209"/>
      <c r="AG27" s="209" t="s">
        <v>628</v>
      </c>
      <c r="AH27" s="209"/>
      <c r="AI27" s="209"/>
      <c r="AJ27" s="209"/>
      <c r="AK27" s="209"/>
      <c r="AL27" s="209"/>
      <c r="AM27" s="209"/>
      <c r="AN27" s="209"/>
      <c r="AO27" s="209"/>
      <c r="AP27" s="209"/>
      <c r="AQ27" s="209"/>
      <c r="AR27" s="209"/>
      <c r="AS27" s="209"/>
      <c r="AT27" s="209"/>
      <c r="AU27" s="209"/>
      <c r="AV27" s="209"/>
      <c r="AW27" s="209"/>
      <c r="AX27" s="209"/>
      <c r="AY27" s="209"/>
      <c r="AZ27" s="209"/>
      <c r="BA27" s="209"/>
      <c r="BB27" s="209"/>
      <c r="BC27" s="209"/>
      <c r="BD27" s="209"/>
      <c r="BE27" s="209"/>
      <c r="BF27" s="209"/>
      <c r="BG27" s="209"/>
      <c r="BH27" s="209"/>
    </row>
    <row r="28" spans="1:60" x14ac:dyDescent="0.2">
      <c r="A28" s="237" t="s">
        <v>145</v>
      </c>
      <c r="B28" s="238" t="s">
        <v>101</v>
      </c>
      <c r="C28" s="256" t="s">
        <v>102</v>
      </c>
      <c r="D28" s="239"/>
      <c r="E28" s="240"/>
      <c r="F28" s="241"/>
      <c r="G28" s="242">
        <f>SUMIF(AG29:AG37,"&lt;&gt;NOR",G29:G37)</f>
        <v>40296.720000000001</v>
      </c>
      <c r="H28" s="236"/>
      <c r="I28" s="236">
        <f>SUM(I29:I37)</f>
        <v>8809.6999999999971</v>
      </c>
      <c r="J28" s="236"/>
      <c r="K28" s="236">
        <f>SUM(K29:K37)</f>
        <v>31487.02</v>
      </c>
      <c r="L28" s="236"/>
      <c r="M28" s="236">
        <f>SUM(M29:M37)</f>
        <v>48759.03119999999</v>
      </c>
      <c r="N28" s="235"/>
      <c r="O28" s="235">
        <f>SUM(O29:O37)</f>
        <v>0</v>
      </c>
      <c r="P28" s="235"/>
      <c r="Q28" s="235">
        <f>SUM(Q29:Q37)</f>
        <v>0</v>
      </c>
      <c r="R28" s="236"/>
      <c r="S28" s="236"/>
      <c r="T28" s="236"/>
      <c r="U28" s="236"/>
      <c r="V28" s="236">
        <f>SUM(V29:V37)</f>
        <v>51.580000000000005</v>
      </c>
      <c r="W28" s="236"/>
      <c r="X28" s="236"/>
      <c r="AG28" t="s">
        <v>146</v>
      </c>
    </row>
    <row r="29" spans="1:60" outlineLevel="1" x14ac:dyDescent="0.2">
      <c r="A29" s="250">
        <v>19</v>
      </c>
      <c r="B29" s="251" t="s">
        <v>665</v>
      </c>
      <c r="C29" s="261" t="s">
        <v>666</v>
      </c>
      <c r="D29" s="252" t="s">
        <v>172</v>
      </c>
      <c r="E29" s="253">
        <v>66</v>
      </c>
      <c r="F29" s="254">
        <v>62.5</v>
      </c>
      <c r="G29" s="255">
        <f>ROUND(E29*F29,2)</f>
        <v>4125</v>
      </c>
      <c r="H29" s="230">
        <v>0.89</v>
      </c>
      <c r="I29" s="229">
        <f>ROUND(E29*H29,2)</f>
        <v>58.74</v>
      </c>
      <c r="J29" s="230">
        <v>61.61</v>
      </c>
      <c r="K29" s="229">
        <f>ROUND(E29*J29,2)</f>
        <v>4066.26</v>
      </c>
      <c r="L29" s="229">
        <v>21</v>
      </c>
      <c r="M29" s="229">
        <f>G29*(1+L29/100)</f>
        <v>4991.25</v>
      </c>
      <c r="N29" s="228">
        <v>0</v>
      </c>
      <c r="O29" s="228">
        <f>ROUND(E29*N29,2)</f>
        <v>0</v>
      </c>
      <c r="P29" s="228">
        <v>0</v>
      </c>
      <c r="Q29" s="228">
        <f>ROUND(E29*P29,2)</f>
        <v>0</v>
      </c>
      <c r="R29" s="229"/>
      <c r="S29" s="229" t="s">
        <v>150</v>
      </c>
      <c r="T29" s="229" t="s">
        <v>151</v>
      </c>
      <c r="U29" s="229">
        <v>0.13400000000000001</v>
      </c>
      <c r="V29" s="229">
        <f>ROUND(E29*U29,2)</f>
        <v>8.84</v>
      </c>
      <c r="W29" s="229"/>
      <c r="X29" s="229" t="s">
        <v>152</v>
      </c>
      <c r="Y29" s="209"/>
      <c r="Z29" s="209"/>
      <c r="AA29" s="209"/>
      <c r="AB29" s="209"/>
      <c r="AC29" s="209"/>
      <c r="AD29" s="209"/>
      <c r="AE29" s="209"/>
      <c r="AF29" s="209"/>
      <c r="AG29" s="209" t="s">
        <v>628</v>
      </c>
      <c r="AH29" s="209"/>
      <c r="AI29" s="209"/>
      <c r="AJ29" s="209"/>
      <c r="AK29" s="209"/>
      <c r="AL29" s="209"/>
      <c r="AM29" s="209"/>
      <c r="AN29" s="209"/>
      <c r="AO29" s="209"/>
      <c r="AP29" s="209"/>
      <c r="AQ29" s="209"/>
      <c r="AR29" s="209"/>
      <c r="AS29" s="209"/>
      <c r="AT29" s="209"/>
      <c r="AU29" s="209"/>
      <c r="AV29" s="209"/>
      <c r="AW29" s="209"/>
      <c r="AX29" s="209"/>
      <c r="AY29" s="209"/>
      <c r="AZ29" s="209"/>
      <c r="BA29" s="209"/>
      <c r="BB29" s="209"/>
      <c r="BC29" s="209"/>
      <c r="BD29" s="209"/>
      <c r="BE29" s="209"/>
      <c r="BF29" s="209"/>
      <c r="BG29" s="209"/>
      <c r="BH29" s="209"/>
    </row>
    <row r="30" spans="1:60" outlineLevel="1" x14ac:dyDescent="0.2">
      <c r="A30" s="250">
        <v>20</v>
      </c>
      <c r="B30" s="251" t="s">
        <v>667</v>
      </c>
      <c r="C30" s="261" t="s">
        <v>668</v>
      </c>
      <c r="D30" s="252" t="s">
        <v>172</v>
      </c>
      <c r="E30" s="253">
        <v>66</v>
      </c>
      <c r="F30" s="254">
        <v>319.5</v>
      </c>
      <c r="G30" s="255">
        <f>ROUND(E30*F30,2)</f>
        <v>21087</v>
      </c>
      <c r="H30" s="230">
        <v>124.68</v>
      </c>
      <c r="I30" s="229">
        <f>ROUND(E30*H30,2)</f>
        <v>8228.8799999999992</v>
      </c>
      <c r="J30" s="230">
        <v>194.82</v>
      </c>
      <c r="K30" s="229">
        <f>ROUND(E30*J30,2)</f>
        <v>12858.12</v>
      </c>
      <c r="L30" s="229">
        <v>21</v>
      </c>
      <c r="M30" s="229">
        <f>G30*(1+L30/100)</f>
        <v>25515.27</v>
      </c>
      <c r="N30" s="228">
        <v>0</v>
      </c>
      <c r="O30" s="228">
        <f>ROUND(E30*N30,2)</f>
        <v>0</v>
      </c>
      <c r="P30" s="228">
        <v>0</v>
      </c>
      <c r="Q30" s="228">
        <f>ROUND(E30*P30,2)</f>
        <v>0</v>
      </c>
      <c r="R30" s="229"/>
      <c r="S30" s="229" t="s">
        <v>150</v>
      </c>
      <c r="T30" s="229" t="s">
        <v>151</v>
      </c>
      <c r="U30" s="229">
        <v>0.42899999999999999</v>
      </c>
      <c r="V30" s="229">
        <f>ROUND(E30*U30,2)</f>
        <v>28.31</v>
      </c>
      <c r="W30" s="229"/>
      <c r="X30" s="229" t="s">
        <v>152</v>
      </c>
      <c r="Y30" s="209"/>
      <c r="Z30" s="209"/>
      <c r="AA30" s="209"/>
      <c r="AB30" s="209"/>
      <c r="AC30" s="209"/>
      <c r="AD30" s="209"/>
      <c r="AE30" s="209"/>
      <c r="AF30" s="209"/>
      <c r="AG30" s="209" t="s">
        <v>628</v>
      </c>
      <c r="AH30" s="209"/>
      <c r="AI30" s="209"/>
      <c r="AJ30" s="209"/>
      <c r="AK30" s="209"/>
      <c r="AL30" s="209"/>
      <c r="AM30" s="209"/>
      <c r="AN30" s="209"/>
      <c r="AO30" s="209"/>
      <c r="AP30" s="209"/>
      <c r="AQ30" s="209"/>
      <c r="AR30" s="209"/>
      <c r="AS30" s="209"/>
      <c r="AT30" s="209"/>
      <c r="AU30" s="209"/>
      <c r="AV30" s="209"/>
      <c r="AW30" s="209"/>
      <c r="AX30" s="209"/>
      <c r="AY30" s="209"/>
      <c r="AZ30" s="209"/>
      <c r="BA30" s="209"/>
      <c r="BB30" s="209"/>
      <c r="BC30" s="209"/>
      <c r="BD30" s="209"/>
      <c r="BE30" s="209"/>
      <c r="BF30" s="209"/>
      <c r="BG30" s="209"/>
      <c r="BH30" s="209"/>
    </row>
    <row r="31" spans="1:60" outlineLevel="1" x14ac:dyDescent="0.2">
      <c r="A31" s="250">
        <v>21</v>
      </c>
      <c r="B31" s="251" t="s">
        <v>669</v>
      </c>
      <c r="C31" s="261" t="s">
        <v>670</v>
      </c>
      <c r="D31" s="252" t="s">
        <v>172</v>
      </c>
      <c r="E31" s="253">
        <v>66</v>
      </c>
      <c r="F31" s="254">
        <v>37.700000000000003</v>
      </c>
      <c r="G31" s="255">
        <f>ROUND(E31*F31,2)</f>
        <v>2488.1999999999998</v>
      </c>
      <c r="H31" s="230">
        <v>0</v>
      </c>
      <c r="I31" s="229">
        <f>ROUND(E31*H31,2)</f>
        <v>0</v>
      </c>
      <c r="J31" s="230">
        <v>37.700000000000003</v>
      </c>
      <c r="K31" s="229">
        <f>ROUND(E31*J31,2)</f>
        <v>2488.1999999999998</v>
      </c>
      <c r="L31" s="229">
        <v>21</v>
      </c>
      <c r="M31" s="229">
        <f>G31*(1+L31/100)</f>
        <v>3010.7219999999998</v>
      </c>
      <c r="N31" s="228">
        <v>0</v>
      </c>
      <c r="O31" s="228">
        <f>ROUND(E31*N31,2)</f>
        <v>0</v>
      </c>
      <c r="P31" s="228">
        <v>0</v>
      </c>
      <c r="Q31" s="228">
        <f>ROUND(E31*P31,2)</f>
        <v>0</v>
      </c>
      <c r="R31" s="229"/>
      <c r="S31" s="229" t="s">
        <v>150</v>
      </c>
      <c r="T31" s="229" t="s">
        <v>151</v>
      </c>
      <c r="U31" s="229">
        <v>8.2000000000000003E-2</v>
      </c>
      <c r="V31" s="229">
        <f>ROUND(E31*U31,2)</f>
        <v>5.41</v>
      </c>
      <c r="W31" s="229"/>
      <c r="X31" s="229" t="s">
        <v>152</v>
      </c>
      <c r="Y31" s="209"/>
      <c r="Z31" s="209"/>
      <c r="AA31" s="209"/>
      <c r="AB31" s="209"/>
      <c r="AC31" s="209"/>
      <c r="AD31" s="209"/>
      <c r="AE31" s="209"/>
      <c r="AF31" s="209"/>
      <c r="AG31" s="209" t="s">
        <v>628</v>
      </c>
      <c r="AH31" s="209"/>
      <c r="AI31" s="209"/>
      <c r="AJ31" s="209"/>
      <c r="AK31" s="209"/>
      <c r="AL31" s="209"/>
      <c r="AM31" s="209"/>
      <c r="AN31" s="209"/>
      <c r="AO31" s="209"/>
      <c r="AP31" s="209"/>
      <c r="AQ31" s="209"/>
      <c r="AR31" s="209"/>
      <c r="AS31" s="209"/>
      <c r="AT31" s="209"/>
      <c r="AU31" s="209"/>
      <c r="AV31" s="209"/>
      <c r="AW31" s="209"/>
      <c r="AX31" s="209"/>
      <c r="AY31" s="209"/>
      <c r="AZ31" s="209"/>
      <c r="BA31" s="209"/>
      <c r="BB31" s="209"/>
      <c r="BC31" s="209"/>
      <c r="BD31" s="209"/>
      <c r="BE31" s="209"/>
      <c r="BF31" s="209"/>
      <c r="BG31" s="209"/>
      <c r="BH31" s="209"/>
    </row>
    <row r="32" spans="1:60" outlineLevel="1" x14ac:dyDescent="0.2">
      <c r="A32" s="250">
        <v>22</v>
      </c>
      <c r="B32" s="251" t="s">
        <v>671</v>
      </c>
      <c r="C32" s="261" t="s">
        <v>672</v>
      </c>
      <c r="D32" s="252" t="s">
        <v>434</v>
      </c>
      <c r="E32" s="253">
        <v>21</v>
      </c>
      <c r="F32" s="254">
        <v>133</v>
      </c>
      <c r="G32" s="255">
        <f>ROUND(E32*F32,2)</f>
        <v>2793</v>
      </c>
      <c r="H32" s="230">
        <v>14.3</v>
      </c>
      <c r="I32" s="229">
        <f>ROUND(E32*H32,2)</f>
        <v>300.3</v>
      </c>
      <c r="J32" s="230">
        <v>118.7</v>
      </c>
      <c r="K32" s="229">
        <f>ROUND(E32*J32,2)</f>
        <v>2492.6999999999998</v>
      </c>
      <c r="L32" s="229">
        <v>21</v>
      </c>
      <c r="M32" s="229">
        <f>G32*(1+L32/100)</f>
        <v>3379.5299999999997</v>
      </c>
      <c r="N32" s="228">
        <v>0</v>
      </c>
      <c r="O32" s="228">
        <f>ROUND(E32*N32,2)</f>
        <v>0</v>
      </c>
      <c r="P32" s="228">
        <v>0</v>
      </c>
      <c r="Q32" s="228">
        <f>ROUND(E32*P32,2)</f>
        <v>0</v>
      </c>
      <c r="R32" s="229"/>
      <c r="S32" s="229" t="s">
        <v>150</v>
      </c>
      <c r="T32" s="229" t="s">
        <v>151</v>
      </c>
      <c r="U32" s="229">
        <v>0.25800000000000001</v>
      </c>
      <c r="V32" s="229">
        <f>ROUND(E32*U32,2)</f>
        <v>5.42</v>
      </c>
      <c r="W32" s="229"/>
      <c r="X32" s="229" t="s">
        <v>152</v>
      </c>
      <c r="Y32" s="209"/>
      <c r="Z32" s="209"/>
      <c r="AA32" s="209"/>
      <c r="AB32" s="209"/>
      <c r="AC32" s="209"/>
      <c r="AD32" s="209"/>
      <c r="AE32" s="209"/>
      <c r="AF32" s="209"/>
      <c r="AG32" s="209" t="s">
        <v>628</v>
      </c>
      <c r="AH32" s="209"/>
      <c r="AI32" s="209"/>
      <c r="AJ32" s="209"/>
      <c r="AK32" s="209"/>
      <c r="AL32" s="209"/>
      <c r="AM32" s="209"/>
      <c r="AN32" s="209"/>
      <c r="AO32" s="209"/>
      <c r="AP32" s="209"/>
      <c r="AQ32" s="209"/>
      <c r="AR32" s="209"/>
      <c r="AS32" s="209"/>
      <c r="AT32" s="209"/>
      <c r="AU32" s="209"/>
      <c r="AV32" s="209"/>
      <c r="AW32" s="209"/>
      <c r="AX32" s="209"/>
      <c r="AY32" s="209"/>
      <c r="AZ32" s="209"/>
      <c r="BA32" s="209"/>
      <c r="BB32" s="209"/>
      <c r="BC32" s="209"/>
      <c r="BD32" s="209"/>
      <c r="BE32" s="209"/>
      <c r="BF32" s="209"/>
      <c r="BG32" s="209"/>
      <c r="BH32" s="209"/>
    </row>
    <row r="33" spans="1:60" outlineLevel="1" x14ac:dyDescent="0.2">
      <c r="A33" s="250">
        <v>23</v>
      </c>
      <c r="B33" s="251" t="s">
        <v>673</v>
      </c>
      <c r="C33" s="261" t="s">
        <v>674</v>
      </c>
      <c r="D33" s="252" t="s">
        <v>434</v>
      </c>
      <c r="E33" s="253">
        <v>2</v>
      </c>
      <c r="F33" s="254">
        <v>431</v>
      </c>
      <c r="G33" s="255">
        <f>ROUND(E33*F33,2)</f>
        <v>862</v>
      </c>
      <c r="H33" s="230">
        <v>4.16</v>
      </c>
      <c r="I33" s="229">
        <f>ROUND(E33*H33,2)</f>
        <v>8.32</v>
      </c>
      <c r="J33" s="230">
        <v>426.84</v>
      </c>
      <c r="K33" s="229">
        <f>ROUND(E33*J33,2)</f>
        <v>853.68</v>
      </c>
      <c r="L33" s="229">
        <v>21</v>
      </c>
      <c r="M33" s="229">
        <f>G33*(1+L33/100)</f>
        <v>1043.02</v>
      </c>
      <c r="N33" s="228">
        <v>0</v>
      </c>
      <c r="O33" s="228">
        <f>ROUND(E33*N33,2)</f>
        <v>0</v>
      </c>
      <c r="P33" s="228">
        <v>0</v>
      </c>
      <c r="Q33" s="228">
        <f>ROUND(E33*P33,2)</f>
        <v>0</v>
      </c>
      <c r="R33" s="229"/>
      <c r="S33" s="229" t="s">
        <v>150</v>
      </c>
      <c r="T33" s="229" t="s">
        <v>151</v>
      </c>
      <c r="U33" s="229">
        <v>0.92900000000000005</v>
      </c>
      <c r="V33" s="229">
        <f>ROUND(E33*U33,2)</f>
        <v>1.86</v>
      </c>
      <c r="W33" s="229"/>
      <c r="X33" s="229" t="s">
        <v>152</v>
      </c>
      <c r="Y33" s="209"/>
      <c r="Z33" s="209"/>
      <c r="AA33" s="209"/>
      <c r="AB33" s="209"/>
      <c r="AC33" s="209"/>
      <c r="AD33" s="209"/>
      <c r="AE33" s="209"/>
      <c r="AF33" s="209"/>
      <c r="AG33" s="209" t="s">
        <v>628</v>
      </c>
      <c r="AH33" s="209"/>
      <c r="AI33" s="209"/>
      <c r="AJ33" s="209"/>
      <c r="AK33" s="209"/>
      <c r="AL33" s="209"/>
      <c r="AM33" s="209"/>
      <c r="AN33" s="209"/>
      <c r="AO33" s="209"/>
      <c r="AP33" s="209"/>
      <c r="AQ33" s="209"/>
      <c r="AR33" s="209"/>
      <c r="AS33" s="209"/>
      <c r="AT33" s="209"/>
      <c r="AU33" s="209"/>
      <c r="AV33" s="209"/>
      <c r="AW33" s="209"/>
      <c r="AX33" s="209"/>
      <c r="AY33" s="209"/>
      <c r="AZ33" s="209"/>
      <c r="BA33" s="209"/>
      <c r="BB33" s="209"/>
      <c r="BC33" s="209"/>
      <c r="BD33" s="209"/>
      <c r="BE33" s="209"/>
      <c r="BF33" s="209"/>
      <c r="BG33" s="209"/>
      <c r="BH33" s="209"/>
    </row>
    <row r="34" spans="1:60" outlineLevel="1" x14ac:dyDescent="0.2">
      <c r="A34" s="250">
        <v>24</v>
      </c>
      <c r="B34" s="251" t="s">
        <v>675</v>
      </c>
      <c r="C34" s="261" t="s">
        <v>676</v>
      </c>
      <c r="D34" s="252" t="s">
        <v>434</v>
      </c>
      <c r="E34" s="253">
        <v>2</v>
      </c>
      <c r="F34" s="254">
        <v>471.5</v>
      </c>
      <c r="G34" s="255">
        <f>ROUND(E34*F34,2)</f>
        <v>943</v>
      </c>
      <c r="H34" s="230">
        <v>106.73</v>
      </c>
      <c r="I34" s="229">
        <f>ROUND(E34*H34,2)</f>
        <v>213.46</v>
      </c>
      <c r="J34" s="230">
        <v>364.77</v>
      </c>
      <c r="K34" s="229">
        <f>ROUND(E34*J34,2)</f>
        <v>729.54</v>
      </c>
      <c r="L34" s="229">
        <v>21</v>
      </c>
      <c r="M34" s="229">
        <f>G34*(1+L34/100)</f>
        <v>1141.03</v>
      </c>
      <c r="N34" s="228">
        <v>0</v>
      </c>
      <c r="O34" s="228">
        <f>ROUND(E34*N34,2)</f>
        <v>0</v>
      </c>
      <c r="P34" s="228">
        <v>0</v>
      </c>
      <c r="Q34" s="228">
        <f>ROUND(E34*P34,2)</f>
        <v>0</v>
      </c>
      <c r="R34" s="229"/>
      <c r="S34" s="229" t="s">
        <v>150</v>
      </c>
      <c r="T34" s="229" t="s">
        <v>151</v>
      </c>
      <c r="U34" s="229">
        <v>0.86799999999999999</v>
      </c>
      <c r="V34" s="229">
        <f>ROUND(E34*U34,2)</f>
        <v>1.74</v>
      </c>
      <c r="W34" s="229"/>
      <c r="X34" s="229" t="s">
        <v>152</v>
      </c>
      <c r="Y34" s="209"/>
      <c r="Z34" s="209"/>
      <c r="AA34" s="209"/>
      <c r="AB34" s="209"/>
      <c r="AC34" s="209"/>
      <c r="AD34" s="209"/>
      <c r="AE34" s="209"/>
      <c r="AF34" s="209"/>
      <c r="AG34" s="209" t="s">
        <v>628</v>
      </c>
      <c r="AH34" s="209"/>
      <c r="AI34" s="209"/>
      <c r="AJ34" s="209"/>
      <c r="AK34" s="209"/>
      <c r="AL34" s="209"/>
      <c r="AM34" s="209"/>
      <c r="AN34" s="209"/>
      <c r="AO34" s="209"/>
      <c r="AP34" s="209"/>
      <c r="AQ34" s="209"/>
      <c r="AR34" s="209"/>
      <c r="AS34" s="209"/>
      <c r="AT34" s="209"/>
      <c r="AU34" s="209"/>
      <c r="AV34" s="209"/>
      <c r="AW34" s="209"/>
      <c r="AX34" s="209"/>
      <c r="AY34" s="209"/>
      <c r="AZ34" s="209"/>
      <c r="BA34" s="209"/>
      <c r="BB34" s="209"/>
      <c r="BC34" s="209"/>
      <c r="BD34" s="209"/>
      <c r="BE34" s="209"/>
      <c r="BF34" s="209"/>
      <c r="BG34" s="209"/>
      <c r="BH34" s="209"/>
    </row>
    <row r="35" spans="1:60" outlineLevel="1" x14ac:dyDescent="0.2">
      <c r="A35" s="250">
        <v>25</v>
      </c>
      <c r="B35" s="251" t="s">
        <v>677</v>
      </c>
      <c r="C35" s="261" t="s">
        <v>678</v>
      </c>
      <c r="D35" s="252" t="s">
        <v>0</v>
      </c>
      <c r="E35" s="253">
        <v>247.56</v>
      </c>
      <c r="F35" s="254">
        <v>2.9</v>
      </c>
      <c r="G35" s="255">
        <f>ROUND(E35*F35,2)</f>
        <v>717.92</v>
      </c>
      <c r="H35" s="230">
        <v>0</v>
      </c>
      <c r="I35" s="229">
        <f>ROUND(E35*H35,2)</f>
        <v>0</v>
      </c>
      <c r="J35" s="230">
        <v>2.9</v>
      </c>
      <c r="K35" s="229">
        <f>ROUND(E35*J35,2)</f>
        <v>717.92</v>
      </c>
      <c r="L35" s="229">
        <v>21</v>
      </c>
      <c r="M35" s="229">
        <f>G35*(1+L35/100)</f>
        <v>868.68319999999994</v>
      </c>
      <c r="N35" s="228">
        <v>0</v>
      </c>
      <c r="O35" s="228">
        <f>ROUND(E35*N35,2)</f>
        <v>0</v>
      </c>
      <c r="P35" s="228">
        <v>0</v>
      </c>
      <c r="Q35" s="228">
        <f>ROUND(E35*P35,2)</f>
        <v>0</v>
      </c>
      <c r="R35" s="229"/>
      <c r="S35" s="229" t="s">
        <v>150</v>
      </c>
      <c r="T35" s="229" t="s">
        <v>151</v>
      </c>
      <c r="U35" s="229">
        <v>0</v>
      </c>
      <c r="V35" s="229">
        <f>ROUND(E35*U35,2)</f>
        <v>0</v>
      </c>
      <c r="W35" s="229"/>
      <c r="X35" s="229" t="s">
        <v>152</v>
      </c>
      <c r="Y35" s="209"/>
      <c r="Z35" s="209"/>
      <c r="AA35" s="209"/>
      <c r="AB35" s="209"/>
      <c r="AC35" s="209"/>
      <c r="AD35" s="209"/>
      <c r="AE35" s="209"/>
      <c r="AF35" s="209"/>
      <c r="AG35" s="209" t="s">
        <v>628</v>
      </c>
      <c r="AH35" s="209"/>
      <c r="AI35" s="209"/>
      <c r="AJ35" s="209"/>
      <c r="AK35" s="209"/>
      <c r="AL35" s="209"/>
      <c r="AM35" s="209"/>
      <c r="AN35" s="209"/>
      <c r="AO35" s="209"/>
      <c r="AP35" s="209"/>
      <c r="AQ35" s="209"/>
      <c r="AR35" s="209"/>
      <c r="AS35" s="209"/>
      <c r="AT35" s="209"/>
      <c r="AU35" s="209"/>
      <c r="AV35" s="209"/>
      <c r="AW35" s="209"/>
      <c r="AX35" s="209"/>
      <c r="AY35" s="209"/>
      <c r="AZ35" s="209"/>
      <c r="BA35" s="209"/>
      <c r="BB35" s="209"/>
      <c r="BC35" s="209"/>
      <c r="BD35" s="209"/>
      <c r="BE35" s="209"/>
      <c r="BF35" s="209"/>
      <c r="BG35" s="209"/>
      <c r="BH35" s="209"/>
    </row>
    <row r="36" spans="1:60" outlineLevel="1" x14ac:dyDescent="0.2">
      <c r="A36" s="250">
        <v>26</v>
      </c>
      <c r="B36" s="251" t="s">
        <v>679</v>
      </c>
      <c r="C36" s="261" t="s">
        <v>680</v>
      </c>
      <c r="D36" s="252" t="s">
        <v>434</v>
      </c>
      <c r="E36" s="253">
        <v>1</v>
      </c>
      <c r="F36" s="254">
        <v>2678.6</v>
      </c>
      <c r="G36" s="255">
        <f>ROUND(E36*F36,2)</f>
        <v>2678.6</v>
      </c>
      <c r="H36" s="230">
        <v>0</v>
      </c>
      <c r="I36" s="229">
        <f>ROUND(E36*H36,2)</f>
        <v>0</v>
      </c>
      <c r="J36" s="230">
        <v>2678.6</v>
      </c>
      <c r="K36" s="229">
        <f>ROUND(E36*J36,2)</f>
        <v>2678.6</v>
      </c>
      <c r="L36" s="229">
        <v>21</v>
      </c>
      <c r="M36" s="229">
        <f>G36*(1+L36/100)</f>
        <v>3241.1059999999998</v>
      </c>
      <c r="N36" s="228">
        <v>0</v>
      </c>
      <c r="O36" s="228">
        <f>ROUND(E36*N36,2)</f>
        <v>0</v>
      </c>
      <c r="P36" s="228">
        <v>0</v>
      </c>
      <c r="Q36" s="228">
        <f>ROUND(E36*P36,2)</f>
        <v>0</v>
      </c>
      <c r="R36" s="229"/>
      <c r="S36" s="229" t="s">
        <v>182</v>
      </c>
      <c r="T36" s="229" t="s">
        <v>183</v>
      </c>
      <c r="U36" s="229">
        <v>0</v>
      </c>
      <c r="V36" s="229">
        <f>ROUND(E36*U36,2)</f>
        <v>0</v>
      </c>
      <c r="W36" s="229"/>
      <c r="X36" s="229" t="s">
        <v>152</v>
      </c>
      <c r="Y36" s="209"/>
      <c r="Z36" s="209"/>
      <c r="AA36" s="209"/>
      <c r="AB36" s="209"/>
      <c r="AC36" s="209"/>
      <c r="AD36" s="209"/>
      <c r="AE36" s="209"/>
      <c r="AF36" s="209"/>
      <c r="AG36" s="209" t="s">
        <v>628</v>
      </c>
      <c r="AH36" s="209"/>
      <c r="AI36" s="209"/>
      <c r="AJ36" s="209"/>
      <c r="AK36" s="209"/>
      <c r="AL36" s="209"/>
      <c r="AM36" s="209"/>
      <c r="AN36" s="209"/>
      <c r="AO36" s="209"/>
      <c r="AP36" s="209"/>
      <c r="AQ36" s="209"/>
      <c r="AR36" s="209"/>
      <c r="AS36" s="209"/>
      <c r="AT36" s="209"/>
      <c r="AU36" s="209"/>
      <c r="AV36" s="209"/>
      <c r="AW36" s="209"/>
      <c r="AX36" s="209"/>
      <c r="AY36" s="209"/>
      <c r="AZ36" s="209"/>
      <c r="BA36" s="209"/>
      <c r="BB36" s="209"/>
      <c r="BC36" s="209"/>
      <c r="BD36" s="209"/>
      <c r="BE36" s="209"/>
      <c r="BF36" s="209"/>
      <c r="BG36" s="209"/>
      <c r="BH36" s="209"/>
    </row>
    <row r="37" spans="1:60" outlineLevel="1" x14ac:dyDescent="0.2">
      <c r="A37" s="250">
        <v>27</v>
      </c>
      <c r="B37" s="251" t="s">
        <v>681</v>
      </c>
      <c r="C37" s="261" t="s">
        <v>682</v>
      </c>
      <c r="D37" s="252" t="s">
        <v>434</v>
      </c>
      <c r="E37" s="253">
        <v>1</v>
      </c>
      <c r="F37" s="254">
        <v>4602</v>
      </c>
      <c r="G37" s="255">
        <f>ROUND(E37*F37,2)</f>
        <v>4602</v>
      </c>
      <c r="H37" s="230">
        <v>0</v>
      </c>
      <c r="I37" s="229">
        <f>ROUND(E37*H37,2)</f>
        <v>0</v>
      </c>
      <c r="J37" s="230">
        <v>4602</v>
      </c>
      <c r="K37" s="229">
        <f>ROUND(E37*J37,2)</f>
        <v>4602</v>
      </c>
      <c r="L37" s="229">
        <v>21</v>
      </c>
      <c r="M37" s="229">
        <f>G37*(1+L37/100)</f>
        <v>5568.42</v>
      </c>
      <c r="N37" s="228">
        <v>0</v>
      </c>
      <c r="O37" s="228">
        <f>ROUND(E37*N37,2)</f>
        <v>0</v>
      </c>
      <c r="P37" s="228">
        <v>0</v>
      </c>
      <c r="Q37" s="228">
        <f>ROUND(E37*P37,2)</f>
        <v>0</v>
      </c>
      <c r="R37" s="229"/>
      <c r="S37" s="229" t="s">
        <v>182</v>
      </c>
      <c r="T37" s="229" t="s">
        <v>183</v>
      </c>
      <c r="U37" s="229">
        <v>0</v>
      </c>
      <c r="V37" s="229">
        <f>ROUND(E37*U37,2)</f>
        <v>0</v>
      </c>
      <c r="W37" s="229"/>
      <c r="X37" s="229" t="s">
        <v>152</v>
      </c>
      <c r="Y37" s="209"/>
      <c r="Z37" s="209"/>
      <c r="AA37" s="209"/>
      <c r="AB37" s="209"/>
      <c r="AC37" s="209"/>
      <c r="AD37" s="209"/>
      <c r="AE37" s="209"/>
      <c r="AF37" s="209"/>
      <c r="AG37" s="209" t="s">
        <v>628</v>
      </c>
      <c r="AH37" s="209"/>
      <c r="AI37" s="209"/>
      <c r="AJ37" s="209"/>
      <c r="AK37" s="209"/>
      <c r="AL37" s="209"/>
      <c r="AM37" s="209"/>
      <c r="AN37" s="209"/>
      <c r="AO37" s="209"/>
      <c r="AP37" s="209"/>
      <c r="AQ37" s="209"/>
      <c r="AR37" s="209"/>
      <c r="AS37" s="209"/>
      <c r="AT37" s="209"/>
      <c r="AU37" s="209"/>
      <c r="AV37" s="209"/>
      <c r="AW37" s="209"/>
      <c r="AX37" s="209"/>
      <c r="AY37" s="209"/>
      <c r="AZ37" s="209"/>
      <c r="BA37" s="209"/>
      <c r="BB37" s="209"/>
      <c r="BC37" s="209"/>
      <c r="BD37" s="209"/>
      <c r="BE37" s="209"/>
      <c r="BF37" s="209"/>
      <c r="BG37" s="209"/>
      <c r="BH37" s="209"/>
    </row>
    <row r="38" spans="1:60" x14ac:dyDescent="0.2">
      <c r="A38" s="237" t="s">
        <v>145</v>
      </c>
      <c r="B38" s="238" t="s">
        <v>113</v>
      </c>
      <c r="C38" s="256" t="s">
        <v>114</v>
      </c>
      <c r="D38" s="239"/>
      <c r="E38" s="240"/>
      <c r="F38" s="241"/>
      <c r="G38" s="242">
        <f>SUMIF(AG39:AG42,"&lt;&gt;NOR",G39:G42)</f>
        <v>12885.599999999999</v>
      </c>
      <c r="H38" s="236"/>
      <c r="I38" s="236">
        <f>SUM(I39:I42)</f>
        <v>0</v>
      </c>
      <c r="J38" s="236"/>
      <c r="K38" s="236">
        <f>SUM(K39:K42)</f>
        <v>12885.599999999999</v>
      </c>
      <c r="L38" s="236"/>
      <c r="M38" s="236">
        <f>SUM(M39:M42)</f>
        <v>15591.575999999999</v>
      </c>
      <c r="N38" s="235"/>
      <c r="O38" s="235">
        <f>SUM(O39:O42)</f>
        <v>0</v>
      </c>
      <c r="P38" s="235"/>
      <c r="Q38" s="235">
        <f>SUM(Q39:Q42)</f>
        <v>0</v>
      </c>
      <c r="R38" s="236"/>
      <c r="S38" s="236"/>
      <c r="T38" s="236"/>
      <c r="U38" s="236"/>
      <c r="V38" s="236">
        <f>SUM(V39:V42)</f>
        <v>0</v>
      </c>
      <c r="W38" s="236"/>
      <c r="X38" s="236"/>
      <c r="AG38" t="s">
        <v>146</v>
      </c>
    </row>
    <row r="39" spans="1:60" outlineLevel="1" x14ac:dyDescent="0.2">
      <c r="A39" s="250">
        <v>28</v>
      </c>
      <c r="B39" s="251" t="s">
        <v>683</v>
      </c>
      <c r="C39" s="261" t="s">
        <v>684</v>
      </c>
      <c r="D39" s="252" t="s">
        <v>685</v>
      </c>
      <c r="E39" s="253">
        <v>4</v>
      </c>
      <c r="F39" s="254">
        <v>460.2</v>
      </c>
      <c r="G39" s="255">
        <f>ROUND(E39*F39,2)</f>
        <v>1840.8</v>
      </c>
      <c r="H39" s="230">
        <v>0</v>
      </c>
      <c r="I39" s="229">
        <f>ROUND(E39*H39,2)</f>
        <v>0</v>
      </c>
      <c r="J39" s="230">
        <v>460.2</v>
      </c>
      <c r="K39" s="229">
        <f>ROUND(E39*J39,2)</f>
        <v>1840.8</v>
      </c>
      <c r="L39" s="229">
        <v>21</v>
      </c>
      <c r="M39" s="229">
        <f>G39*(1+L39/100)</f>
        <v>2227.3679999999999</v>
      </c>
      <c r="N39" s="228">
        <v>0</v>
      </c>
      <c r="O39" s="228">
        <f>ROUND(E39*N39,2)</f>
        <v>0</v>
      </c>
      <c r="P39" s="228">
        <v>0</v>
      </c>
      <c r="Q39" s="228">
        <f>ROUND(E39*P39,2)</f>
        <v>0</v>
      </c>
      <c r="R39" s="229"/>
      <c r="S39" s="229" t="s">
        <v>182</v>
      </c>
      <c r="T39" s="229" t="s">
        <v>183</v>
      </c>
      <c r="U39" s="229">
        <v>0</v>
      </c>
      <c r="V39" s="229">
        <f>ROUND(E39*U39,2)</f>
        <v>0</v>
      </c>
      <c r="W39" s="229"/>
      <c r="X39" s="229" t="s">
        <v>152</v>
      </c>
      <c r="Y39" s="209"/>
      <c r="Z39" s="209"/>
      <c r="AA39" s="209"/>
      <c r="AB39" s="209"/>
      <c r="AC39" s="209"/>
      <c r="AD39" s="209"/>
      <c r="AE39" s="209"/>
      <c r="AF39" s="209"/>
      <c r="AG39" s="209" t="s">
        <v>628</v>
      </c>
      <c r="AH39" s="209"/>
      <c r="AI39" s="209"/>
      <c r="AJ39" s="209"/>
      <c r="AK39" s="209"/>
      <c r="AL39" s="209"/>
      <c r="AM39" s="209"/>
      <c r="AN39" s="209"/>
      <c r="AO39" s="209"/>
      <c r="AP39" s="209"/>
      <c r="AQ39" s="209"/>
      <c r="AR39" s="209"/>
      <c r="AS39" s="209"/>
      <c r="AT39" s="209"/>
      <c r="AU39" s="209"/>
      <c r="AV39" s="209"/>
      <c r="AW39" s="209"/>
      <c r="AX39" s="209"/>
      <c r="AY39" s="209"/>
      <c r="AZ39" s="209"/>
      <c r="BA39" s="209"/>
      <c r="BB39" s="209"/>
      <c r="BC39" s="209"/>
      <c r="BD39" s="209"/>
      <c r="BE39" s="209"/>
      <c r="BF39" s="209"/>
      <c r="BG39" s="209"/>
      <c r="BH39" s="209"/>
    </row>
    <row r="40" spans="1:60" outlineLevel="1" x14ac:dyDescent="0.2">
      <c r="A40" s="250">
        <v>29</v>
      </c>
      <c r="B40" s="251" t="s">
        <v>686</v>
      </c>
      <c r="C40" s="261" t="s">
        <v>687</v>
      </c>
      <c r="D40" s="252" t="s">
        <v>685</v>
      </c>
      <c r="E40" s="253">
        <v>6</v>
      </c>
      <c r="F40" s="254">
        <v>460.2</v>
      </c>
      <c r="G40" s="255">
        <f>ROUND(E40*F40,2)</f>
        <v>2761.2</v>
      </c>
      <c r="H40" s="230">
        <v>0</v>
      </c>
      <c r="I40" s="229">
        <f>ROUND(E40*H40,2)</f>
        <v>0</v>
      </c>
      <c r="J40" s="230">
        <v>460.2</v>
      </c>
      <c r="K40" s="229">
        <f>ROUND(E40*J40,2)</f>
        <v>2761.2</v>
      </c>
      <c r="L40" s="229">
        <v>21</v>
      </c>
      <c r="M40" s="229">
        <f>G40*(1+L40/100)</f>
        <v>3341.0519999999997</v>
      </c>
      <c r="N40" s="228">
        <v>0</v>
      </c>
      <c r="O40" s="228">
        <f>ROUND(E40*N40,2)</f>
        <v>0</v>
      </c>
      <c r="P40" s="228">
        <v>0</v>
      </c>
      <c r="Q40" s="228">
        <f>ROUND(E40*P40,2)</f>
        <v>0</v>
      </c>
      <c r="R40" s="229"/>
      <c r="S40" s="229" t="s">
        <v>182</v>
      </c>
      <c r="T40" s="229" t="s">
        <v>183</v>
      </c>
      <c r="U40" s="229">
        <v>0</v>
      </c>
      <c r="V40" s="229">
        <f>ROUND(E40*U40,2)</f>
        <v>0</v>
      </c>
      <c r="W40" s="229"/>
      <c r="X40" s="229" t="s">
        <v>152</v>
      </c>
      <c r="Y40" s="209"/>
      <c r="Z40" s="209"/>
      <c r="AA40" s="209"/>
      <c r="AB40" s="209"/>
      <c r="AC40" s="209"/>
      <c r="AD40" s="209"/>
      <c r="AE40" s="209"/>
      <c r="AF40" s="209"/>
      <c r="AG40" s="209" t="s">
        <v>628</v>
      </c>
      <c r="AH40" s="209"/>
      <c r="AI40" s="209"/>
      <c r="AJ40" s="209"/>
      <c r="AK40" s="209"/>
      <c r="AL40" s="209"/>
      <c r="AM40" s="209"/>
      <c r="AN40" s="209"/>
      <c r="AO40" s="209"/>
      <c r="AP40" s="209"/>
      <c r="AQ40" s="209"/>
      <c r="AR40" s="209"/>
      <c r="AS40" s="209"/>
      <c r="AT40" s="209"/>
      <c r="AU40" s="209"/>
      <c r="AV40" s="209"/>
      <c r="AW40" s="209"/>
      <c r="AX40" s="209"/>
      <c r="AY40" s="209"/>
      <c r="AZ40" s="209"/>
      <c r="BA40" s="209"/>
      <c r="BB40" s="209"/>
      <c r="BC40" s="209"/>
      <c r="BD40" s="209"/>
      <c r="BE40" s="209"/>
      <c r="BF40" s="209"/>
      <c r="BG40" s="209"/>
      <c r="BH40" s="209"/>
    </row>
    <row r="41" spans="1:60" outlineLevel="1" x14ac:dyDescent="0.2">
      <c r="A41" s="250">
        <v>30</v>
      </c>
      <c r="B41" s="251" t="s">
        <v>688</v>
      </c>
      <c r="C41" s="261" t="s">
        <v>689</v>
      </c>
      <c r="D41" s="252" t="s">
        <v>685</v>
      </c>
      <c r="E41" s="253">
        <v>6</v>
      </c>
      <c r="F41" s="254">
        <v>460.2</v>
      </c>
      <c r="G41" s="255">
        <f>ROUND(E41*F41,2)</f>
        <v>2761.2</v>
      </c>
      <c r="H41" s="230">
        <v>0</v>
      </c>
      <c r="I41" s="229">
        <f>ROUND(E41*H41,2)</f>
        <v>0</v>
      </c>
      <c r="J41" s="230">
        <v>460.2</v>
      </c>
      <c r="K41" s="229">
        <f>ROUND(E41*J41,2)</f>
        <v>2761.2</v>
      </c>
      <c r="L41" s="229">
        <v>21</v>
      </c>
      <c r="M41" s="229">
        <f>G41*(1+L41/100)</f>
        <v>3341.0519999999997</v>
      </c>
      <c r="N41" s="228">
        <v>0</v>
      </c>
      <c r="O41" s="228">
        <f>ROUND(E41*N41,2)</f>
        <v>0</v>
      </c>
      <c r="P41" s="228">
        <v>0</v>
      </c>
      <c r="Q41" s="228">
        <f>ROUND(E41*P41,2)</f>
        <v>0</v>
      </c>
      <c r="R41" s="229"/>
      <c r="S41" s="229" t="s">
        <v>182</v>
      </c>
      <c r="T41" s="229" t="s">
        <v>183</v>
      </c>
      <c r="U41" s="229">
        <v>0</v>
      </c>
      <c r="V41" s="229">
        <f>ROUND(E41*U41,2)</f>
        <v>0</v>
      </c>
      <c r="W41" s="229"/>
      <c r="X41" s="229" t="s">
        <v>152</v>
      </c>
      <c r="Y41" s="209"/>
      <c r="Z41" s="209"/>
      <c r="AA41" s="209"/>
      <c r="AB41" s="209"/>
      <c r="AC41" s="209"/>
      <c r="AD41" s="209"/>
      <c r="AE41" s="209"/>
      <c r="AF41" s="209"/>
      <c r="AG41" s="209" t="s">
        <v>628</v>
      </c>
      <c r="AH41" s="209"/>
      <c r="AI41" s="209"/>
      <c r="AJ41" s="209"/>
      <c r="AK41" s="209"/>
      <c r="AL41" s="209"/>
      <c r="AM41" s="209"/>
      <c r="AN41" s="209"/>
      <c r="AO41" s="209"/>
      <c r="AP41" s="209"/>
      <c r="AQ41" s="209"/>
      <c r="AR41" s="209"/>
      <c r="AS41" s="209"/>
      <c r="AT41" s="209"/>
      <c r="AU41" s="209"/>
      <c r="AV41" s="209"/>
      <c r="AW41" s="209"/>
      <c r="AX41" s="209"/>
      <c r="AY41" s="209"/>
      <c r="AZ41" s="209"/>
      <c r="BA41" s="209"/>
      <c r="BB41" s="209"/>
      <c r="BC41" s="209"/>
      <c r="BD41" s="209"/>
      <c r="BE41" s="209"/>
      <c r="BF41" s="209"/>
      <c r="BG41" s="209"/>
      <c r="BH41" s="209"/>
    </row>
    <row r="42" spans="1:60" outlineLevel="1" x14ac:dyDescent="0.2">
      <c r="A42" s="244">
        <v>31</v>
      </c>
      <c r="B42" s="245" t="s">
        <v>690</v>
      </c>
      <c r="C42" s="257" t="s">
        <v>691</v>
      </c>
      <c r="D42" s="246" t="s">
        <v>685</v>
      </c>
      <c r="E42" s="247">
        <v>12</v>
      </c>
      <c r="F42" s="248">
        <v>460.2</v>
      </c>
      <c r="G42" s="249">
        <f>ROUND(E42*F42,2)</f>
        <v>5522.4</v>
      </c>
      <c r="H42" s="230">
        <v>0</v>
      </c>
      <c r="I42" s="229">
        <f>ROUND(E42*H42,2)</f>
        <v>0</v>
      </c>
      <c r="J42" s="230">
        <v>460.2</v>
      </c>
      <c r="K42" s="229">
        <f>ROUND(E42*J42,2)</f>
        <v>5522.4</v>
      </c>
      <c r="L42" s="229">
        <v>21</v>
      </c>
      <c r="M42" s="229">
        <f>G42*(1+L42/100)</f>
        <v>6682.1039999999994</v>
      </c>
      <c r="N42" s="228">
        <v>0</v>
      </c>
      <c r="O42" s="228">
        <f>ROUND(E42*N42,2)</f>
        <v>0</v>
      </c>
      <c r="P42" s="228">
        <v>0</v>
      </c>
      <c r="Q42" s="228">
        <f>ROUND(E42*P42,2)</f>
        <v>0</v>
      </c>
      <c r="R42" s="229"/>
      <c r="S42" s="229" t="s">
        <v>182</v>
      </c>
      <c r="T42" s="229" t="s">
        <v>183</v>
      </c>
      <c r="U42" s="229">
        <v>0</v>
      </c>
      <c r="V42" s="229">
        <f>ROUND(E42*U42,2)</f>
        <v>0</v>
      </c>
      <c r="W42" s="229"/>
      <c r="X42" s="229" t="s">
        <v>152</v>
      </c>
      <c r="Y42" s="209"/>
      <c r="Z42" s="209"/>
      <c r="AA42" s="209"/>
      <c r="AB42" s="209"/>
      <c r="AC42" s="209"/>
      <c r="AD42" s="209"/>
      <c r="AE42" s="209"/>
      <c r="AF42" s="209"/>
      <c r="AG42" s="209" t="s">
        <v>628</v>
      </c>
      <c r="AH42" s="209"/>
      <c r="AI42" s="209"/>
      <c r="AJ42" s="209"/>
      <c r="AK42" s="209"/>
      <c r="AL42" s="209"/>
      <c r="AM42" s="209"/>
      <c r="AN42" s="209"/>
      <c r="AO42" s="209"/>
      <c r="AP42" s="209"/>
      <c r="AQ42" s="209"/>
      <c r="AR42" s="209"/>
      <c r="AS42" s="209"/>
      <c r="AT42" s="209"/>
      <c r="AU42" s="209"/>
      <c r="AV42" s="209"/>
      <c r="AW42" s="209"/>
      <c r="AX42" s="209"/>
      <c r="AY42" s="209"/>
      <c r="AZ42" s="209"/>
      <c r="BA42" s="209"/>
      <c r="BB42" s="209"/>
      <c r="BC42" s="209"/>
      <c r="BD42" s="209"/>
      <c r="BE42" s="209"/>
      <c r="BF42" s="209"/>
      <c r="BG42" s="209"/>
      <c r="BH42" s="209"/>
    </row>
    <row r="43" spans="1:60" x14ac:dyDescent="0.2">
      <c r="A43" s="3"/>
      <c r="B43" s="4"/>
      <c r="C43" s="262"/>
      <c r="D43" s="6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AE43">
        <v>15</v>
      </c>
      <c r="AF43">
        <v>21</v>
      </c>
      <c r="AG43" t="s">
        <v>132</v>
      </c>
    </row>
    <row r="44" spans="1:60" x14ac:dyDescent="0.2">
      <c r="A44" s="212"/>
      <c r="B44" s="213" t="s">
        <v>31</v>
      </c>
      <c r="C44" s="263"/>
      <c r="D44" s="214"/>
      <c r="E44" s="215"/>
      <c r="F44" s="215"/>
      <c r="G44" s="243">
        <f>G8+G20+G28+G38</f>
        <v>165930.12000000002</v>
      </c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AE44">
        <f>SUMIF(L7:L42,AE43,G7:G42)</f>
        <v>0</v>
      </c>
      <c r="AF44">
        <f>SUMIF(L7:L42,AF43,G7:G42)</f>
        <v>165930.12000000002</v>
      </c>
      <c r="AG44" t="s">
        <v>191</v>
      </c>
    </row>
    <row r="45" spans="1:60" x14ac:dyDescent="0.2">
      <c r="A45" s="3"/>
      <c r="B45" s="4"/>
      <c r="C45" s="262"/>
      <c r="D45" s="6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60" x14ac:dyDescent="0.2">
      <c r="A46" s="3"/>
      <c r="B46" s="4"/>
      <c r="C46" s="262"/>
      <c r="D46" s="6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60" x14ac:dyDescent="0.2">
      <c r="A47" s="216" t="s">
        <v>192</v>
      </c>
      <c r="B47" s="216"/>
      <c r="C47" s="264"/>
      <c r="D47" s="6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60" x14ac:dyDescent="0.2">
      <c r="A48" s="217"/>
      <c r="B48" s="218"/>
      <c r="C48" s="265"/>
      <c r="D48" s="218"/>
      <c r="E48" s="218"/>
      <c r="F48" s="218"/>
      <c r="G48" s="219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AG48" t="s">
        <v>193</v>
      </c>
    </row>
    <row r="49" spans="1:33" x14ac:dyDescent="0.2">
      <c r="A49" s="220"/>
      <c r="B49" s="221"/>
      <c r="C49" s="266"/>
      <c r="D49" s="221"/>
      <c r="E49" s="221"/>
      <c r="F49" s="221"/>
      <c r="G49" s="222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33" x14ac:dyDescent="0.2">
      <c r="A50" s="220"/>
      <c r="B50" s="221"/>
      <c r="C50" s="266"/>
      <c r="D50" s="221"/>
      <c r="E50" s="221"/>
      <c r="F50" s="221"/>
      <c r="G50" s="222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33" x14ac:dyDescent="0.2">
      <c r="A51" s="220"/>
      <c r="B51" s="221"/>
      <c r="C51" s="266"/>
      <c r="D51" s="221"/>
      <c r="E51" s="221"/>
      <c r="F51" s="221"/>
      <c r="G51" s="222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33" x14ac:dyDescent="0.2">
      <c r="A52" s="223"/>
      <c r="B52" s="224"/>
      <c r="C52" s="267"/>
      <c r="D52" s="224"/>
      <c r="E52" s="224"/>
      <c r="F52" s="224"/>
      <c r="G52" s="225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33" x14ac:dyDescent="0.2">
      <c r="A53" s="3"/>
      <c r="B53" s="4"/>
      <c r="C53" s="262"/>
      <c r="D53" s="6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33" x14ac:dyDescent="0.2">
      <c r="C54" s="268"/>
      <c r="D54" s="10"/>
      <c r="AG54" t="s">
        <v>194</v>
      </c>
    </row>
    <row r="55" spans="1:33" x14ac:dyDescent="0.2">
      <c r="D55" s="10"/>
    </row>
    <row r="56" spans="1:33" x14ac:dyDescent="0.2">
      <c r="D56" s="10"/>
    </row>
    <row r="57" spans="1:33" x14ac:dyDescent="0.2">
      <c r="D57" s="10"/>
    </row>
    <row r="58" spans="1:33" x14ac:dyDescent="0.2">
      <c r="D58" s="10"/>
    </row>
    <row r="59" spans="1:33" x14ac:dyDescent="0.2">
      <c r="D59" s="10"/>
    </row>
    <row r="60" spans="1:33" x14ac:dyDescent="0.2">
      <c r="D60" s="10"/>
    </row>
    <row r="61" spans="1:33" x14ac:dyDescent="0.2">
      <c r="D61" s="10"/>
    </row>
    <row r="62" spans="1:33" x14ac:dyDescent="0.2">
      <c r="D62" s="10"/>
    </row>
    <row r="63" spans="1:33" x14ac:dyDescent="0.2">
      <c r="D63" s="10"/>
    </row>
    <row r="64" spans="1:33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mergeCells count="6">
    <mergeCell ref="A1:G1"/>
    <mergeCell ref="C2:G2"/>
    <mergeCell ref="C3:G3"/>
    <mergeCell ref="C4:G4"/>
    <mergeCell ref="A47:C47"/>
    <mergeCell ref="A48:G52"/>
  </mergeCells>
  <pageMargins left="0.59055118110236204" right="0.196850393700787" top="0.78740157499999996" bottom="0.78740157499999996" header="0.3" footer="0.3"/>
  <pageSetup paperSize="9" orientation="portrait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14</vt:i4>
      </vt:variant>
      <vt:variant>
        <vt:lpstr>Pojmenované oblasti</vt:lpstr>
      </vt:variant>
      <vt:variant>
        <vt:i4>70</vt:i4>
      </vt:variant>
    </vt:vector>
  </HeadingPairs>
  <TitlesOfParts>
    <vt:vector size="84" baseType="lpstr">
      <vt:lpstr>Stavba</vt:lpstr>
      <vt:lpstr>VzorPolozky</vt:lpstr>
      <vt:lpstr>SO 03 002aVCP Pol</vt:lpstr>
      <vt:lpstr>SO 03 003aVCP Pol</vt:lpstr>
      <vt:lpstr>SO 03 004aVCP Pol</vt:lpstr>
      <vt:lpstr>SO 03 005aVCP Pol</vt:lpstr>
      <vt:lpstr>SO 03 006aVCP Pol</vt:lpstr>
      <vt:lpstr>SO 03 007aVCP Pol</vt:lpstr>
      <vt:lpstr>SO 03 008aVCP Pol</vt:lpstr>
      <vt:lpstr>SO 03 009aVCP Pol</vt:lpstr>
      <vt:lpstr>SO 03 010aVCP Pol</vt:lpstr>
      <vt:lpstr>SO 03 013aVCP Pol</vt:lpstr>
      <vt:lpstr>SO 03 014aVCP Pol</vt:lpstr>
      <vt:lpstr>SO 03 015aVCP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'SO 03 002aVCP Pol'!Názvy_tisku</vt:lpstr>
      <vt:lpstr>'SO 03 003aVCP Pol'!Názvy_tisku</vt:lpstr>
      <vt:lpstr>'SO 03 004aVCP Pol'!Názvy_tisku</vt:lpstr>
      <vt:lpstr>'SO 03 005aVCP Pol'!Názvy_tisku</vt:lpstr>
      <vt:lpstr>'SO 03 006aVCP Pol'!Názvy_tisku</vt:lpstr>
      <vt:lpstr>'SO 03 007aVCP Pol'!Názvy_tisku</vt:lpstr>
      <vt:lpstr>'SO 03 008aVCP Pol'!Názvy_tisku</vt:lpstr>
      <vt:lpstr>'SO 03 009aVCP Pol'!Názvy_tisku</vt:lpstr>
      <vt:lpstr>'SO 03 010aVCP Pol'!Názvy_tisku</vt:lpstr>
      <vt:lpstr>'SO 03 013aVCP Pol'!Názvy_tisku</vt:lpstr>
      <vt:lpstr>'SO 03 014aVCP Pol'!Názvy_tisku</vt:lpstr>
      <vt:lpstr>'SO 03 015aVCP Pol'!Názvy_tisku</vt:lpstr>
      <vt:lpstr>oadresa</vt:lpstr>
      <vt:lpstr>Stavba!Objednatel</vt:lpstr>
      <vt:lpstr>Stavba!Objekt</vt:lpstr>
      <vt:lpstr>'SO 03 002aVCP Pol'!Oblast_tisku</vt:lpstr>
      <vt:lpstr>'SO 03 003aVCP Pol'!Oblast_tisku</vt:lpstr>
      <vt:lpstr>'SO 03 004aVCP Pol'!Oblast_tisku</vt:lpstr>
      <vt:lpstr>'SO 03 005aVCP Pol'!Oblast_tisku</vt:lpstr>
      <vt:lpstr>'SO 03 006aVCP Pol'!Oblast_tisku</vt:lpstr>
      <vt:lpstr>'SO 03 007aVCP Pol'!Oblast_tisku</vt:lpstr>
      <vt:lpstr>'SO 03 008aVCP Pol'!Oblast_tisku</vt:lpstr>
      <vt:lpstr>'SO 03 009aVCP Pol'!Oblast_tisku</vt:lpstr>
      <vt:lpstr>'SO 03 010aVCP Pol'!Oblast_tisku</vt:lpstr>
      <vt:lpstr>'SO 03 013aVCP Pol'!Oblast_tisku</vt:lpstr>
      <vt:lpstr>'SO 03 014aVCP Pol'!Oblast_tisku</vt:lpstr>
      <vt:lpstr>'SO 03 015aVCP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nezdarilova</dc:creator>
  <cp:lastModifiedBy>nezdarilova</cp:lastModifiedBy>
  <cp:lastPrinted>2022-03-16T11:21:27Z</cp:lastPrinted>
  <dcterms:created xsi:type="dcterms:W3CDTF">2009-04-08T07:15:50Z</dcterms:created>
  <dcterms:modified xsi:type="dcterms:W3CDTF">2022-03-16T11:22:44Z</dcterms:modified>
</cp:coreProperties>
</file>