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510" yWindow="525" windowWidth="23655" windowHeight="11190" activeTab="1"/>
  </bookViews>
  <sheets>
    <sheet name="Rekapitulace stavby" sheetId="1" r:id="rId1"/>
    <sheet name="22-P-15 - Rekonstrukce ve..." sheetId="2" r:id="rId2"/>
  </sheets>
  <definedNames>
    <definedName name="_xlnm._FilterDatabase" localSheetId="1" hidden="1">'22-P-15 - Rekonstrukce ve...'!$C$121:$K$214</definedName>
    <definedName name="_xlnm.Print_Titles" localSheetId="1">'22-P-15 - Rekonstrukce ve...'!$121:$121</definedName>
    <definedName name="_xlnm.Print_Titles" localSheetId="0">'Rekapitulace stavby'!$92:$92</definedName>
    <definedName name="_xlnm.Print_Area" localSheetId="1">'22-P-15 - Rekonstrukce ve...'!$C$111:$J$214</definedName>
    <definedName name="_xlnm.Print_Area" localSheetId="0">'Rekapitulace stavby'!$D$4:$AO$76,'Rekapitulace stavby'!$C$82:$AQ$96</definedName>
  </definedNames>
  <calcPr calcId="125725"/>
</workbook>
</file>

<file path=xl/calcChain.xml><?xml version="1.0" encoding="utf-8"?>
<calcChain xmlns="http://schemas.openxmlformats.org/spreadsheetml/2006/main">
  <c r="J35" i="2"/>
  <c r="J34"/>
  <c r="AY95" i="1" s="1"/>
  <c r="J33" i="2"/>
  <c r="AX95" i="1"/>
  <c r="BI214" i="2"/>
  <c r="BH214"/>
  <c r="BG214"/>
  <c r="BF214"/>
  <c r="T214"/>
  <c r="T213"/>
  <c r="R214"/>
  <c r="R213"/>
  <c r="P214"/>
  <c r="P213"/>
  <c r="BI212"/>
  <c r="BH212"/>
  <c r="BG212"/>
  <c r="BF212"/>
  <c r="T212"/>
  <c r="T211"/>
  <c r="R212"/>
  <c r="R211"/>
  <c r="P212"/>
  <c r="P211"/>
  <c r="BI210"/>
  <c r="BH210"/>
  <c r="BG210"/>
  <c r="BF210"/>
  <c r="T210"/>
  <c r="T209"/>
  <c r="R210"/>
  <c r="R209"/>
  <c r="P210"/>
  <c r="P209"/>
  <c r="BI208"/>
  <c r="BH208"/>
  <c r="BG208"/>
  <c r="BF208"/>
  <c r="T208"/>
  <c r="R208"/>
  <c r="P208"/>
  <c r="BI207"/>
  <c r="BH207"/>
  <c r="BG207"/>
  <c r="BF207"/>
  <c r="T207"/>
  <c r="R207"/>
  <c r="P207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7"/>
  <c r="BH197"/>
  <c r="BG197"/>
  <c r="BF197"/>
  <c r="T197"/>
  <c r="R197"/>
  <c r="P197"/>
  <c r="BI196"/>
  <c r="BH196"/>
  <c r="BG196"/>
  <c r="BF196"/>
  <c r="T196"/>
  <c r="R196"/>
  <c r="P196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J119"/>
  <c r="F116"/>
  <c r="E114"/>
  <c r="J90"/>
  <c r="F87"/>
  <c r="E85"/>
  <c r="J19"/>
  <c r="E19"/>
  <c r="J89" s="1"/>
  <c r="J18"/>
  <c r="J16"/>
  <c r="E16"/>
  <c r="F119" s="1"/>
  <c r="J15"/>
  <c r="J13"/>
  <c r="E13"/>
  <c r="F118" s="1"/>
  <c r="J12"/>
  <c r="J10"/>
  <c r="J87"/>
  <c r="L90" i="1"/>
  <c r="AM90"/>
  <c r="AM89"/>
  <c r="L89"/>
  <c r="AM87"/>
  <c r="L87"/>
  <c r="L85"/>
  <c r="L84"/>
  <c r="BK214" i="2"/>
  <c r="BK212"/>
  <c r="J210"/>
  <c r="BK208"/>
  <c r="J207"/>
  <c r="J204"/>
  <c r="J203"/>
  <c r="BK202"/>
  <c r="BK201"/>
  <c r="J200"/>
  <c r="BK199"/>
  <c r="J197"/>
  <c r="J196"/>
  <c r="BK194"/>
  <c r="J193"/>
  <c r="J192"/>
  <c r="BK191"/>
  <c r="BK190"/>
  <c r="BK189"/>
  <c r="BK188"/>
  <c r="J187"/>
  <c r="BK186"/>
  <c r="J185"/>
  <c r="J184"/>
  <c r="J183"/>
  <c r="J182"/>
  <c r="J181"/>
  <c r="BK180"/>
  <c r="J179"/>
  <c r="J178"/>
  <c r="BK177"/>
  <c r="BK176"/>
  <c r="J175"/>
  <c r="J174"/>
  <c r="BK173"/>
  <c r="J172"/>
  <c r="J171"/>
  <c r="J170"/>
  <c r="BK168"/>
  <c r="J167"/>
  <c r="J166"/>
  <c r="J165"/>
  <c r="J164"/>
  <c r="BK163"/>
  <c r="BK162"/>
  <c r="J161"/>
  <c r="BK160"/>
  <c r="J159"/>
  <c r="BK158"/>
  <c r="J157"/>
  <c r="BK156"/>
  <c r="BK155"/>
  <c r="BK154"/>
  <c r="J153"/>
  <c r="J152"/>
  <c r="BK151"/>
  <c r="J149"/>
  <c r="BK148"/>
  <c r="BK147"/>
  <c r="J146"/>
  <c r="J145"/>
  <c r="BK144"/>
  <c r="BK143"/>
  <c r="BK142"/>
  <c r="BK141"/>
  <c r="J140"/>
  <c r="J139"/>
  <c r="BK138"/>
  <c r="BK137"/>
  <c r="BK136"/>
  <c r="J135"/>
  <c r="BK134"/>
  <c r="J133"/>
  <c r="BK132"/>
  <c r="BK131"/>
  <c r="J130"/>
  <c r="BK129"/>
  <c r="J128"/>
  <c r="BK127"/>
  <c r="BK126"/>
  <c r="J125"/>
  <c r="AS94" i="1"/>
  <c r="J214" i="2"/>
  <c r="J212"/>
  <c r="BK210"/>
  <c r="J208"/>
  <c r="BK207"/>
  <c r="BK204"/>
  <c r="BK203"/>
  <c r="J202"/>
  <c r="J201"/>
  <c r="BK200"/>
  <c r="J199"/>
  <c r="BK197"/>
  <c r="BK196"/>
  <c r="J194"/>
  <c r="BK193"/>
  <c r="BK192"/>
  <c r="J191"/>
  <c r="J190"/>
  <c r="J189"/>
  <c r="J188"/>
  <c r="BK187"/>
  <c r="J186"/>
  <c r="BK185"/>
  <c r="BK184"/>
  <c r="BK183"/>
  <c r="BK182"/>
  <c r="BK181"/>
  <c r="J180"/>
  <c r="BK179"/>
  <c r="BK178"/>
  <c r="J177"/>
  <c r="J176"/>
  <c r="BK175"/>
  <c r="BK174"/>
  <c r="J173"/>
  <c r="BK172"/>
  <c r="BK171"/>
  <c r="BK170"/>
  <c r="J168"/>
  <c r="BK167"/>
  <c r="BK166"/>
  <c r="BK165"/>
  <c r="BK164"/>
  <c r="J163"/>
  <c r="J162"/>
  <c r="BK161"/>
  <c r="J160"/>
  <c r="BK159"/>
  <c r="J158"/>
  <c r="BK157"/>
  <c r="J156"/>
  <c r="J155"/>
  <c r="J154"/>
  <c r="BK153"/>
  <c r="BK152"/>
  <c r="J151"/>
  <c r="BK150"/>
  <c r="J150"/>
  <c r="BK149"/>
  <c r="J148"/>
  <c r="J147"/>
  <c r="BK146"/>
  <c r="BK145"/>
  <c r="J144"/>
  <c r="J143"/>
  <c r="J142"/>
  <c r="J141"/>
  <c r="BK140"/>
  <c r="BK139"/>
  <c r="J138"/>
  <c r="J137"/>
  <c r="J136"/>
  <c r="BK135"/>
  <c r="J134"/>
  <c r="BK133"/>
  <c r="J132"/>
  <c r="J131"/>
  <c r="BK130"/>
  <c r="J129"/>
  <c r="BK128"/>
  <c r="J127"/>
  <c r="J126"/>
  <c r="BK125"/>
  <c r="BK124" l="1"/>
  <c r="R124"/>
  <c r="BK169"/>
  <c r="J169" s="1"/>
  <c r="J97" s="1"/>
  <c r="R169"/>
  <c r="BK195"/>
  <c r="J195" s="1"/>
  <c r="J98" s="1"/>
  <c r="R195"/>
  <c r="BK198"/>
  <c r="J198" s="1"/>
  <c r="J99" s="1"/>
  <c r="R198"/>
  <c r="P124"/>
  <c r="T124"/>
  <c r="P169"/>
  <c r="T169"/>
  <c r="P195"/>
  <c r="T195"/>
  <c r="P198"/>
  <c r="T198"/>
  <c r="BK206"/>
  <c r="J206" s="1"/>
  <c r="J101" s="1"/>
  <c r="P206"/>
  <c r="P205"/>
  <c r="R206"/>
  <c r="R205" s="1"/>
  <c r="T206"/>
  <c r="T205"/>
  <c r="F89"/>
  <c r="F90"/>
  <c r="J116"/>
  <c r="J118"/>
  <c r="BE126"/>
  <c r="BE127"/>
  <c r="BE129"/>
  <c r="BE130"/>
  <c r="BE132"/>
  <c r="BE134"/>
  <c r="BE138"/>
  <c r="BE141"/>
  <c r="BE142"/>
  <c r="BE144"/>
  <c r="BE145"/>
  <c r="BE147"/>
  <c r="BE149"/>
  <c r="BE150"/>
  <c r="BE152"/>
  <c r="BE155"/>
  <c r="BE156"/>
  <c r="BE158"/>
  <c r="BE160"/>
  <c r="BE163"/>
  <c r="BE165"/>
  <c r="BE168"/>
  <c r="BE170"/>
  <c r="BE171"/>
  <c r="BE173"/>
  <c r="BE174"/>
  <c r="BE177"/>
  <c r="BE178"/>
  <c r="BE180"/>
  <c r="BE182"/>
  <c r="BE183"/>
  <c r="BE186"/>
  <c r="BE190"/>
  <c r="BE192"/>
  <c r="BE194"/>
  <c r="BE197"/>
  <c r="BE199"/>
  <c r="BE202"/>
  <c r="BE204"/>
  <c r="BE207"/>
  <c r="BE208"/>
  <c r="BE212"/>
  <c r="BE125"/>
  <c r="BE128"/>
  <c r="BE131"/>
  <c r="BE133"/>
  <c r="BE135"/>
  <c r="BE136"/>
  <c r="BE137"/>
  <c r="BE139"/>
  <c r="BE140"/>
  <c r="BE143"/>
  <c r="BE146"/>
  <c r="BE148"/>
  <c r="BE151"/>
  <c r="BE153"/>
  <c r="BE154"/>
  <c r="BE157"/>
  <c r="BE159"/>
  <c r="BE161"/>
  <c r="BE162"/>
  <c r="BE164"/>
  <c r="BE166"/>
  <c r="BE167"/>
  <c r="BE172"/>
  <c r="BE175"/>
  <c r="BE176"/>
  <c r="BE179"/>
  <c r="BE181"/>
  <c r="BE184"/>
  <c r="BE185"/>
  <c r="BE187"/>
  <c r="BE188"/>
  <c r="BE189"/>
  <c r="BE191"/>
  <c r="BE193"/>
  <c r="BE196"/>
  <c r="BE200"/>
  <c r="BE201"/>
  <c r="BE203"/>
  <c r="BE210"/>
  <c r="BE214"/>
  <c r="BK209"/>
  <c r="J209"/>
  <c r="J102" s="1"/>
  <c r="BK211"/>
  <c r="J211"/>
  <c r="J103"/>
  <c r="BK213"/>
  <c r="J213" s="1"/>
  <c r="J104" s="1"/>
  <c r="F33"/>
  <c r="BB95" i="1" s="1"/>
  <c r="BB94" s="1"/>
  <c r="AX94" s="1"/>
  <c r="F32" i="2"/>
  <c r="BA95" i="1" s="1"/>
  <c r="BA94" s="1"/>
  <c r="W30" s="1"/>
  <c r="F35" i="2"/>
  <c r="BD95" i="1" s="1"/>
  <c r="BD94" s="1"/>
  <c r="W33" s="1"/>
  <c r="J32" i="2"/>
  <c r="AW95" i="1" s="1"/>
  <c r="F34" i="2"/>
  <c r="BC95" i="1"/>
  <c r="BC94"/>
  <c r="W32" s="1"/>
  <c r="R123" i="2" l="1"/>
  <c r="R122"/>
  <c r="T123"/>
  <c r="T122" s="1"/>
  <c r="P123"/>
  <c r="P122"/>
  <c r="AU95" i="1" s="1"/>
  <c r="AU94" s="1"/>
  <c r="BK123" i="2"/>
  <c r="J123" s="1"/>
  <c r="J95" s="1"/>
  <c r="J124"/>
  <c r="J96" s="1"/>
  <c r="BK205"/>
  <c r="J205"/>
  <c r="J100" s="1"/>
  <c r="AW94" i="1"/>
  <c r="AK30"/>
  <c r="AY94"/>
  <c r="F31" i="2"/>
  <c r="AZ95" i="1" s="1"/>
  <c r="AZ94" s="1"/>
  <c r="W29" s="1"/>
  <c r="W31"/>
  <c r="J31" i="2"/>
  <c r="AV95" i="1"/>
  <c r="AT95" s="1"/>
  <c r="BK122" i="2" l="1"/>
  <c r="J122"/>
  <c r="J94" s="1"/>
  <c r="AV94" i="1"/>
  <c r="AK29" s="1"/>
  <c r="AT94" l="1"/>
  <c r="J28" i="2"/>
  <c r="AG95" i="1" s="1"/>
  <c r="AG94" s="1"/>
  <c r="AK26" s="1"/>
  <c r="AK35" s="1"/>
  <c r="AN94" l="1"/>
  <c r="AN95"/>
  <c r="J37" i="2"/>
</calcChain>
</file>

<file path=xl/sharedStrings.xml><?xml version="1.0" encoding="utf-8"?>
<sst xmlns="http://schemas.openxmlformats.org/spreadsheetml/2006/main" count="1464" uniqueCount="470">
  <si>
    <t>Export Komplet</t>
  </si>
  <si>
    <t/>
  </si>
  <si>
    <t>2.0</t>
  </si>
  <si>
    <t>ZAMOK</t>
  </si>
  <si>
    <t>False</t>
  </si>
  <si>
    <t>{1c478abc-7766-41c5-835c-0c24042f8d50}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</si>
  <si>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</si>
  <si>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</si>
  <si>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</si>
  <si>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</si>
  <si>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</si>
  <si>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</si>
  <si>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</si>
  <si>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</si>
  <si>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22-P-15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</si>
  <si>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</si>
  <si>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</si>
  <si>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Rekonstrukce veřejného osvětlení Broumov, třída Masarykova</t>
  </si>
  <si>
    <t>KSO:</t>
  </si>
  <si>
    <t>CC-CZ:</t>
  </si>
  <si>
    <t>Místo:</t>
  </si>
  <si>
    <t>Broumov</t>
  </si>
  <si>
    <t>Datum:</t>
  </si>
  <si>
    <t>6. 5. 2022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</si>
  <si>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</si>
  <si>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</si>
  <si>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</si>
  <si>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</si>
  <si>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</si>
  <si>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</si>
  <si>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</si>
  <si>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</si>
  <si>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</si>
  <si>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25262033</t>
  </si>
  <si>
    <t>ELTYM HRONOV spol. s r.o.</t>
  </si>
  <si>
    <t>CZ25262033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</si>
  <si>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</si>
  <si>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</si>
  <si>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</si>
  <si>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</si>
  <si>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</si>
  <si>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</si>
  <si>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</si>
  <si>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</si>
  <si>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</si>
  <si>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</si>
  <si>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</si>
  <si>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</si>
  <si>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</si>
  <si>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</si>
  <si>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</si>
  <si>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</si>
  <si>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</si>
  <si>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</si>
  <si>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</si>
  <si>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</si>
  <si>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</si>
  <si>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</si>
  <si>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</si>
  <si>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</si>
  <si>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</si>
  <si>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</si>
  <si>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</si>
  <si>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</si>
  <si>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</si>
  <si>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</si>
  <si>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</si>
  <si>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</si>
  <si>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</si>
  <si>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</si>
  <si>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</si>
  <si>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</si>
  <si>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</si>
  <si>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</si>
  <si>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</si>
  <si>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</si>
  <si>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</si>
  <si>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</si>
  <si>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</si>
  <si>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</si>
  <si>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</si>
  <si>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</si>
  <si>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</si>
  <si>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</si>
  <si>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</si>
  <si>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</si>
  <si>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</si>
  <si>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</si>
  <si>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</si>
  <si>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</si>
  <si>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</si>
  <si>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M - Práce a dodávky M</t>
  </si>
  <si>
    <t xml:space="preserve">    21-M - Elektromontáže</t>
  </si>
  <si>
    <t xml:space="preserve">    46-M - Zemní práce při extr.mont.pracích</t>
  </si>
  <si>
    <t xml:space="preserve">    58-M - Revize vyhrazených technických zařízení</t>
  </si>
  <si>
    <t>HZS - Hodinové zúčtovací sazby</t>
  </si>
  <si>
    <t>VRN - Vedlejší rozpočtové náklady</t>
  </si>
  <si>
    <t xml:space="preserve">    VRN1 - Průzkumné, geodetické a projektové práce</t>
  </si>
  <si>
    <t xml:space="preserve">    VRN4 - Inženýrská činnost</t>
  </si>
  <si>
    <t xml:space="preserve">    VRN6 - Územní vlivy</t>
  </si>
  <si>
    <t xml:space="preserve">    VRN8 - Přesun stavebních kapacit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</si>
  <si>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</si>
  <si>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</si>
  <si>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</si>
  <si>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</si>
  <si>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</si>
  <si>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</si>
  <si>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</si>
  <si>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</si>
  <si>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</si>
  <si>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</si>
  <si>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</si>
  <si>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</si>
  <si>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</si>
  <si>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M</t>
  </si>
  <si>
    <t>Práce a dodávky M</t>
  </si>
  <si>
    <t>3</t>
  </si>
  <si>
    <t>ROZPOCET</t>
  </si>
  <si>
    <t>21-M</t>
  </si>
  <si>
    <t>Elektromontáže</t>
  </si>
  <si>
    <t>93</t>
  </si>
  <si>
    <t>K</t>
  </si>
  <si>
    <t>0014</t>
  </si>
  <si>
    <t>Napojení vedení do stávajícícho sloupu veřejného osvětlení</t>
  </si>
  <si>
    <t>ks</t>
  </si>
  <si>
    <t>64</t>
  </si>
  <si>
    <t>-1953020904</t>
  </si>
  <si>
    <t>91</t>
  </si>
  <si>
    <t>210100101</t>
  </si>
  <si>
    <t>Ukončení vodičů na svorkovnici s otevřením a uzavřením krytu včetně zapojení průřezu žíly do 16 mm2</t>
  </si>
  <si>
    <t>kus</t>
  </si>
  <si>
    <t>-1032866097</t>
  </si>
  <si>
    <t>210101233</t>
  </si>
  <si>
    <t>Propojení kabelů celoplastových spojkou do 1 kV venkovní smršťovací SVCZ 1až5 žíly do 4x10až16 mm2</t>
  </si>
  <si>
    <t>-1332898987</t>
  </si>
  <si>
    <t>354360230</t>
  </si>
  <si>
    <t>spojka kabelová smršťovaná přímé do 1kV 91ah-22s 4 x 16 - 50mm</t>
  </si>
  <si>
    <t>128</t>
  </si>
  <si>
    <t>1343757064</t>
  </si>
  <si>
    <t>67</t>
  </si>
  <si>
    <t>0006</t>
  </si>
  <si>
    <t>spojka kabelová smršťovaná odbočná do 1kV 4x16-50mm; 4x16mm</t>
  </si>
  <si>
    <t>1736458223</t>
  </si>
  <si>
    <t>89</t>
  </si>
  <si>
    <t>210120021</t>
  </si>
  <si>
    <t>Montáž pojistkových spodků do 500 V 25 A</t>
  </si>
  <si>
    <t>-2105974390</t>
  </si>
  <si>
    <t>90</t>
  </si>
  <si>
    <t>0013</t>
  </si>
  <si>
    <t>Sada nožových pojistek vel.00, 3x25A, gG</t>
  </si>
  <si>
    <t>256</t>
  </si>
  <si>
    <t>-1461542943</t>
  </si>
  <si>
    <t>4</t>
  </si>
  <si>
    <t>210202013</t>
  </si>
  <si>
    <t>Montáž svítidlo výbojkové průmyslové stropní na výložník</t>
  </si>
  <si>
    <t>1366151188</t>
  </si>
  <si>
    <t>5</t>
  </si>
  <si>
    <t>0007</t>
  </si>
  <si>
    <t>VO2 - Nové svítidlo veřejného osvětlení, 61W, 8400lm, IP66, včetně elektrovýzbroje ve svítidle</t>
  </si>
  <si>
    <t>-960836514</t>
  </si>
  <si>
    <t>68</t>
  </si>
  <si>
    <t>0008</t>
  </si>
  <si>
    <t>VO3 - Nové svítidlo veřejného osvětlení, 61W, 8400lm, IP66</t>
  </si>
  <si>
    <t>2017005589</t>
  </si>
  <si>
    <t>69</t>
  </si>
  <si>
    <t>0009</t>
  </si>
  <si>
    <t>VO4 - Nové svítidlo veřejného osvětlení, 55W, 8800lm, IP66, asymetrické pro osvětlení přechodu pro chodce</t>
  </si>
  <si>
    <t>2019520516</t>
  </si>
  <si>
    <t>70</t>
  </si>
  <si>
    <t>0010</t>
  </si>
  <si>
    <t>VO5 - Nové svítidlo veřejného osvětlení, 61W, 8400lm, IP66</t>
  </si>
  <si>
    <t>1760938733</t>
  </si>
  <si>
    <t>71</t>
  </si>
  <si>
    <t>0011</t>
  </si>
  <si>
    <t>VO6 - Nové svítidlo veřejného osvětlení, 40,5W, 4900lm, IP66, včetně elektrovýzbroje ve svítidle</t>
  </si>
  <si>
    <t>1871820743</t>
  </si>
  <si>
    <t>6</t>
  </si>
  <si>
    <t>210204002</t>
  </si>
  <si>
    <t>Montáž stožárů osvětlení parkových ocelových</t>
  </si>
  <si>
    <t>-1254014718</t>
  </si>
  <si>
    <t>7</t>
  </si>
  <si>
    <t>316740670</t>
  </si>
  <si>
    <t>stožár osvětlovací délka 7,2m (6,0m nad terén) 159/133/114  žárově zinkovaný - silniční s ochrannou manžetou</t>
  </si>
  <si>
    <t>-1097326785</t>
  </si>
  <si>
    <t>72</t>
  </si>
  <si>
    <t>316740671</t>
  </si>
  <si>
    <t>stožár osvětlovací délka 7,2m (6,0m nad terén) 133/108/89  žárově zinkovaný - silniční s ochrannou manžetou</t>
  </si>
  <si>
    <t>452865617</t>
  </si>
  <si>
    <t>8</t>
  </si>
  <si>
    <t>210204103</t>
  </si>
  <si>
    <t>Montáž výložníků osvětlení jednoramenných sloupových hmotnosti do 35 kg</t>
  </si>
  <si>
    <t>-1258704149</t>
  </si>
  <si>
    <t>9</t>
  </si>
  <si>
    <t>0002.1</t>
  </si>
  <si>
    <t>Výložník obloukový, délka 2,5m, výška 1,8m, na sloup průměr 89mm</t>
  </si>
  <si>
    <t>-483261615</t>
  </si>
  <si>
    <t>75</t>
  </si>
  <si>
    <t>210204105</t>
  </si>
  <si>
    <t>Montáž výložníků osvětlení dvouramenných sloupových hmotnosti do 70 kg</t>
  </si>
  <si>
    <t>-1071158331</t>
  </si>
  <si>
    <t>73</t>
  </si>
  <si>
    <t>0002.2</t>
  </si>
  <si>
    <t>dvojvýložník obloukový, 90°, délka 2,5m, výška 1,8m, na sloup průměr 114mm</t>
  </si>
  <si>
    <t>-40960890</t>
  </si>
  <si>
    <t>76</t>
  </si>
  <si>
    <t>210204100</t>
  </si>
  <si>
    <t>Montáž výložníků osvětlení jednoramenných nástěnných hmotnosti do 35 kg</t>
  </si>
  <si>
    <t>405972139</t>
  </si>
  <si>
    <t>77</t>
  </si>
  <si>
    <t>0002.3</t>
  </si>
  <si>
    <t>Výložník obloukový, délka 2,5m, výška 2,0m, na stěnu objektu</t>
  </si>
  <si>
    <t>-911365698</t>
  </si>
  <si>
    <t>78</t>
  </si>
  <si>
    <t>0002.4</t>
  </si>
  <si>
    <t>Výložník obloukový, délka 0,5m, výška 2,0m, na stěnu objektu</t>
  </si>
  <si>
    <t>-518992454</t>
  </si>
  <si>
    <t>10</t>
  </si>
  <si>
    <t>210204201</t>
  </si>
  <si>
    <t>Montáž elektrovýzbroje stožárů osvětlení 1 okruh</t>
  </si>
  <si>
    <t>1244607098</t>
  </si>
  <si>
    <t>11</t>
  </si>
  <si>
    <t>0003</t>
  </si>
  <si>
    <t>Stožárnová výzbroj,2,5/25/4/E27 včetně pojistky 10A</t>
  </si>
  <si>
    <t>268571534</t>
  </si>
  <si>
    <t>12</t>
  </si>
  <si>
    <t>210220020</t>
  </si>
  <si>
    <t>Montáž uzemňovacího vedení vodičů FeZn pomocí svorek v zemi páskou do 120 mm2 ve městské zástavbě</t>
  </si>
  <si>
    <t>m</t>
  </si>
  <si>
    <t>1879367044</t>
  </si>
  <si>
    <t>13</t>
  </si>
  <si>
    <t>354420620</t>
  </si>
  <si>
    <t>pás zemnící 30 x 4 mm FeZn</t>
  </si>
  <si>
    <t>kg</t>
  </si>
  <si>
    <t>-1356161931</t>
  </si>
  <si>
    <t>14</t>
  </si>
  <si>
    <t>210220022</t>
  </si>
  <si>
    <t>Montáž uzemňovacího vedení vodičů FeZn pomocí svorek v zemi drátem do 10 mm ve městské zástavbě</t>
  </si>
  <si>
    <t>-857226885</t>
  </si>
  <si>
    <t>354410730</t>
  </si>
  <si>
    <t>drát průměr 10 mm FeZn</t>
  </si>
  <si>
    <t>-1163364047</t>
  </si>
  <si>
    <t>16</t>
  </si>
  <si>
    <t>210220301</t>
  </si>
  <si>
    <t>Montáž svorek hromosvodných typu SS, SR 03 se 2 šrouby</t>
  </si>
  <si>
    <t>905756546</t>
  </si>
  <si>
    <t>17</t>
  </si>
  <si>
    <t>354419960</t>
  </si>
  <si>
    <t>svorka odbočovací a spojovací SR 3a pro spojování kruhových a páskových vodičů    FeZn</t>
  </si>
  <si>
    <t>1535195252</t>
  </si>
  <si>
    <t>18</t>
  </si>
  <si>
    <t>387029787</t>
  </si>
  <si>
    <t>19</t>
  </si>
  <si>
    <t>354418950</t>
  </si>
  <si>
    <t>svorka připojovací SP1 k připojení kovových částí</t>
  </si>
  <si>
    <t>-1799737831</t>
  </si>
  <si>
    <t>92</t>
  </si>
  <si>
    <t>210290841</t>
  </si>
  <si>
    <t>Demontáž a montáž krytu na oceloplechovém rozváděči šířky do 70 cm</t>
  </si>
  <si>
    <t>-218110317</t>
  </si>
  <si>
    <t>20</t>
  </si>
  <si>
    <t>210810045</t>
  </si>
  <si>
    <t>Montáž měděných kabelů CYKY, CYKYD, CYKYDY, NYM, NYY, YSLY 750 V 3x1,5 mm2 uložených pevně</t>
  </si>
  <si>
    <t>-148897950</t>
  </si>
  <si>
    <t>341110300</t>
  </si>
  <si>
    <t>kabel silový s Cu jádrem CYKY 3x1,5 mm2</t>
  </si>
  <si>
    <t>445959633</t>
  </si>
  <si>
    <t>81</t>
  </si>
  <si>
    <t>210813033</t>
  </si>
  <si>
    <t>Montáž kabel Cu plný kulatý do 1 kV 4x6 až 10 mm2 uložený pevně (např. CYKY)</t>
  </si>
  <si>
    <t>-1489709210</t>
  </si>
  <si>
    <t>82</t>
  </si>
  <si>
    <t>34111076</t>
  </si>
  <si>
    <t>kabel instalační jádro Cu plné izolace PVC plášť PVC 450/750V (CYKY) 4x10mm2</t>
  </si>
  <si>
    <t>1920536257</t>
  </si>
  <si>
    <t>79</t>
  </si>
  <si>
    <t>210813035</t>
  </si>
  <si>
    <t>Montáž kabel Cu plný kulatý do 1 kV 4x16 mm2 uložený pevně (např. CYKY)</t>
  </si>
  <si>
    <t>-2066570286</t>
  </si>
  <si>
    <t>80</t>
  </si>
  <si>
    <t>34111080</t>
  </si>
  <si>
    <t>kabel instalační jádro Cu plné izolace PVC plášť PVC 450/750V (CYKY) 4x16mm2</t>
  </si>
  <si>
    <t>-2003763272</t>
  </si>
  <si>
    <t>85</t>
  </si>
  <si>
    <t>741110003</t>
  </si>
  <si>
    <t>Montáž trubka plastová tuhá D přes 35 mm uložená pevně</t>
  </si>
  <si>
    <t>-656646739</t>
  </si>
  <si>
    <t>86</t>
  </si>
  <si>
    <t>34571361</t>
  </si>
  <si>
    <t>trubka elektroinstalační HDPE tuhá dvouplášťová korugovaná D 41/50mm</t>
  </si>
  <si>
    <t>32</t>
  </si>
  <si>
    <t>-2089719908</t>
  </si>
  <si>
    <t>24</t>
  </si>
  <si>
    <t>0004</t>
  </si>
  <si>
    <t>Prořez</t>
  </si>
  <si>
    <t>kpl</t>
  </si>
  <si>
    <t>-2106336907</t>
  </si>
  <si>
    <t>25</t>
  </si>
  <si>
    <t>0005</t>
  </si>
  <si>
    <t>Podružný materiál elektro</t>
  </si>
  <si>
    <t>1169585318</t>
  </si>
  <si>
    <t>46-M</t>
  </si>
  <si>
    <t>Zemní práce při extr.mont.pracích</t>
  </si>
  <si>
    <t>26</t>
  </si>
  <si>
    <t>171201211</t>
  </si>
  <si>
    <t>Poplatek za uložení odpadu ze sypaniny na skládce (skládkovné)</t>
  </si>
  <si>
    <t>t</t>
  </si>
  <si>
    <t>967872955</t>
  </si>
  <si>
    <t>27</t>
  </si>
  <si>
    <t>460010025</t>
  </si>
  <si>
    <t>Vytyčení trasy inženýrských sítí v zastavěném prostoru</t>
  </si>
  <si>
    <t>km</t>
  </si>
  <si>
    <t>-1410643056</t>
  </si>
  <si>
    <t>29</t>
  </si>
  <si>
    <t>460030057</t>
  </si>
  <si>
    <t>Rozebrání dlažeb ručně z dlaždic betonových nebo keramických do malty spáry nezalité</t>
  </si>
  <si>
    <t>m2</t>
  </si>
  <si>
    <t>1346039977</t>
  </si>
  <si>
    <t>31</t>
  </si>
  <si>
    <t>460050003</t>
  </si>
  <si>
    <t>Hloubení nezapažených jam pro stožáry jednoduché délky do 8 m na rovině ručně v hornině tř 3</t>
  </si>
  <si>
    <t>-1863164068</t>
  </si>
  <si>
    <t>286111220</t>
  </si>
  <si>
    <t>trubka kanalizační hladká hrdlovaná D 315 x 7,7 x 5000 mm</t>
  </si>
  <si>
    <t>1226623428</t>
  </si>
  <si>
    <t>33</t>
  </si>
  <si>
    <t>460150163</t>
  </si>
  <si>
    <t>Hloubení kabelových zapažených i nezapažených rýh ručně š 35 cm, hl 80 cm, v hornině tř 3</t>
  </si>
  <si>
    <t>-285737670</t>
  </si>
  <si>
    <t>34</t>
  </si>
  <si>
    <t>460150303</t>
  </si>
  <si>
    <t>Hloubení kabelových zapažených i nezapažených rýh ručně š 50 cm, hl 120 cm, v hornině tř 3</t>
  </si>
  <si>
    <t>490064078</t>
  </si>
  <si>
    <t>35</t>
  </si>
  <si>
    <t>460490013</t>
  </si>
  <si>
    <t>Krytí kabelů výstražnou fólií šířky 34 cm</t>
  </si>
  <si>
    <t>-372395054</t>
  </si>
  <si>
    <t>36</t>
  </si>
  <si>
    <t>0001</t>
  </si>
  <si>
    <t>Výstražná fólie šíře 22cm</t>
  </si>
  <si>
    <t>-1068047750</t>
  </si>
  <si>
    <t>37</t>
  </si>
  <si>
    <t>460520163</t>
  </si>
  <si>
    <t>Montáž trubek ochranných plastových tuhých D do 90 mm uložených do rýhy</t>
  </si>
  <si>
    <t>-1321872266</t>
  </si>
  <si>
    <t>38</t>
  </si>
  <si>
    <t>345713540</t>
  </si>
  <si>
    <t>trubka elektroinstalační ohebná Kopoflex, HDPE+LDPE KF 09090</t>
  </si>
  <si>
    <t>2086307490</t>
  </si>
  <si>
    <t>39</t>
  </si>
  <si>
    <t>583373080</t>
  </si>
  <si>
    <t>štěrkopísek (Horní Řasnice) frakce 0-2 třída B</t>
  </si>
  <si>
    <t>-1039359093</t>
  </si>
  <si>
    <t>40</t>
  </si>
  <si>
    <t>460560163</t>
  </si>
  <si>
    <t>Zásyp rýh ručně šířky 35 cm, hloubky 80 cm, z horniny třídy 3</t>
  </si>
  <si>
    <t>-1036468705</t>
  </si>
  <si>
    <t>41</t>
  </si>
  <si>
    <t>460560303</t>
  </si>
  <si>
    <t>Zásyp rýh ručně šířky 50 cm, hloubky 120 cm, z horniny třídy 3</t>
  </si>
  <si>
    <t>-535009069</t>
  </si>
  <si>
    <t>42</t>
  </si>
  <si>
    <t>460600061</t>
  </si>
  <si>
    <t>Odvoz suti a vybouraných hmot do 1 km</t>
  </si>
  <si>
    <t>-882433401</t>
  </si>
  <si>
    <t>43</t>
  </si>
  <si>
    <t>460600071</t>
  </si>
  <si>
    <t>Příplatek k odvozu suti a vybouraných hmot za každý další 1 km</t>
  </si>
  <si>
    <t>1857532117</t>
  </si>
  <si>
    <t>44</t>
  </si>
  <si>
    <t>589325630</t>
  </si>
  <si>
    <t>směs pro beton třída C 16/20 X0,XC1 kamenivo do 8 mm</t>
  </si>
  <si>
    <t>m3</t>
  </si>
  <si>
    <t>-738833410</t>
  </si>
  <si>
    <t>48</t>
  </si>
  <si>
    <t>460650033</t>
  </si>
  <si>
    <t>Zřízení podkladní vrstvy vozovky a chodníku ze sypaniny se zhutněním tloušťky do 20 cm</t>
  </si>
  <si>
    <t>-1190620841</t>
  </si>
  <si>
    <t>49</t>
  </si>
  <si>
    <t>460650062</t>
  </si>
  <si>
    <t>Zřízení podkladní vrstvy vozovky a chodníku z kameniva drceného se zhutněním tloušťky do 15 cm</t>
  </si>
  <si>
    <t>-981291231</t>
  </si>
  <si>
    <t>50</t>
  </si>
  <si>
    <t>583439030</t>
  </si>
  <si>
    <t>kamenivo drcené hrubé frakce 11-16</t>
  </si>
  <si>
    <t>-373858146</t>
  </si>
  <si>
    <t>53</t>
  </si>
  <si>
    <t>460650153</t>
  </si>
  <si>
    <t>Kladení dlažby z kostek kamenných do mozaiky do lože z kameniva těženého</t>
  </si>
  <si>
    <t>1715756519</t>
  </si>
  <si>
    <t>54</t>
  </si>
  <si>
    <t>460650173</t>
  </si>
  <si>
    <t>Očištění kostek kamenných mozaikových z rozebraných dlažeb</t>
  </si>
  <si>
    <t>-898218109</t>
  </si>
  <si>
    <t>83</t>
  </si>
  <si>
    <t>460791213</t>
  </si>
  <si>
    <t>Montáž trubek ochranných plastových ohebných do 90 mm uložených do rýhy</t>
  </si>
  <si>
    <t>771920452</t>
  </si>
  <si>
    <t>84</t>
  </si>
  <si>
    <t>34571354</t>
  </si>
  <si>
    <t>trubka elektroinstalační ohebná dvouplášťová korugovaná (chránička) D 75/90mm, HDPE+LDPE</t>
  </si>
  <si>
    <t>1537719743</t>
  </si>
  <si>
    <t>88</t>
  </si>
  <si>
    <t>00012</t>
  </si>
  <si>
    <t>Podružný stavební materiál (zazdění rozvaděče, úprava omítky, začištění spár)</t>
  </si>
  <si>
    <t>537348485</t>
  </si>
  <si>
    <t>58-M</t>
  </si>
  <si>
    <t>Revize vyhrazených technických zařízení</t>
  </si>
  <si>
    <t>55</t>
  </si>
  <si>
    <t>Výchozí revize elekktro</t>
  </si>
  <si>
    <t>hod</t>
  </si>
  <si>
    <t>1426031081</t>
  </si>
  <si>
    <t>56</t>
  </si>
  <si>
    <t>580108011</t>
  </si>
  <si>
    <t>Kontrola stavu 1 nebo 2 stožárových svítidel parkových nebo sadových</t>
  </si>
  <si>
    <t>-756838770</t>
  </si>
  <si>
    <t>HZS</t>
  </si>
  <si>
    <t>Hodinové zúčtovací sazby</t>
  </si>
  <si>
    <t>57</t>
  </si>
  <si>
    <t>Pronájem vysokozdvižné plošiny</t>
  </si>
  <si>
    <t>512</t>
  </si>
  <si>
    <t>1961683678</t>
  </si>
  <si>
    <t>58</t>
  </si>
  <si>
    <t>Práce jeřábem</t>
  </si>
  <si>
    <t>-351519553</t>
  </si>
  <si>
    <t>59</t>
  </si>
  <si>
    <t>HZS2222x</t>
  </si>
  <si>
    <t>Demontáž stávajícího rozvaděče R-VO231, 40m PVC lišty, 40m kabelového vedení po objektu č.p. 231, ekologická likvidace</t>
  </si>
  <si>
    <t>-1579292446</t>
  </si>
  <si>
    <t>60</t>
  </si>
  <si>
    <t>HZS2222xx</t>
  </si>
  <si>
    <t>Demontáž stávajících svítidel VO, ekologická likvidace</t>
  </si>
  <si>
    <t>776745423</t>
  </si>
  <si>
    <t>61</t>
  </si>
  <si>
    <t>HZS2222xxx</t>
  </si>
  <si>
    <t>Demontáž stávajících podpěrných bodů veřejního osvětlení</t>
  </si>
  <si>
    <t>-1014353955</t>
  </si>
  <si>
    <t>87</t>
  </si>
  <si>
    <t>HZS2491</t>
  </si>
  <si>
    <t>Hodinová zúčtovací sazba dělník zednických výpomocí</t>
  </si>
  <si>
    <t>-612314831</t>
  </si>
  <si>
    <t>VRN</t>
  </si>
  <si>
    <t>Vedlejší rozpočtové náklady</t>
  </si>
  <si>
    <t>VRN1</t>
  </si>
  <si>
    <t>Průzkumné, geodetické a projektové práce</t>
  </si>
  <si>
    <t>62</t>
  </si>
  <si>
    <t>012103000</t>
  </si>
  <si>
    <t>Geodetické práce před výstavbou</t>
  </si>
  <si>
    <t>1024</t>
  </si>
  <si>
    <t>426114148</t>
  </si>
  <si>
    <t>63</t>
  </si>
  <si>
    <t>012203000</t>
  </si>
  <si>
    <t>Geodetické práce při provádění stavby</t>
  </si>
  <si>
    <t>-1767130040</t>
  </si>
  <si>
    <t>VRN4</t>
  </si>
  <si>
    <t>Inženýrská činnost</t>
  </si>
  <si>
    <t>045002000</t>
  </si>
  <si>
    <t>Kompletační a koordinační činnost</t>
  </si>
  <si>
    <t>580972873</t>
  </si>
  <si>
    <t>VRN6</t>
  </si>
  <si>
    <t>Územní vlivy</t>
  </si>
  <si>
    <t>65</t>
  </si>
  <si>
    <t>065002000</t>
  </si>
  <si>
    <t>Mimostaveništní doprava materiálů</t>
  </si>
  <si>
    <t>-1652037550</t>
  </si>
  <si>
    <t>VRN8</t>
  </si>
  <si>
    <t>Přesun stavebních kapacit</t>
  </si>
  <si>
    <t>66</t>
  </si>
  <si>
    <t>081002000</t>
  </si>
  <si>
    <t>Doprava zaměstnanců</t>
  </si>
  <si>
    <t>1450335790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</si>
</sst>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</xf>
    <xf numFmtId="0" fontId="31" fillId="0" borderId="22" xfId="0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4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4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0" fillId="0" borderId="0" xfId="0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7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pans="1:74" s="1" customFormat="1" ht="36.950000000000003" customHeight="1">
      <c r="AR2" s="249"/>
      <c r="AS2" s="249"/>
      <c r="AT2" s="249"/>
      <c r="AU2" s="249"/>
      <c r="AV2" s="249"/>
      <c r="AW2" s="249"/>
      <c r="AX2" s="249"/>
      <c r="AY2" s="249"/>
      <c r="AZ2" s="249"/>
      <c r="BA2" s="249"/>
      <c r="BB2" s="249"/>
      <c r="BC2" s="249"/>
      <c r="BD2" s="249"/>
      <c r="BE2" s="249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pans="1:74" s="1" customFormat="1" ht="24.95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spans="1:74" s="1" customFormat="1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12" t="s">
        <v>14</v>
      </c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19"/>
      <c r="AQ5" s="19"/>
      <c r="AR5" s="17"/>
      <c r="BE5" s="209" t="s">
        <v>15</v>
      </c>
      <c r="BS5" s="14" t="s">
        <v>6</v>
      </c>
    </row>
    <row r="6" spans="1:74" s="1" customFormat="1" ht="36.950000000000003" customHeight="1">
      <c r="B6" s="18"/>
      <c r="C6" s="19"/>
      <c r="D6" s="25" t="s">
        <v>16</v>
      </c>
      <c r="E6" s="19"/>
      <c r="F6" s="19"/>
      <c r="G6" s="19"/>
      <c r="H6" s="19"/>
      <c r="I6" s="19"/>
      <c r="J6" s="19"/>
      <c r="K6" s="214" t="s">
        <v>17</v>
      </c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19"/>
      <c r="AQ6" s="19"/>
      <c r="AR6" s="17"/>
      <c r="BE6" s="210"/>
      <c r="BS6" s="14" t="s">
        <v>6</v>
      </c>
    </row>
    <row r="7" spans="1:74" s="1" customFormat="1" ht="12" customHeight="1">
      <c r="B7" s="18"/>
      <c r="C7" s="19"/>
      <c r="D7" s="26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6" t="s">
        <v>19</v>
      </c>
      <c r="AL7" s="19"/>
      <c r="AM7" s="19"/>
      <c r="AN7" s="24" t="s">
        <v>1</v>
      </c>
      <c r="AO7" s="19"/>
      <c r="AP7" s="19"/>
      <c r="AQ7" s="19"/>
      <c r="AR7" s="17"/>
      <c r="BE7" s="210"/>
      <c r="BS7" s="14" t="s">
        <v>6</v>
      </c>
    </row>
    <row r="8" spans="1:74" s="1" customFormat="1" ht="12" customHeight="1">
      <c r="B8" s="18"/>
      <c r="C8" s="19"/>
      <c r="D8" s="26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6" t="s">
        <v>22</v>
      </c>
      <c r="AL8" s="19"/>
      <c r="AM8" s="19"/>
      <c r="AN8" s="27" t="s">
        <v>23</v>
      </c>
      <c r="AO8" s="19"/>
      <c r="AP8" s="19"/>
      <c r="AQ8" s="19"/>
      <c r="AR8" s="17"/>
      <c r="BE8" s="210"/>
      <c r="BS8" s="14" t="s">
        <v>6</v>
      </c>
    </row>
    <row r="9" spans="1:74" s="1" customFormat="1" ht="14.45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10"/>
      <c r="BS9" s="14" t="s">
        <v>6</v>
      </c>
    </row>
    <row r="10" spans="1:74" s="1" customFormat="1" ht="12" customHeight="1">
      <c r="B10" s="18"/>
      <c r="C10" s="19"/>
      <c r="D10" s="26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6" t="s">
        <v>25</v>
      </c>
      <c r="AL10" s="19"/>
      <c r="AM10" s="19"/>
      <c r="AN10" s="24" t="s">
        <v>1</v>
      </c>
      <c r="AO10" s="19"/>
      <c r="AP10" s="19"/>
      <c r="AQ10" s="19"/>
      <c r="AR10" s="17"/>
      <c r="BE10" s="210"/>
      <c r="BS10" s="14" t="s">
        <v>6</v>
      </c>
    </row>
    <row r="11" spans="1:74" s="1" customFormat="1" ht="18.399999999999999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6" t="s">
        <v>27</v>
      </c>
      <c r="AL11" s="19"/>
      <c r="AM11" s="19"/>
      <c r="AN11" s="24" t="s">
        <v>1</v>
      </c>
      <c r="AO11" s="19"/>
      <c r="AP11" s="19"/>
      <c r="AQ11" s="19"/>
      <c r="AR11" s="17"/>
      <c r="BE11" s="210"/>
      <c r="BS11" s="14" t="s">
        <v>6</v>
      </c>
    </row>
    <row r="12" spans="1:74" s="1" customFormat="1" ht="6.95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10"/>
      <c r="BS12" s="14" t="s">
        <v>6</v>
      </c>
    </row>
    <row r="13" spans="1:74" s="1" customFormat="1" ht="12" customHeight="1">
      <c r="B13" s="18"/>
      <c r="C13" s="19"/>
      <c r="D13" s="26" t="s">
        <v>28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6" t="s">
        <v>25</v>
      </c>
      <c r="AL13" s="19"/>
      <c r="AM13" s="19"/>
      <c r="AN13" s="28" t="s">
        <v>29</v>
      </c>
      <c r="AO13" s="19"/>
      <c r="AP13" s="19"/>
      <c r="AQ13" s="19"/>
      <c r="AR13" s="17"/>
      <c r="BE13" s="210"/>
      <c r="BS13" s="14" t="s">
        <v>6</v>
      </c>
    </row>
    <row r="14" spans="1:74" ht="12.75">
      <c r="B14" s="18"/>
      <c r="C14" s="19"/>
      <c r="D14" s="19"/>
      <c r="E14" s="215" t="s">
        <v>29</v>
      </c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6" t="s">
        <v>27</v>
      </c>
      <c r="AL14" s="19"/>
      <c r="AM14" s="19"/>
      <c r="AN14" s="28" t="s">
        <v>29</v>
      </c>
      <c r="AO14" s="19"/>
      <c r="AP14" s="19"/>
      <c r="AQ14" s="19"/>
      <c r="AR14" s="17"/>
      <c r="BE14" s="210"/>
      <c r="BS14" s="14" t="s">
        <v>6</v>
      </c>
    </row>
    <row r="15" spans="1:74" s="1" customFormat="1" ht="6.95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10"/>
      <c r="BS15" s="14" t="s">
        <v>4</v>
      </c>
    </row>
    <row r="16" spans="1:74" s="1" customFormat="1" ht="12" customHeight="1">
      <c r="B16" s="18"/>
      <c r="C16" s="19"/>
      <c r="D16" s="26" t="s">
        <v>30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6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10"/>
      <c r="BS16" s="14" t="s">
        <v>4</v>
      </c>
    </row>
    <row r="17" spans="1:71" s="1" customFormat="1" ht="18.399999999999999" customHeight="1">
      <c r="B17" s="18"/>
      <c r="C17" s="19"/>
      <c r="D17" s="19"/>
      <c r="E17" s="24" t="s">
        <v>26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6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10"/>
      <c r="BS17" s="14" t="s">
        <v>31</v>
      </c>
    </row>
    <row r="18" spans="1:71" s="1" customFormat="1" ht="6.95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10"/>
      <c r="BS18" s="14" t="s">
        <v>6</v>
      </c>
    </row>
    <row r="19" spans="1:71" s="1" customFormat="1" ht="12" customHeight="1">
      <c r="B19" s="18"/>
      <c r="C19" s="19"/>
      <c r="D19" s="26" t="s">
        <v>32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6" t="s">
        <v>25</v>
      </c>
      <c r="AL19" s="19"/>
      <c r="AM19" s="19"/>
      <c r="AN19" s="24" t="s">
        <v>33</v>
      </c>
      <c r="AO19" s="19"/>
      <c r="AP19" s="19"/>
      <c r="AQ19" s="19"/>
      <c r="AR19" s="17"/>
      <c r="BE19" s="210"/>
      <c r="BS19" s="14" t="s">
        <v>6</v>
      </c>
    </row>
    <row r="20" spans="1:71" s="1" customFormat="1" ht="18.399999999999999" customHeight="1">
      <c r="B20" s="18"/>
      <c r="C20" s="19"/>
      <c r="D20" s="19"/>
      <c r="E20" s="24" t="s">
        <v>34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6" t="s">
        <v>27</v>
      </c>
      <c r="AL20" s="19"/>
      <c r="AM20" s="19"/>
      <c r="AN20" s="24" t="s">
        <v>35</v>
      </c>
      <c r="AO20" s="19"/>
      <c r="AP20" s="19"/>
      <c r="AQ20" s="19"/>
      <c r="AR20" s="17"/>
      <c r="BE20" s="210"/>
      <c r="BS20" s="14" t="s">
        <v>31</v>
      </c>
    </row>
    <row r="21" spans="1:71" s="1" customFormat="1" ht="6.95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10"/>
    </row>
    <row r="22" spans="1:71" s="1" customFormat="1" ht="12" customHeight="1">
      <c r="B22" s="18"/>
      <c r="C22" s="19"/>
      <c r="D22" s="26" t="s">
        <v>36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10"/>
    </row>
    <row r="23" spans="1:71" s="1" customFormat="1" ht="16.5" customHeight="1">
      <c r="B23" s="18"/>
      <c r="C23" s="19"/>
      <c r="D23" s="19"/>
      <c r="E23" s="217" t="s">
        <v>1</v>
      </c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19"/>
      <c r="AP23" s="19"/>
      <c r="AQ23" s="19"/>
      <c r="AR23" s="17"/>
      <c r="BE23" s="210"/>
    </row>
    <row r="24" spans="1:71" s="1" customFormat="1" ht="6.95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10"/>
    </row>
    <row r="25" spans="1:71" s="1" customFormat="1" ht="6.95" customHeight="1">
      <c r="B25" s="18"/>
      <c r="C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19"/>
      <c r="AQ25" s="19"/>
      <c r="AR25" s="17"/>
      <c r="BE25" s="210"/>
    </row>
    <row r="26" spans="1:71" s="2" customFormat="1" ht="25.9" customHeight="1">
      <c r="A26" s="31"/>
      <c r="B26" s="32"/>
      <c r="C26" s="33"/>
      <c r="D26" s="34" t="s">
        <v>37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218">
        <f>ROUND(AG94,2)</f>
        <v>0</v>
      </c>
      <c r="AL26" s="219"/>
      <c r="AM26" s="219"/>
      <c r="AN26" s="219"/>
      <c r="AO26" s="219"/>
      <c r="AP26" s="33"/>
      <c r="AQ26" s="33"/>
      <c r="AR26" s="36"/>
      <c r="BE26" s="210"/>
    </row>
    <row r="27" spans="1:71" s="2" customFormat="1" ht="6.95" customHeight="1">
      <c r="A27" s="31"/>
      <c r="B27" s="32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6"/>
      <c r="BE27" s="210"/>
    </row>
    <row r="28" spans="1:71" s="2" customFormat="1" ht="12.75">
      <c r="A28" s="31"/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220" t="s">
        <v>38</v>
      </c>
      <c r="M28" s="220"/>
      <c r="N28" s="220"/>
      <c r="O28" s="220"/>
      <c r="P28" s="220"/>
      <c r="Q28" s="33"/>
      <c r="R28" s="33"/>
      <c r="S28" s="33"/>
      <c r="T28" s="33"/>
      <c r="U28" s="33"/>
      <c r="V28" s="33"/>
      <c r="W28" s="220" t="s">
        <v>39</v>
      </c>
      <c r="X28" s="220"/>
      <c r="Y28" s="220"/>
      <c r="Z28" s="220"/>
      <c r="AA28" s="220"/>
      <c r="AB28" s="220"/>
      <c r="AC28" s="220"/>
      <c r="AD28" s="220"/>
      <c r="AE28" s="220"/>
      <c r="AF28" s="33"/>
      <c r="AG28" s="33"/>
      <c r="AH28" s="33"/>
      <c r="AI28" s="33"/>
      <c r="AJ28" s="33"/>
      <c r="AK28" s="220" t="s">
        <v>40</v>
      </c>
      <c r="AL28" s="220"/>
      <c r="AM28" s="220"/>
      <c r="AN28" s="220"/>
      <c r="AO28" s="220"/>
      <c r="AP28" s="33"/>
      <c r="AQ28" s="33"/>
      <c r="AR28" s="36"/>
      <c r="BE28" s="210"/>
    </row>
    <row r="29" spans="1:71" s="3" customFormat="1" ht="14.45" customHeight="1">
      <c r="B29" s="37"/>
      <c r="C29" s="38"/>
      <c r="D29" s="26" t="s">
        <v>41</v>
      </c>
      <c r="E29" s="38"/>
      <c r="F29" s="26" t="s">
        <v>42</v>
      </c>
      <c r="G29" s="38"/>
      <c r="H29" s="38"/>
      <c r="I29" s="38"/>
      <c r="J29" s="38"/>
      <c r="K29" s="38"/>
      <c r="L29" s="223">
        <v>0.21</v>
      </c>
      <c r="M29" s="222"/>
      <c r="N29" s="222"/>
      <c r="O29" s="222"/>
      <c r="P29" s="222"/>
      <c r="Q29" s="38"/>
      <c r="R29" s="38"/>
      <c r="S29" s="38"/>
      <c r="T29" s="38"/>
      <c r="U29" s="38"/>
      <c r="V29" s="38"/>
      <c r="W29" s="221">
        <f>ROUND(AZ94, 2)</f>
        <v>0</v>
      </c>
      <c r="X29" s="222"/>
      <c r="Y29" s="222"/>
      <c r="Z29" s="222"/>
      <c r="AA29" s="222"/>
      <c r="AB29" s="222"/>
      <c r="AC29" s="222"/>
      <c r="AD29" s="222"/>
      <c r="AE29" s="222"/>
      <c r="AF29" s="38"/>
      <c r="AG29" s="38"/>
      <c r="AH29" s="38"/>
      <c r="AI29" s="38"/>
      <c r="AJ29" s="38"/>
      <c r="AK29" s="221">
        <f>ROUND(AV94, 2)</f>
        <v>0</v>
      </c>
      <c r="AL29" s="222"/>
      <c r="AM29" s="222"/>
      <c r="AN29" s="222"/>
      <c r="AO29" s="222"/>
      <c r="AP29" s="38"/>
      <c r="AQ29" s="38"/>
      <c r="AR29" s="39"/>
      <c r="BE29" s="211"/>
    </row>
    <row r="30" spans="1:71" s="3" customFormat="1" ht="14.45" customHeight="1">
      <c r="B30" s="37"/>
      <c r="C30" s="38"/>
      <c r="D30" s="38"/>
      <c r="E30" s="38"/>
      <c r="F30" s="26" t="s">
        <v>43</v>
      </c>
      <c r="G30" s="38"/>
      <c r="H30" s="38"/>
      <c r="I30" s="38"/>
      <c r="J30" s="38"/>
      <c r="K30" s="38"/>
      <c r="L30" s="223">
        <v>0.15</v>
      </c>
      <c r="M30" s="222"/>
      <c r="N30" s="222"/>
      <c r="O30" s="222"/>
      <c r="P30" s="222"/>
      <c r="Q30" s="38"/>
      <c r="R30" s="38"/>
      <c r="S30" s="38"/>
      <c r="T30" s="38"/>
      <c r="U30" s="38"/>
      <c r="V30" s="38"/>
      <c r="W30" s="221">
        <f>ROUND(BA94, 2)</f>
        <v>0</v>
      </c>
      <c r="X30" s="222"/>
      <c r="Y30" s="222"/>
      <c r="Z30" s="222"/>
      <c r="AA30" s="222"/>
      <c r="AB30" s="222"/>
      <c r="AC30" s="222"/>
      <c r="AD30" s="222"/>
      <c r="AE30" s="222"/>
      <c r="AF30" s="38"/>
      <c r="AG30" s="38"/>
      <c r="AH30" s="38"/>
      <c r="AI30" s="38"/>
      <c r="AJ30" s="38"/>
      <c r="AK30" s="221">
        <f>ROUND(AW94, 2)</f>
        <v>0</v>
      </c>
      <c r="AL30" s="222"/>
      <c r="AM30" s="222"/>
      <c r="AN30" s="222"/>
      <c r="AO30" s="222"/>
      <c r="AP30" s="38"/>
      <c r="AQ30" s="38"/>
      <c r="AR30" s="39"/>
      <c r="BE30" s="211"/>
    </row>
    <row r="31" spans="1:71" s="3" customFormat="1" ht="14.45" hidden="1" customHeight="1">
      <c r="B31" s="37"/>
      <c r="C31" s="38"/>
      <c r="D31" s="38"/>
      <c r="E31" s="38"/>
      <c r="F31" s="26" t="s">
        <v>44</v>
      </c>
      <c r="G31" s="38"/>
      <c r="H31" s="38"/>
      <c r="I31" s="38"/>
      <c r="J31" s="38"/>
      <c r="K31" s="38"/>
      <c r="L31" s="223">
        <v>0.21</v>
      </c>
      <c r="M31" s="222"/>
      <c r="N31" s="222"/>
      <c r="O31" s="222"/>
      <c r="P31" s="222"/>
      <c r="Q31" s="38"/>
      <c r="R31" s="38"/>
      <c r="S31" s="38"/>
      <c r="T31" s="38"/>
      <c r="U31" s="38"/>
      <c r="V31" s="38"/>
      <c r="W31" s="221">
        <f>ROUND(BB94, 2)</f>
        <v>0</v>
      </c>
      <c r="X31" s="222"/>
      <c r="Y31" s="222"/>
      <c r="Z31" s="222"/>
      <c r="AA31" s="222"/>
      <c r="AB31" s="222"/>
      <c r="AC31" s="222"/>
      <c r="AD31" s="222"/>
      <c r="AE31" s="222"/>
      <c r="AF31" s="38"/>
      <c r="AG31" s="38"/>
      <c r="AH31" s="38"/>
      <c r="AI31" s="38"/>
      <c r="AJ31" s="38"/>
      <c r="AK31" s="221">
        <v>0</v>
      </c>
      <c r="AL31" s="222"/>
      <c r="AM31" s="222"/>
      <c r="AN31" s="222"/>
      <c r="AO31" s="222"/>
      <c r="AP31" s="38"/>
      <c r="AQ31" s="38"/>
      <c r="AR31" s="39"/>
      <c r="BE31" s="211"/>
    </row>
    <row r="32" spans="1:71" s="3" customFormat="1" ht="14.45" hidden="1" customHeight="1">
      <c r="B32" s="37"/>
      <c r="C32" s="38"/>
      <c r="D32" s="38"/>
      <c r="E32" s="38"/>
      <c r="F32" s="26" t="s">
        <v>45</v>
      </c>
      <c r="G32" s="38"/>
      <c r="H32" s="38"/>
      <c r="I32" s="38"/>
      <c r="J32" s="38"/>
      <c r="K32" s="38"/>
      <c r="L32" s="223">
        <v>0.15</v>
      </c>
      <c r="M32" s="222"/>
      <c r="N32" s="222"/>
      <c r="O32" s="222"/>
      <c r="P32" s="222"/>
      <c r="Q32" s="38"/>
      <c r="R32" s="38"/>
      <c r="S32" s="38"/>
      <c r="T32" s="38"/>
      <c r="U32" s="38"/>
      <c r="V32" s="38"/>
      <c r="W32" s="221">
        <f>ROUND(BC94, 2)</f>
        <v>0</v>
      </c>
      <c r="X32" s="222"/>
      <c r="Y32" s="222"/>
      <c r="Z32" s="222"/>
      <c r="AA32" s="222"/>
      <c r="AB32" s="222"/>
      <c r="AC32" s="222"/>
      <c r="AD32" s="222"/>
      <c r="AE32" s="222"/>
      <c r="AF32" s="38"/>
      <c r="AG32" s="38"/>
      <c r="AH32" s="38"/>
      <c r="AI32" s="38"/>
      <c r="AJ32" s="38"/>
      <c r="AK32" s="221">
        <v>0</v>
      </c>
      <c r="AL32" s="222"/>
      <c r="AM32" s="222"/>
      <c r="AN32" s="222"/>
      <c r="AO32" s="222"/>
      <c r="AP32" s="38"/>
      <c r="AQ32" s="38"/>
      <c r="AR32" s="39"/>
      <c r="BE32" s="211"/>
    </row>
    <row r="33" spans="1:57" s="3" customFormat="1" ht="14.45" hidden="1" customHeight="1">
      <c r="B33" s="37"/>
      <c r="C33" s="38"/>
      <c r="D33" s="38"/>
      <c r="E33" s="38"/>
      <c r="F33" s="26" t="s">
        <v>46</v>
      </c>
      <c r="G33" s="38"/>
      <c r="H33" s="38"/>
      <c r="I33" s="38"/>
      <c r="J33" s="38"/>
      <c r="K33" s="38"/>
      <c r="L33" s="223">
        <v>0</v>
      </c>
      <c r="M33" s="222"/>
      <c r="N33" s="222"/>
      <c r="O33" s="222"/>
      <c r="P33" s="222"/>
      <c r="Q33" s="38"/>
      <c r="R33" s="38"/>
      <c r="S33" s="38"/>
      <c r="T33" s="38"/>
      <c r="U33" s="38"/>
      <c r="V33" s="38"/>
      <c r="W33" s="221">
        <f>ROUND(BD94, 2)</f>
        <v>0</v>
      </c>
      <c r="X33" s="222"/>
      <c r="Y33" s="222"/>
      <c r="Z33" s="222"/>
      <c r="AA33" s="222"/>
      <c r="AB33" s="222"/>
      <c r="AC33" s="222"/>
      <c r="AD33" s="222"/>
      <c r="AE33" s="222"/>
      <c r="AF33" s="38"/>
      <c r="AG33" s="38"/>
      <c r="AH33" s="38"/>
      <c r="AI33" s="38"/>
      <c r="AJ33" s="38"/>
      <c r="AK33" s="221">
        <v>0</v>
      </c>
      <c r="AL33" s="222"/>
      <c r="AM33" s="222"/>
      <c r="AN33" s="222"/>
      <c r="AO33" s="222"/>
      <c r="AP33" s="38"/>
      <c r="AQ33" s="38"/>
      <c r="AR33" s="39"/>
      <c r="BE33" s="211"/>
    </row>
    <row r="34" spans="1:57" s="2" customFormat="1" ht="6.95" customHeight="1">
      <c r="A34" s="31"/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6"/>
      <c r="BE34" s="210"/>
    </row>
    <row r="35" spans="1:57" s="2" customFormat="1" ht="25.9" customHeight="1">
      <c r="A35" s="31"/>
      <c r="B35" s="32"/>
      <c r="C35" s="40"/>
      <c r="D35" s="41" t="s">
        <v>47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48</v>
      </c>
      <c r="U35" s="42"/>
      <c r="V35" s="42"/>
      <c r="W35" s="42"/>
      <c r="X35" s="224" t="s">
        <v>49</v>
      </c>
      <c r="Y35" s="225"/>
      <c r="Z35" s="225"/>
      <c r="AA35" s="225"/>
      <c r="AB35" s="225"/>
      <c r="AC35" s="42"/>
      <c r="AD35" s="42"/>
      <c r="AE35" s="42"/>
      <c r="AF35" s="42"/>
      <c r="AG35" s="42"/>
      <c r="AH35" s="42"/>
      <c r="AI35" s="42"/>
      <c r="AJ35" s="42"/>
      <c r="AK35" s="226">
        <f>SUM(AK26:AK33)</f>
        <v>0</v>
      </c>
      <c r="AL35" s="225"/>
      <c r="AM35" s="225"/>
      <c r="AN35" s="225"/>
      <c r="AO35" s="227"/>
      <c r="AP35" s="40"/>
      <c r="AQ35" s="40"/>
      <c r="AR35" s="36"/>
      <c r="BE35" s="31"/>
    </row>
    <row r="36" spans="1:57" s="2" customFormat="1" ht="6.95" customHeight="1">
      <c r="A36" s="31"/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6"/>
      <c r="BE36" s="31"/>
    </row>
    <row r="37" spans="1:57" s="2" customFormat="1" ht="14.45" customHeight="1">
      <c r="A37" s="31"/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6"/>
      <c r="BE37" s="31"/>
    </row>
    <row r="38" spans="1:57" s="1" customFormat="1" ht="14.45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pans="1:57" s="1" customFormat="1" ht="14.45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pans="1:57" s="1" customFormat="1" ht="14.45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pans="1:57" s="1" customFormat="1" ht="14.45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pans="1:57" s="1" customFormat="1" ht="14.45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pans="1:57" s="1" customFormat="1" ht="14.45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pans="1:57" s="1" customFormat="1" ht="14.45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pans="1:57" s="1" customFormat="1" ht="14.45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pans="1:57" s="1" customFormat="1" ht="14.45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pans="1:57" s="1" customFormat="1" ht="14.45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pans="1:57" s="1" customFormat="1" ht="14.45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pans="1:57" s="2" customFormat="1" ht="14.45" customHeight="1">
      <c r="B49" s="44"/>
      <c r="C49" s="45"/>
      <c r="D49" s="46" t="s">
        <v>50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6" t="s">
        <v>51</v>
      </c>
      <c r="AI49" s="47"/>
      <c r="AJ49" s="47"/>
      <c r="AK49" s="47"/>
      <c r="AL49" s="47"/>
      <c r="AM49" s="47"/>
      <c r="AN49" s="47"/>
      <c r="AO49" s="47"/>
      <c r="AP49" s="45"/>
      <c r="AQ49" s="45"/>
      <c r="AR49" s="48"/>
    </row>
    <row r="50" spans="1:57" ht="11.25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 spans="1:57" ht="11.25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 spans="1:57" ht="11.25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 spans="1:57" ht="11.25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 spans="1:57" ht="11.25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 spans="1:57" ht="11.2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 spans="1:57" ht="11.25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 spans="1:57" ht="11.25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 spans="1:57" ht="11.25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 spans="1:57" ht="11.25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pans="1:57" s="2" customFormat="1" ht="12.75">
      <c r="A60" s="31"/>
      <c r="B60" s="32"/>
      <c r="C60" s="33"/>
      <c r="D60" s="49" t="s">
        <v>52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49" t="s">
        <v>53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49" t="s">
        <v>52</v>
      </c>
      <c r="AI60" s="35"/>
      <c r="AJ60" s="35"/>
      <c r="AK60" s="35"/>
      <c r="AL60" s="35"/>
      <c r="AM60" s="49" t="s">
        <v>53</v>
      </c>
      <c r="AN60" s="35"/>
      <c r="AO60" s="35"/>
      <c r="AP60" s="33"/>
      <c r="AQ60" s="33"/>
      <c r="AR60" s="36"/>
      <c r="BE60" s="31"/>
    </row>
    <row r="61" spans="1:57" ht="11.25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 spans="1:57" ht="11.2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 spans="1:57" ht="11.25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pans="1:57" s="2" customFormat="1" ht="12.75">
      <c r="A64" s="31"/>
      <c r="B64" s="32"/>
      <c r="C64" s="33"/>
      <c r="D64" s="46" t="s">
        <v>54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6" t="s">
        <v>55</v>
      </c>
      <c r="AI64" s="50"/>
      <c r="AJ64" s="50"/>
      <c r="AK64" s="50"/>
      <c r="AL64" s="50"/>
      <c r="AM64" s="50"/>
      <c r="AN64" s="50"/>
      <c r="AO64" s="50"/>
      <c r="AP64" s="33"/>
      <c r="AQ64" s="33"/>
      <c r="AR64" s="36"/>
      <c r="BE64" s="31"/>
    </row>
    <row r="65" spans="1:57" ht="11.2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 spans="1:57" ht="11.25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 spans="1:57" ht="11.25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 spans="1:57" ht="11.25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 spans="1:57" ht="11.25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 spans="1:57" ht="11.25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 spans="1:57" ht="11.25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 spans="1:57" ht="11.25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 spans="1:57" ht="11.25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 spans="1:57" ht="11.25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pans="1:57" s="2" customFormat="1" ht="12.75">
      <c r="A75" s="31"/>
      <c r="B75" s="32"/>
      <c r="C75" s="33"/>
      <c r="D75" s="49" t="s">
        <v>52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49" t="s">
        <v>53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49" t="s">
        <v>52</v>
      </c>
      <c r="AI75" s="35"/>
      <c r="AJ75" s="35"/>
      <c r="AK75" s="35"/>
      <c r="AL75" s="35"/>
      <c r="AM75" s="49" t="s">
        <v>53</v>
      </c>
      <c r="AN75" s="35"/>
      <c r="AO75" s="35"/>
      <c r="AP75" s="33"/>
      <c r="AQ75" s="33"/>
      <c r="AR75" s="36"/>
      <c r="BE75" s="31"/>
    </row>
    <row r="76" spans="1:57" s="2" customFormat="1" ht="11.25">
      <c r="A76" s="3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6"/>
      <c r="BE76" s="31"/>
    </row>
    <row r="77" spans="1:57" s="2" customFormat="1" ht="6.95" customHeight="1">
      <c r="A77" s="31"/>
      <c r="B77" s="51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36"/>
      <c r="BE77" s="31"/>
    </row>
    <row r="81" spans="1:90" s="2" customFormat="1" ht="6.95" customHeight="1">
      <c r="A81" s="31"/>
      <c r="B81" s="53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36"/>
      <c r="BE81" s="31"/>
    </row>
    <row r="82" spans="1:90" s="2" customFormat="1" ht="24.95" customHeight="1">
      <c r="A82" s="31"/>
      <c r="B82" s="32"/>
      <c r="C82" s="20" t="s">
        <v>56</v>
      </c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6"/>
      <c r="BE82" s="31"/>
    </row>
    <row r="83" spans="1:90" s="2" customFormat="1" ht="6.95" customHeight="1">
      <c r="A83" s="31"/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6"/>
      <c r="BE83" s="31"/>
    </row>
    <row r="84" spans="1:90" s="4" customFormat="1" ht="12" customHeight="1">
      <c r="B84" s="55"/>
      <c r="C84" s="26" t="s">
        <v>13</v>
      </c>
      <c r="D84" s="56"/>
      <c r="E84" s="56"/>
      <c r="F84" s="56"/>
      <c r="G84" s="56"/>
      <c r="H84" s="56"/>
      <c r="I84" s="56"/>
      <c r="J84" s="56"/>
      <c r="K84" s="56"/>
      <c r="L84" s="56" t="str">
        <f>K5</f>
        <v>22-P-15</v>
      </c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7"/>
    </row>
    <row r="85" spans="1:90" s="5" customFormat="1" ht="36.950000000000003" customHeight="1">
      <c r="B85" s="58"/>
      <c r="C85" s="59" t="s">
        <v>16</v>
      </c>
      <c r="D85" s="60"/>
      <c r="E85" s="60"/>
      <c r="F85" s="60"/>
      <c r="G85" s="60"/>
      <c r="H85" s="60"/>
      <c r="I85" s="60"/>
      <c r="J85" s="60"/>
      <c r="K85" s="60"/>
      <c r="L85" s="228" t="str">
        <f>K6</f>
        <v>Rekonstrukce veřejného osvětlení Broumov, třída Masarykova</v>
      </c>
      <c r="M85" s="229"/>
      <c r="N85" s="229"/>
      <c r="O85" s="229"/>
      <c r="P85" s="229"/>
      <c r="Q85" s="229"/>
      <c r="R85" s="229"/>
      <c r="S85" s="229"/>
      <c r="T85" s="229"/>
      <c r="U85" s="229"/>
      <c r="V85" s="229"/>
      <c r="W85" s="229"/>
      <c r="X85" s="229"/>
      <c r="Y85" s="229"/>
      <c r="Z85" s="229"/>
      <c r="AA85" s="229"/>
      <c r="AB85" s="229"/>
      <c r="AC85" s="229"/>
      <c r="AD85" s="229"/>
      <c r="AE85" s="229"/>
      <c r="AF85" s="229"/>
      <c r="AG85" s="229"/>
      <c r="AH85" s="229"/>
      <c r="AI85" s="229"/>
      <c r="AJ85" s="229"/>
      <c r="AK85" s="229"/>
      <c r="AL85" s="229"/>
      <c r="AM85" s="229"/>
      <c r="AN85" s="229"/>
      <c r="AO85" s="229"/>
      <c r="AP85" s="60"/>
      <c r="AQ85" s="60"/>
      <c r="AR85" s="61"/>
    </row>
    <row r="86" spans="1:90" s="2" customFormat="1" ht="6.95" customHeight="1">
      <c r="A86" s="31"/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6"/>
      <c r="BE86" s="31"/>
    </row>
    <row r="87" spans="1:90" s="2" customFormat="1" ht="12" customHeight="1">
      <c r="A87" s="31"/>
      <c r="B87" s="32"/>
      <c r="C87" s="26" t="s">
        <v>20</v>
      </c>
      <c r="D87" s="33"/>
      <c r="E87" s="33"/>
      <c r="F87" s="33"/>
      <c r="G87" s="33"/>
      <c r="H87" s="33"/>
      <c r="I87" s="33"/>
      <c r="J87" s="33"/>
      <c r="K87" s="33"/>
      <c r="L87" s="62" t="str">
        <f>IF(K8="","",K8)</f>
        <v>Broumov</v>
      </c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26" t="s">
        <v>22</v>
      </c>
      <c r="AJ87" s="33"/>
      <c r="AK87" s="33"/>
      <c r="AL87" s="33"/>
      <c r="AM87" s="230" t="str">
        <f>IF(AN8= "","",AN8)</f>
        <v>6. 5. 2022</v>
      </c>
      <c r="AN87" s="230"/>
      <c r="AO87" s="33"/>
      <c r="AP87" s="33"/>
      <c r="AQ87" s="33"/>
      <c r="AR87" s="36"/>
      <c r="BE87" s="31"/>
    </row>
    <row r="88" spans="1:90" s="2" customFormat="1" ht="6.95" customHeight="1">
      <c r="A88" s="31"/>
      <c r="B88" s="32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6"/>
      <c r="BE88" s="31"/>
    </row>
    <row r="89" spans="1:90" s="2" customFormat="1" ht="15.2" customHeight="1">
      <c r="A89" s="31"/>
      <c r="B89" s="32"/>
      <c r="C89" s="26" t="s">
        <v>24</v>
      </c>
      <c r="D89" s="33"/>
      <c r="E89" s="33"/>
      <c r="F89" s="33"/>
      <c r="G89" s="33"/>
      <c r="H89" s="33"/>
      <c r="I89" s="33"/>
      <c r="J89" s="33"/>
      <c r="K89" s="33"/>
      <c r="L89" s="56" t="str">
        <f>IF(E11= "","",E11)</f>
        <v xml:space="preserve"> </v>
      </c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26" t="s">
        <v>30</v>
      </c>
      <c r="AJ89" s="33"/>
      <c r="AK89" s="33"/>
      <c r="AL89" s="33"/>
      <c r="AM89" s="231" t="str">
        <f>IF(E17="","",E17)</f>
        <v xml:space="preserve"> </v>
      </c>
      <c r="AN89" s="232"/>
      <c r="AO89" s="232"/>
      <c r="AP89" s="232"/>
      <c r="AQ89" s="33"/>
      <c r="AR89" s="36"/>
      <c r="AS89" s="233" t="s">
        <v>57</v>
      </c>
      <c r="AT89" s="234"/>
      <c r="AU89" s="64"/>
      <c r="AV89" s="64"/>
      <c r="AW89" s="64"/>
      <c r="AX89" s="64"/>
      <c r="AY89" s="64"/>
      <c r="AZ89" s="64"/>
      <c r="BA89" s="64"/>
      <c r="BB89" s="64"/>
      <c r="BC89" s="64"/>
      <c r="BD89" s="65"/>
      <c r="BE89" s="31"/>
    </row>
    <row r="90" spans="1:90" s="2" customFormat="1" ht="25.7" customHeight="1">
      <c r="A90" s="31"/>
      <c r="B90" s="32"/>
      <c r="C90" s="26" t="s">
        <v>28</v>
      </c>
      <c r="D90" s="33"/>
      <c r="E90" s="33"/>
      <c r="F90" s="33"/>
      <c r="G90" s="33"/>
      <c r="H90" s="33"/>
      <c r="I90" s="33"/>
      <c r="J90" s="33"/>
      <c r="K90" s="33"/>
      <c r="L90" s="56" t="str">
        <f>IF(E14= "Vyplň údaj","",E14)</f>
        <v/>
      </c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26" t="s">
        <v>32</v>
      </c>
      <c r="AJ90" s="33"/>
      <c r="AK90" s="33"/>
      <c r="AL90" s="33"/>
      <c r="AM90" s="231" t="str">
        <f>IF(E20="","",E20)</f>
        <v>ELTYM HRONOV spol. s r.o.</v>
      </c>
      <c r="AN90" s="232"/>
      <c r="AO90" s="232"/>
      <c r="AP90" s="232"/>
      <c r="AQ90" s="33"/>
      <c r="AR90" s="36"/>
      <c r="AS90" s="235"/>
      <c r="AT90" s="236"/>
      <c r="AU90" s="66"/>
      <c r="AV90" s="66"/>
      <c r="AW90" s="66"/>
      <c r="AX90" s="66"/>
      <c r="AY90" s="66"/>
      <c r="AZ90" s="66"/>
      <c r="BA90" s="66"/>
      <c r="BB90" s="66"/>
      <c r="BC90" s="66"/>
      <c r="BD90" s="67"/>
      <c r="BE90" s="31"/>
    </row>
    <row r="91" spans="1:90" s="2" customFormat="1" ht="10.9" customHeight="1">
      <c r="A91" s="31"/>
      <c r="B91" s="32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6"/>
      <c r="AS91" s="237"/>
      <c r="AT91" s="238"/>
      <c r="AU91" s="68"/>
      <c r="AV91" s="68"/>
      <c r="AW91" s="68"/>
      <c r="AX91" s="68"/>
      <c r="AY91" s="68"/>
      <c r="AZ91" s="68"/>
      <c r="BA91" s="68"/>
      <c r="BB91" s="68"/>
      <c r="BC91" s="68"/>
      <c r="BD91" s="69"/>
      <c r="BE91" s="31"/>
    </row>
    <row r="92" spans="1:90" s="2" customFormat="1" ht="29.25" customHeight="1">
      <c r="A92" s="31"/>
      <c r="B92" s="32"/>
      <c r="C92" s="239" t="s">
        <v>58</v>
      </c>
      <c r="D92" s="240"/>
      <c r="E92" s="240"/>
      <c r="F92" s="240"/>
      <c r="G92" s="240"/>
      <c r="H92" s="70"/>
      <c r="I92" s="241" t="s">
        <v>59</v>
      </c>
      <c r="J92" s="240"/>
      <c r="K92" s="240"/>
      <c r="L92" s="240"/>
      <c r="M92" s="240"/>
      <c r="N92" s="240"/>
      <c r="O92" s="240"/>
      <c r="P92" s="240"/>
      <c r="Q92" s="240"/>
      <c r="R92" s="240"/>
      <c r="S92" s="240"/>
      <c r="T92" s="240"/>
      <c r="U92" s="240"/>
      <c r="V92" s="240"/>
      <c r="W92" s="240"/>
      <c r="X92" s="240"/>
      <c r="Y92" s="240"/>
      <c r="Z92" s="240"/>
      <c r="AA92" s="240"/>
      <c r="AB92" s="240"/>
      <c r="AC92" s="240"/>
      <c r="AD92" s="240"/>
      <c r="AE92" s="240"/>
      <c r="AF92" s="240"/>
      <c r="AG92" s="242" t="s">
        <v>60</v>
      </c>
      <c r="AH92" s="240"/>
      <c r="AI92" s="240"/>
      <c r="AJ92" s="240"/>
      <c r="AK92" s="240"/>
      <c r="AL92" s="240"/>
      <c r="AM92" s="240"/>
      <c r="AN92" s="241" t="s">
        <v>61</v>
      </c>
      <c r="AO92" s="240"/>
      <c r="AP92" s="243"/>
      <c r="AQ92" s="71" t="s">
        <v>62</v>
      </c>
      <c r="AR92" s="36"/>
      <c r="AS92" s="72" t="s">
        <v>63</v>
      </c>
      <c r="AT92" s="73" t="s">
        <v>64</v>
      </c>
      <c r="AU92" s="73" t="s">
        <v>65</v>
      </c>
      <c r="AV92" s="73" t="s">
        <v>66</v>
      </c>
      <c r="AW92" s="73" t="s">
        <v>67</v>
      </c>
      <c r="AX92" s="73" t="s">
        <v>68</v>
      </c>
      <c r="AY92" s="73" t="s">
        <v>69</v>
      </c>
      <c r="AZ92" s="73" t="s">
        <v>70</v>
      </c>
      <c r="BA92" s="73" t="s">
        <v>71</v>
      </c>
      <c r="BB92" s="73" t="s">
        <v>72</v>
      </c>
      <c r="BC92" s="73" t="s">
        <v>73</v>
      </c>
      <c r="BD92" s="74" t="s">
        <v>74</v>
      </c>
      <c r="BE92" s="31"/>
    </row>
    <row r="93" spans="1:90" s="2" customFormat="1" ht="10.9" customHeight="1">
      <c r="A93" s="31"/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6"/>
      <c r="AS93" s="75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7"/>
      <c r="BE93" s="31"/>
    </row>
    <row r="94" spans="1:90" s="6" customFormat="1" ht="32.450000000000003" customHeight="1">
      <c r="B94" s="78"/>
      <c r="C94" s="79" t="s">
        <v>75</v>
      </c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247">
        <f>ROUND(AG95,2)</f>
        <v>0</v>
      </c>
      <c r="AH94" s="247"/>
      <c r="AI94" s="247"/>
      <c r="AJ94" s="247"/>
      <c r="AK94" s="247"/>
      <c r="AL94" s="247"/>
      <c r="AM94" s="247"/>
      <c r="AN94" s="248">
        <f>SUM(AG94,AT94)</f>
        <v>0</v>
      </c>
      <c r="AO94" s="248"/>
      <c r="AP94" s="248"/>
      <c r="AQ94" s="82" t="s">
        <v>1</v>
      </c>
      <c r="AR94" s="83"/>
      <c r="AS94" s="84">
        <f>ROUND(AS95,2)</f>
        <v>0</v>
      </c>
      <c r="AT94" s="85">
        <f>ROUND(SUM(AV94:AW94),2)</f>
        <v>0</v>
      </c>
      <c r="AU94" s="86">
        <f>ROUND(AU95,5)</f>
        <v>0</v>
      </c>
      <c r="AV94" s="85">
        <f>ROUND(AZ94*L29,2)</f>
        <v>0</v>
      </c>
      <c r="AW94" s="85">
        <f>ROUND(BA94*L30,2)</f>
        <v>0</v>
      </c>
      <c r="AX94" s="85">
        <f>ROUND(BB94*L29,2)</f>
        <v>0</v>
      </c>
      <c r="AY94" s="85">
        <f>ROUND(BC94*L30,2)</f>
        <v>0</v>
      </c>
      <c r="AZ94" s="85">
        <f>ROUND(AZ95,2)</f>
        <v>0</v>
      </c>
      <c r="BA94" s="85">
        <f>ROUND(BA95,2)</f>
        <v>0</v>
      </c>
      <c r="BB94" s="85">
        <f>ROUND(BB95,2)</f>
        <v>0</v>
      </c>
      <c r="BC94" s="85">
        <f>ROUND(BC95,2)</f>
        <v>0</v>
      </c>
      <c r="BD94" s="87">
        <f>ROUND(BD95,2)</f>
        <v>0</v>
      </c>
      <c r="BS94" s="88" t="s">
        <v>76</v>
      </c>
      <c r="BT94" s="88" t="s">
        <v>77</v>
      </c>
      <c r="BV94" s="88" t="s">
        <v>78</v>
      </c>
      <c r="BW94" s="88" t="s">
        <v>5</v>
      </c>
      <c r="BX94" s="88" t="s">
        <v>79</v>
      </c>
      <c r="CL94" s="88" t="s">
        <v>1</v>
      </c>
    </row>
    <row r="95" spans="1:90" s="7" customFormat="1" ht="24.75" customHeight="1">
      <c r="A95" s="89" t="s">
        <v>80</v>
      </c>
      <c r="B95" s="90"/>
      <c r="C95" s="91"/>
      <c r="D95" s="246" t="s">
        <v>14</v>
      </c>
      <c r="E95" s="246"/>
      <c r="F95" s="246"/>
      <c r="G95" s="246"/>
      <c r="H95" s="246"/>
      <c r="I95" s="92"/>
      <c r="J95" s="246" t="s">
        <v>17</v>
      </c>
      <c r="K95" s="246"/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  <c r="AA95" s="246"/>
      <c r="AB95" s="246"/>
      <c r="AC95" s="246"/>
      <c r="AD95" s="246"/>
      <c r="AE95" s="246"/>
      <c r="AF95" s="246"/>
      <c r="AG95" s="244">
        <f>'22-P-15 - Rekonstrukce ve...'!J28</f>
        <v>0</v>
      </c>
      <c r="AH95" s="245"/>
      <c r="AI95" s="245"/>
      <c r="AJ95" s="245"/>
      <c r="AK95" s="245"/>
      <c r="AL95" s="245"/>
      <c r="AM95" s="245"/>
      <c r="AN95" s="244">
        <f>SUM(AG95,AT95)</f>
        <v>0</v>
      </c>
      <c r="AO95" s="245"/>
      <c r="AP95" s="245"/>
      <c r="AQ95" s="93" t="s">
        <v>81</v>
      </c>
      <c r="AR95" s="94"/>
      <c r="AS95" s="95">
        <v>0</v>
      </c>
      <c r="AT95" s="96">
        <f>ROUND(SUM(AV95:AW95),2)</f>
        <v>0</v>
      </c>
      <c r="AU95" s="97">
        <f>'22-P-15 - Rekonstrukce ve...'!P122</f>
        <v>0</v>
      </c>
      <c r="AV95" s="96">
        <f>'22-P-15 - Rekonstrukce ve...'!J31</f>
        <v>0</v>
      </c>
      <c r="AW95" s="96">
        <f>'22-P-15 - Rekonstrukce ve...'!J32</f>
        <v>0</v>
      </c>
      <c r="AX95" s="96">
        <f>'22-P-15 - Rekonstrukce ve...'!J33</f>
        <v>0</v>
      </c>
      <c r="AY95" s="96">
        <f>'22-P-15 - Rekonstrukce ve...'!J34</f>
        <v>0</v>
      </c>
      <c r="AZ95" s="96">
        <f>'22-P-15 - Rekonstrukce ve...'!F31</f>
        <v>0</v>
      </c>
      <c r="BA95" s="96">
        <f>'22-P-15 - Rekonstrukce ve...'!F32</f>
        <v>0</v>
      </c>
      <c r="BB95" s="96">
        <f>'22-P-15 - Rekonstrukce ve...'!F33</f>
        <v>0</v>
      </c>
      <c r="BC95" s="96">
        <f>'22-P-15 - Rekonstrukce ve...'!F34</f>
        <v>0</v>
      </c>
      <c r="BD95" s="98">
        <f>'22-P-15 - Rekonstrukce ve...'!F35</f>
        <v>0</v>
      </c>
      <c r="BT95" s="99" t="s">
        <v>82</v>
      </c>
      <c r="BU95" s="99" t="s">
        <v>83</v>
      </c>
      <c r="BV95" s="99" t="s">
        <v>78</v>
      </c>
      <c r="BW95" s="99" t="s">
        <v>5</v>
      </c>
      <c r="BX95" s="99" t="s">
        <v>79</v>
      </c>
      <c r="CL95" s="99" t="s">
        <v>1</v>
      </c>
    </row>
    <row r="96" spans="1:90" s="2" customFormat="1" ht="30" customHeight="1">
      <c r="A96" s="31"/>
      <c r="B96" s="32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6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</row>
    <row r="97" spans="1:57" s="2" customFormat="1" ht="6.95" customHeight="1">
      <c r="A97" s="31"/>
      <c r="B97" s="51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36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</row>
  </sheetData>
  <sheetProtection algorithmName="SHA-512" hashValue="QBjpL0Kvd4L5vTfHp0uImCe7ANUg7jCRPJNQx0dcoY2+U1u6JNW4TR4Kd5efMYtX+//CTEKWv0nMWmgAOytoVQ==" saltValue="NkRd04eEhsB2BRTj7tKjMCUcRipcb+nIhKvXEC5swJrjMK171AL+feFcKoRE+LsDxDefjypCqGlL0HIFr00VmQ==" spinCount="100000" sheet="1" objects="1" scenarios="1" formatColumns="0" formatRows="0"/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22-P-15 - Rekonstrukce ve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215"/>
  <sheetViews>
    <sheetView showGridLines="0" tabSelected="1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AT2" s="14" t="s">
        <v>5</v>
      </c>
    </row>
    <row r="3" spans="1:46" s="1" customFormat="1" ht="6.95" hidden="1" customHeight="1"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7"/>
      <c r="AT3" s="14" t="s">
        <v>84</v>
      </c>
    </row>
    <row r="4" spans="1:46" s="1" customFormat="1" ht="24.95" hidden="1" customHeight="1">
      <c r="B4" s="17"/>
      <c r="D4" s="102" t="s">
        <v>85</v>
      </c>
      <c r="L4" s="17"/>
      <c r="M4" s="103" t="s">
        <v>10</v>
      </c>
      <c r="AT4" s="14" t="s">
        <v>4</v>
      </c>
    </row>
    <row r="5" spans="1:46" s="1" customFormat="1" ht="6.95" hidden="1" customHeight="1">
      <c r="B5" s="17"/>
      <c r="L5" s="17"/>
    </row>
    <row r="6" spans="1:46" s="2" customFormat="1" ht="12" hidden="1" customHeight="1">
      <c r="A6" s="31"/>
      <c r="B6" s="36"/>
      <c r="C6" s="31"/>
      <c r="D6" s="104" t="s">
        <v>16</v>
      </c>
      <c r="E6" s="31"/>
      <c r="F6" s="31"/>
      <c r="G6" s="31"/>
      <c r="H6" s="31"/>
      <c r="I6" s="31"/>
      <c r="J6" s="31"/>
      <c r="K6" s="31"/>
      <c r="L6" s="48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</row>
    <row r="7" spans="1:46" s="2" customFormat="1" ht="16.5" hidden="1" customHeight="1">
      <c r="A7" s="31"/>
      <c r="B7" s="36"/>
      <c r="C7" s="31"/>
      <c r="D7" s="31"/>
      <c r="E7" s="250" t="s">
        <v>17</v>
      </c>
      <c r="F7" s="251"/>
      <c r="G7" s="251"/>
      <c r="H7" s="251"/>
      <c r="I7" s="31"/>
      <c r="J7" s="31"/>
      <c r="K7" s="31"/>
      <c r="L7" s="48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</row>
    <row r="8" spans="1:46" s="2" customFormat="1" ht="11.25" hidden="1">
      <c r="A8" s="31"/>
      <c r="B8" s="36"/>
      <c r="C8" s="31"/>
      <c r="D8" s="31"/>
      <c r="E8" s="31"/>
      <c r="F8" s="31"/>
      <c r="G8" s="31"/>
      <c r="H8" s="31"/>
      <c r="I8" s="31"/>
      <c r="J8" s="31"/>
      <c r="K8" s="31"/>
      <c r="L8" s="48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2" hidden="1" customHeight="1">
      <c r="A9" s="31"/>
      <c r="B9" s="36"/>
      <c r="C9" s="31"/>
      <c r="D9" s="104" t="s">
        <v>18</v>
      </c>
      <c r="E9" s="31"/>
      <c r="F9" s="105" t="s">
        <v>1</v>
      </c>
      <c r="G9" s="31"/>
      <c r="H9" s="31"/>
      <c r="I9" s="104" t="s">
        <v>19</v>
      </c>
      <c r="J9" s="105" t="s">
        <v>1</v>
      </c>
      <c r="K9" s="31"/>
      <c r="L9" s="48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hidden="1" customHeight="1">
      <c r="A10" s="31"/>
      <c r="B10" s="36"/>
      <c r="C10" s="31"/>
      <c r="D10" s="104" t="s">
        <v>20</v>
      </c>
      <c r="E10" s="31"/>
      <c r="F10" s="105" t="s">
        <v>21</v>
      </c>
      <c r="G10" s="31"/>
      <c r="H10" s="31"/>
      <c r="I10" s="104" t="s">
        <v>22</v>
      </c>
      <c r="J10" s="106" t="str">
        <f>'Rekapitulace stavby'!AN8</f>
        <v>6. 5. 2022</v>
      </c>
      <c r="K10" s="31"/>
      <c r="L10" s="48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0.9" hidden="1" customHeight="1">
      <c r="A11" s="31"/>
      <c r="B11" s="36"/>
      <c r="C11" s="31"/>
      <c r="D11" s="31"/>
      <c r="E11" s="31"/>
      <c r="F11" s="31"/>
      <c r="G11" s="31"/>
      <c r="H11" s="31"/>
      <c r="I11" s="31"/>
      <c r="J11" s="31"/>
      <c r="K11" s="31"/>
      <c r="L11" s="48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hidden="1" customHeight="1">
      <c r="A12" s="31"/>
      <c r="B12" s="36"/>
      <c r="C12" s="31"/>
      <c r="D12" s="104" t="s">
        <v>24</v>
      </c>
      <c r="E12" s="31"/>
      <c r="F12" s="31"/>
      <c r="G12" s="31"/>
      <c r="H12" s="31"/>
      <c r="I12" s="104" t="s">
        <v>25</v>
      </c>
      <c r="J12" s="105" t="str">
        <f>IF('Rekapitulace stavby'!AN10="","",'Rekapitulace stavby'!AN10)</f>
        <v/>
      </c>
      <c r="K12" s="31"/>
      <c r="L12" s="48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8" hidden="1" customHeight="1">
      <c r="A13" s="31"/>
      <c r="B13" s="36"/>
      <c r="C13" s="31"/>
      <c r="D13" s="31"/>
      <c r="E13" s="105" t="str">
        <f>IF('Rekapitulace stavby'!E11="","",'Rekapitulace stavby'!E11)</f>
        <v xml:space="preserve"> </v>
      </c>
      <c r="F13" s="31"/>
      <c r="G13" s="31"/>
      <c r="H13" s="31"/>
      <c r="I13" s="104" t="s">
        <v>27</v>
      </c>
      <c r="J13" s="105" t="str">
        <f>IF('Rekapitulace stavby'!AN11="","",'Rekapitulace stavby'!AN11)</f>
        <v/>
      </c>
      <c r="K13" s="31"/>
      <c r="L13" s="48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6.95" hidden="1" customHeight="1">
      <c r="A14" s="31"/>
      <c r="B14" s="36"/>
      <c r="C14" s="31"/>
      <c r="D14" s="31"/>
      <c r="E14" s="31"/>
      <c r="F14" s="31"/>
      <c r="G14" s="31"/>
      <c r="H14" s="31"/>
      <c r="I14" s="31"/>
      <c r="J14" s="31"/>
      <c r="K14" s="31"/>
      <c r="L14" s="48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2" hidden="1" customHeight="1">
      <c r="A15" s="31"/>
      <c r="B15" s="36"/>
      <c r="C15" s="31"/>
      <c r="D15" s="104" t="s">
        <v>28</v>
      </c>
      <c r="E15" s="31"/>
      <c r="F15" s="31"/>
      <c r="G15" s="31"/>
      <c r="H15" s="31"/>
      <c r="I15" s="104" t="s">
        <v>25</v>
      </c>
      <c r="J15" s="27" t="str">
        <f>'Rekapitulace stavby'!AN13</f>
        <v>Vyplň údaj</v>
      </c>
      <c r="K15" s="31"/>
      <c r="L15" s="48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8" hidden="1" customHeight="1">
      <c r="A16" s="31"/>
      <c r="B16" s="36"/>
      <c r="C16" s="31"/>
      <c r="D16" s="31"/>
      <c r="E16" s="252" t="str">
        <f>'Rekapitulace stavby'!E14</f>
        <v>Vyplň údaj</v>
      </c>
      <c r="F16" s="253"/>
      <c r="G16" s="253"/>
      <c r="H16" s="253"/>
      <c r="I16" s="104" t="s">
        <v>27</v>
      </c>
      <c r="J16" s="27" t="str">
        <f>'Rekapitulace stavby'!AN14</f>
        <v>Vyplň údaj</v>
      </c>
      <c r="K16" s="31"/>
      <c r="L16" s="48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6.95" hidden="1" customHeight="1">
      <c r="A17" s="31"/>
      <c r="B17" s="36"/>
      <c r="C17" s="31"/>
      <c r="D17" s="31"/>
      <c r="E17" s="31"/>
      <c r="F17" s="31"/>
      <c r="G17" s="31"/>
      <c r="H17" s="31"/>
      <c r="I17" s="31"/>
      <c r="J17" s="31"/>
      <c r="K17" s="31"/>
      <c r="L17" s="48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2" hidden="1" customHeight="1">
      <c r="A18" s="31"/>
      <c r="B18" s="36"/>
      <c r="C18" s="31"/>
      <c r="D18" s="104" t="s">
        <v>30</v>
      </c>
      <c r="E18" s="31"/>
      <c r="F18" s="31"/>
      <c r="G18" s="31"/>
      <c r="H18" s="31"/>
      <c r="I18" s="104" t="s">
        <v>25</v>
      </c>
      <c r="J18" s="105" t="str">
        <f>IF('Rekapitulace stavby'!AN16="","",'Rekapitulace stavby'!AN16)</f>
        <v/>
      </c>
      <c r="K18" s="31"/>
      <c r="L18" s="48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8" hidden="1" customHeight="1">
      <c r="A19" s="31"/>
      <c r="B19" s="36"/>
      <c r="C19" s="31"/>
      <c r="D19" s="31"/>
      <c r="E19" s="105" t="str">
        <f>IF('Rekapitulace stavby'!E17="","",'Rekapitulace stavby'!E17)</f>
        <v xml:space="preserve"> </v>
      </c>
      <c r="F19" s="31"/>
      <c r="G19" s="31"/>
      <c r="H19" s="31"/>
      <c r="I19" s="104" t="s">
        <v>27</v>
      </c>
      <c r="J19" s="105" t="str">
        <f>IF('Rekapitulace stavby'!AN17="","",'Rekapitulace stavby'!AN17)</f>
        <v/>
      </c>
      <c r="K19" s="31"/>
      <c r="L19" s="48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6.95" hidden="1" customHeight="1">
      <c r="A20" s="31"/>
      <c r="B20" s="36"/>
      <c r="C20" s="31"/>
      <c r="D20" s="31"/>
      <c r="E20" s="31"/>
      <c r="F20" s="31"/>
      <c r="G20" s="31"/>
      <c r="H20" s="31"/>
      <c r="I20" s="31"/>
      <c r="J20" s="31"/>
      <c r="K20" s="31"/>
      <c r="L20" s="48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2" hidden="1" customHeight="1">
      <c r="A21" s="31"/>
      <c r="B21" s="36"/>
      <c r="C21" s="31"/>
      <c r="D21" s="104" t="s">
        <v>32</v>
      </c>
      <c r="E21" s="31"/>
      <c r="F21" s="31"/>
      <c r="G21" s="31"/>
      <c r="H21" s="31"/>
      <c r="I21" s="104" t="s">
        <v>25</v>
      </c>
      <c r="J21" s="105" t="s">
        <v>33</v>
      </c>
      <c r="K21" s="31"/>
      <c r="L21" s="48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8" hidden="1" customHeight="1">
      <c r="A22" s="31"/>
      <c r="B22" s="36"/>
      <c r="C22" s="31"/>
      <c r="D22" s="31"/>
      <c r="E22" s="105" t="s">
        <v>34</v>
      </c>
      <c r="F22" s="31"/>
      <c r="G22" s="31"/>
      <c r="H22" s="31"/>
      <c r="I22" s="104" t="s">
        <v>27</v>
      </c>
      <c r="J22" s="105" t="s">
        <v>35</v>
      </c>
      <c r="K22" s="31"/>
      <c r="L22" s="48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6.95" hidden="1" customHeight="1">
      <c r="A23" s="31"/>
      <c r="B23" s="36"/>
      <c r="C23" s="31"/>
      <c r="D23" s="31"/>
      <c r="E23" s="31"/>
      <c r="F23" s="31"/>
      <c r="G23" s="31"/>
      <c r="H23" s="31"/>
      <c r="I23" s="31"/>
      <c r="J23" s="31"/>
      <c r="K23" s="31"/>
      <c r="L23" s="48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2" hidden="1" customHeight="1">
      <c r="A24" s="31"/>
      <c r="B24" s="36"/>
      <c r="C24" s="31"/>
      <c r="D24" s="104" t="s">
        <v>36</v>
      </c>
      <c r="E24" s="31"/>
      <c r="F24" s="31"/>
      <c r="G24" s="31"/>
      <c r="H24" s="31"/>
      <c r="I24" s="31"/>
      <c r="J24" s="31"/>
      <c r="K24" s="31"/>
      <c r="L24" s="48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8" customFormat="1" ht="16.5" hidden="1" customHeight="1">
      <c r="A25" s="107"/>
      <c r="B25" s="108"/>
      <c r="C25" s="107"/>
      <c r="D25" s="107"/>
      <c r="E25" s="254" t="s">
        <v>1</v>
      </c>
      <c r="F25" s="254"/>
      <c r="G25" s="254"/>
      <c r="H25" s="254"/>
      <c r="I25" s="107"/>
      <c r="J25" s="107"/>
      <c r="K25" s="107"/>
      <c r="L25" s="109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pans="1:31" s="2" customFormat="1" ht="6.95" hidden="1" customHeight="1">
      <c r="A26" s="31"/>
      <c r="B26" s="36"/>
      <c r="C26" s="31"/>
      <c r="D26" s="31"/>
      <c r="E26" s="31"/>
      <c r="F26" s="31"/>
      <c r="G26" s="31"/>
      <c r="H26" s="31"/>
      <c r="I26" s="31"/>
      <c r="J26" s="31"/>
      <c r="K26" s="31"/>
      <c r="L26" s="48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hidden="1" customHeight="1">
      <c r="A27" s="31"/>
      <c r="B27" s="36"/>
      <c r="C27" s="31"/>
      <c r="D27" s="110"/>
      <c r="E27" s="110"/>
      <c r="F27" s="110"/>
      <c r="G27" s="110"/>
      <c r="H27" s="110"/>
      <c r="I27" s="110"/>
      <c r="J27" s="110"/>
      <c r="K27" s="110"/>
      <c r="L27" s="48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25.35" hidden="1" customHeight="1">
      <c r="A28" s="31"/>
      <c r="B28" s="36"/>
      <c r="C28" s="31"/>
      <c r="D28" s="111" t="s">
        <v>37</v>
      </c>
      <c r="E28" s="31"/>
      <c r="F28" s="31"/>
      <c r="G28" s="31"/>
      <c r="H28" s="31"/>
      <c r="I28" s="31"/>
      <c r="J28" s="112">
        <f>ROUND(J122, 2)</f>
        <v>0</v>
      </c>
      <c r="K28" s="31"/>
      <c r="L28" s="48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hidden="1" customHeight="1">
      <c r="A29" s="31"/>
      <c r="B29" s="36"/>
      <c r="C29" s="31"/>
      <c r="D29" s="110"/>
      <c r="E29" s="110"/>
      <c r="F29" s="110"/>
      <c r="G29" s="110"/>
      <c r="H29" s="110"/>
      <c r="I29" s="110"/>
      <c r="J29" s="110"/>
      <c r="K29" s="110"/>
      <c r="L29" s="48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14.45" hidden="1" customHeight="1">
      <c r="A30" s="31"/>
      <c r="B30" s="36"/>
      <c r="C30" s="31"/>
      <c r="D30" s="31"/>
      <c r="E30" s="31"/>
      <c r="F30" s="113" t="s">
        <v>39</v>
      </c>
      <c r="G30" s="31"/>
      <c r="H30" s="31"/>
      <c r="I30" s="113" t="s">
        <v>38</v>
      </c>
      <c r="J30" s="113" t="s">
        <v>40</v>
      </c>
      <c r="K30" s="31"/>
      <c r="L30" s="48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14.45" hidden="1" customHeight="1">
      <c r="A31" s="31"/>
      <c r="B31" s="36"/>
      <c r="C31" s="31"/>
      <c r="D31" s="114" t="s">
        <v>41</v>
      </c>
      <c r="E31" s="104" t="s">
        <v>42</v>
      </c>
      <c r="F31" s="115">
        <f>ROUND((SUM(BE122:BE214)),  2)</f>
        <v>0</v>
      </c>
      <c r="G31" s="31"/>
      <c r="H31" s="31"/>
      <c r="I31" s="116">
        <v>0.21</v>
      </c>
      <c r="J31" s="115">
        <f>ROUND(((SUM(BE122:BE214))*I31),  2)</f>
        <v>0</v>
      </c>
      <c r="K31" s="31"/>
      <c r="L31" s="48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hidden="1" customHeight="1">
      <c r="A32" s="31"/>
      <c r="B32" s="36"/>
      <c r="C32" s="31"/>
      <c r="D32" s="31"/>
      <c r="E32" s="104" t="s">
        <v>43</v>
      </c>
      <c r="F32" s="115">
        <f>ROUND((SUM(BF122:BF214)),  2)</f>
        <v>0</v>
      </c>
      <c r="G32" s="31"/>
      <c r="H32" s="31"/>
      <c r="I32" s="116">
        <v>0.15</v>
      </c>
      <c r="J32" s="115">
        <f>ROUND(((SUM(BF122:BF214))*I32),  2)</f>
        <v>0</v>
      </c>
      <c r="K32" s="31"/>
      <c r="L32" s="48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hidden="1" customHeight="1">
      <c r="A33" s="31"/>
      <c r="B33" s="36"/>
      <c r="C33" s="31"/>
      <c r="D33" s="31"/>
      <c r="E33" s="104" t="s">
        <v>44</v>
      </c>
      <c r="F33" s="115">
        <f>ROUND((SUM(BG122:BG214)),  2)</f>
        <v>0</v>
      </c>
      <c r="G33" s="31"/>
      <c r="H33" s="31"/>
      <c r="I33" s="116">
        <v>0.21</v>
      </c>
      <c r="J33" s="115">
        <f>0</f>
        <v>0</v>
      </c>
      <c r="K33" s="31"/>
      <c r="L33" s="48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hidden="1" customHeight="1">
      <c r="A34" s="31"/>
      <c r="B34" s="36"/>
      <c r="C34" s="31"/>
      <c r="D34" s="31"/>
      <c r="E34" s="104" t="s">
        <v>45</v>
      </c>
      <c r="F34" s="115">
        <f>ROUND((SUM(BH122:BH214)),  2)</f>
        <v>0</v>
      </c>
      <c r="G34" s="31"/>
      <c r="H34" s="31"/>
      <c r="I34" s="116">
        <v>0.15</v>
      </c>
      <c r="J34" s="115">
        <f>0</f>
        <v>0</v>
      </c>
      <c r="K34" s="31"/>
      <c r="L34" s="48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6"/>
      <c r="C35" s="31"/>
      <c r="D35" s="31"/>
      <c r="E35" s="104" t="s">
        <v>46</v>
      </c>
      <c r="F35" s="115">
        <f>ROUND((SUM(BI122:BI214)),  2)</f>
        <v>0</v>
      </c>
      <c r="G35" s="31"/>
      <c r="H35" s="31"/>
      <c r="I35" s="116">
        <v>0</v>
      </c>
      <c r="J35" s="115">
        <f>0</f>
        <v>0</v>
      </c>
      <c r="K35" s="31"/>
      <c r="L35" s="48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6.95" hidden="1" customHeight="1">
      <c r="A36" s="31"/>
      <c r="B36" s="36"/>
      <c r="C36" s="31"/>
      <c r="D36" s="31"/>
      <c r="E36" s="31"/>
      <c r="F36" s="31"/>
      <c r="G36" s="31"/>
      <c r="H36" s="31"/>
      <c r="I36" s="31"/>
      <c r="J36" s="31"/>
      <c r="K36" s="31"/>
      <c r="L36" s="48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25.35" hidden="1" customHeight="1">
      <c r="A37" s="31"/>
      <c r="B37" s="36"/>
      <c r="C37" s="117"/>
      <c r="D37" s="118" t="s">
        <v>47</v>
      </c>
      <c r="E37" s="119"/>
      <c r="F37" s="119"/>
      <c r="G37" s="120" t="s">
        <v>48</v>
      </c>
      <c r="H37" s="121" t="s">
        <v>49</v>
      </c>
      <c r="I37" s="119"/>
      <c r="J37" s="122">
        <f>SUM(J28:J35)</f>
        <v>0</v>
      </c>
      <c r="K37" s="123"/>
      <c r="L37" s="48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6"/>
      <c r="C38" s="31"/>
      <c r="D38" s="31"/>
      <c r="E38" s="31"/>
      <c r="F38" s="31"/>
      <c r="G38" s="31"/>
      <c r="H38" s="31"/>
      <c r="I38" s="31"/>
      <c r="J38" s="31"/>
      <c r="K38" s="31"/>
      <c r="L38" s="48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1" customFormat="1" ht="14.45" hidden="1" customHeight="1">
      <c r="B39" s="17"/>
      <c r="L39" s="17"/>
    </row>
    <row r="40" spans="1:31" s="1" customFormat="1" ht="14.45" hidden="1" customHeight="1">
      <c r="B40" s="17"/>
      <c r="L40" s="17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8"/>
      <c r="D50" s="124" t="s">
        <v>50</v>
      </c>
      <c r="E50" s="125"/>
      <c r="F50" s="125"/>
      <c r="G50" s="124" t="s">
        <v>51</v>
      </c>
      <c r="H50" s="125"/>
      <c r="I50" s="125"/>
      <c r="J50" s="125"/>
      <c r="K50" s="125"/>
      <c r="L50" s="48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31"/>
      <c r="B61" s="36"/>
      <c r="C61" s="31"/>
      <c r="D61" s="126" t="s">
        <v>52</v>
      </c>
      <c r="E61" s="127"/>
      <c r="F61" s="128" t="s">
        <v>53</v>
      </c>
      <c r="G61" s="126" t="s">
        <v>52</v>
      </c>
      <c r="H61" s="127"/>
      <c r="I61" s="127"/>
      <c r="J61" s="129" t="s">
        <v>53</v>
      </c>
      <c r="K61" s="127"/>
      <c r="L61" s="48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31"/>
      <c r="B65" s="36"/>
      <c r="C65" s="31"/>
      <c r="D65" s="124" t="s">
        <v>54</v>
      </c>
      <c r="E65" s="130"/>
      <c r="F65" s="130"/>
      <c r="G65" s="124" t="s">
        <v>55</v>
      </c>
      <c r="H65" s="130"/>
      <c r="I65" s="130"/>
      <c r="J65" s="130"/>
      <c r="K65" s="130"/>
      <c r="L65" s="48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31"/>
      <c r="B76" s="36"/>
      <c r="C76" s="31"/>
      <c r="D76" s="126" t="s">
        <v>52</v>
      </c>
      <c r="E76" s="127"/>
      <c r="F76" s="128" t="s">
        <v>53</v>
      </c>
      <c r="G76" s="126" t="s">
        <v>52</v>
      </c>
      <c r="H76" s="127"/>
      <c r="I76" s="127"/>
      <c r="J76" s="129" t="s">
        <v>53</v>
      </c>
      <c r="K76" s="127"/>
      <c r="L76" s="48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hidden="1" customHeight="1">
      <c r="A77" s="31"/>
      <c r="B77" s="131"/>
      <c r="C77" s="132"/>
      <c r="D77" s="132"/>
      <c r="E77" s="132"/>
      <c r="F77" s="132"/>
      <c r="G77" s="132"/>
      <c r="H77" s="132"/>
      <c r="I77" s="132"/>
      <c r="J77" s="132"/>
      <c r="K77" s="132"/>
      <c r="L77" s="48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31"/>
      <c r="B81" s="133"/>
      <c r="C81" s="134"/>
      <c r="D81" s="134"/>
      <c r="E81" s="134"/>
      <c r="F81" s="134"/>
      <c r="G81" s="134"/>
      <c r="H81" s="134"/>
      <c r="I81" s="134"/>
      <c r="J81" s="134"/>
      <c r="K81" s="134"/>
      <c r="L81" s="48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hidden="1" customHeight="1">
      <c r="A82" s="31"/>
      <c r="B82" s="32"/>
      <c r="C82" s="20" t="s">
        <v>86</v>
      </c>
      <c r="D82" s="33"/>
      <c r="E82" s="33"/>
      <c r="F82" s="33"/>
      <c r="G82" s="33"/>
      <c r="H82" s="33"/>
      <c r="I82" s="33"/>
      <c r="J82" s="33"/>
      <c r="K82" s="33"/>
      <c r="L82" s="48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hidden="1" customHeight="1">
      <c r="A83" s="31"/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48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hidden="1" customHeight="1">
      <c r="A84" s="31"/>
      <c r="B84" s="32"/>
      <c r="C84" s="26" t="s">
        <v>16</v>
      </c>
      <c r="D84" s="33"/>
      <c r="E84" s="33"/>
      <c r="F84" s="33"/>
      <c r="G84" s="33"/>
      <c r="H84" s="33"/>
      <c r="I84" s="33"/>
      <c r="J84" s="33"/>
      <c r="K84" s="33"/>
      <c r="L84" s="48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hidden="1" customHeight="1">
      <c r="A85" s="31"/>
      <c r="B85" s="32"/>
      <c r="C85" s="33"/>
      <c r="D85" s="33"/>
      <c r="E85" s="228" t="str">
        <f>E7</f>
        <v>Rekonstrukce veřejného osvětlení Broumov, třída Masarykova</v>
      </c>
      <c r="F85" s="255"/>
      <c r="G85" s="255"/>
      <c r="H85" s="255"/>
      <c r="I85" s="33"/>
      <c r="J85" s="33"/>
      <c r="K85" s="33"/>
      <c r="L85" s="48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6.95" hidden="1" customHeight="1">
      <c r="A86" s="31"/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48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2" hidden="1" customHeight="1">
      <c r="A87" s="31"/>
      <c r="B87" s="32"/>
      <c r="C87" s="26" t="s">
        <v>20</v>
      </c>
      <c r="D87" s="33"/>
      <c r="E87" s="33"/>
      <c r="F87" s="24" t="str">
        <f>F10</f>
        <v>Broumov</v>
      </c>
      <c r="G87" s="33"/>
      <c r="H87" s="33"/>
      <c r="I87" s="26" t="s">
        <v>22</v>
      </c>
      <c r="J87" s="63" t="str">
        <f>IF(J10="","",J10)</f>
        <v>6. 5. 2022</v>
      </c>
      <c r="K87" s="33"/>
      <c r="L87" s="48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hidden="1" customHeight="1">
      <c r="A88" s="31"/>
      <c r="B88" s="32"/>
      <c r="C88" s="33"/>
      <c r="D88" s="33"/>
      <c r="E88" s="33"/>
      <c r="F88" s="33"/>
      <c r="G88" s="33"/>
      <c r="H88" s="33"/>
      <c r="I88" s="33"/>
      <c r="J88" s="33"/>
      <c r="K88" s="33"/>
      <c r="L88" s="48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5.2" hidden="1" customHeight="1">
      <c r="A89" s="31"/>
      <c r="B89" s="32"/>
      <c r="C89" s="26" t="s">
        <v>24</v>
      </c>
      <c r="D89" s="33"/>
      <c r="E89" s="33"/>
      <c r="F89" s="24" t="str">
        <f>E13</f>
        <v xml:space="preserve"> </v>
      </c>
      <c r="G89" s="33"/>
      <c r="H89" s="33"/>
      <c r="I89" s="26" t="s">
        <v>30</v>
      </c>
      <c r="J89" s="29" t="str">
        <f>E19</f>
        <v xml:space="preserve"> </v>
      </c>
      <c r="K89" s="33"/>
      <c r="L89" s="48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25.7" hidden="1" customHeight="1">
      <c r="A90" s="31"/>
      <c r="B90" s="32"/>
      <c r="C90" s="26" t="s">
        <v>28</v>
      </c>
      <c r="D90" s="33"/>
      <c r="E90" s="33"/>
      <c r="F90" s="24" t="str">
        <f>IF(E16="","",E16)</f>
        <v>Vyplň údaj</v>
      </c>
      <c r="G90" s="33"/>
      <c r="H90" s="33"/>
      <c r="I90" s="26" t="s">
        <v>32</v>
      </c>
      <c r="J90" s="29" t="str">
        <f>E22</f>
        <v>ELTYM HRONOV spol. s r.o.</v>
      </c>
      <c r="K90" s="33"/>
      <c r="L90" s="48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0.35" hidden="1" customHeight="1">
      <c r="A91" s="31"/>
      <c r="B91" s="32"/>
      <c r="C91" s="33"/>
      <c r="D91" s="33"/>
      <c r="E91" s="33"/>
      <c r="F91" s="33"/>
      <c r="G91" s="33"/>
      <c r="H91" s="33"/>
      <c r="I91" s="33"/>
      <c r="J91" s="33"/>
      <c r="K91" s="33"/>
      <c r="L91" s="48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29.25" hidden="1" customHeight="1">
      <c r="A92" s="31"/>
      <c r="B92" s="32"/>
      <c r="C92" s="135" t="s">
        <v>87</v>
      </c>
      <c r="D92" s="136"/>
      <c r="E92" s="136"/>
      <c r="F92" s="136"/>
      <c r="G92" s="136"/>
      <c r="H92" s="136"/>
      <c r="I92" s="136"/>
      <c r="J92" s="137" t="s">
        <v>88</v>
      </c>
      <c r="K92" s="136"/>
      <c r="L92" s="48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hidden="1" customHeight="1">
      <c r="A93" s="31"/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48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2.9" hidden="1" customHeight="1">
      <c r="A94" s="31"/>
      <c r="B94" s="32"/>
      <c r="C94" s="138" t="s">
        <v>89</v>
      </c>
      <c r="D94" s="33"/>
      <c r="E94" s="33"/>
      <c r="F94" s="33"/>
      <c r="G94" s="33"/>
      <c r="H94" s="33"/>
      <c r="I94" s="33"/>
      <c r="J94" s="81">
        <f>J122</f>
        <v>0</v>
      </c>
      <c r="K94" s="33"/>
      <c r="L94" s="48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U94" s="14" t="s">
        <v>90</v>
      </c>
    </row>
    <row r="95" spans="1:47" s="9" customFormat="1" ht="24.95" hidden="1" customHeight="1">
      <c r="B95" s="139"/>
      <c r="C95" s="140"/>
      <c r="D95" s="141" t="s">
        <v>91</v>
      </c>
      <c r="E95" s="142"/>
      <c r="F95" s="142"/>
      <c r="G95" s="142"/>
      <c r="H95" s="142"/>
      <c r="I95" s="142"/>
      <c r="J95" s="143">
        <f>J123</f>
        <v>0</v>
      </c>
      <c r="K95" s="140"/>
      <c r="L95" s="144"/>
    </row>
    <row r="96" spans="1:47" s="10" customFormat="1" ht="19.899999999999999" hidden="1" customHeight="1">
      <c r="B96" s="145"/>
      <c r="C96" s="146"/>
      <c r="D96" s="147" t="s">
        <v>92</v>
      </c>
      <c r="E96" s="148"/>
      <c r="F96" s="148"/>
      <c r="G96" s="148"/>
      <c r="H96" s="148"/>
      <c r="I96" s="148"/>
      <c r="J96" s="149">
        <f>J124</f>
        <v>0</v>
      </c>
      <c r="K96" s="146"/>
      <c r="L96" s="150"/>
    </row>
    <row r="97" spans="1:31" s="10" customFormat="1" ht="19.899999999999999" hidden="1" customHeight="1">
      <c r="B97" s="145"/>
      <c r="C97" s="146"/>
      <c r="D97" s="147" t="s">
        <v>93</v>
      </c>
      <c r="E97" s="148"/>
      <c r="F97" s="148"/>
      <c r="G97" s="148"/>
      <c r="H97" s="148"/>
      <c r="I97" s="148"/>
      <c r="J97" s="149">
        <f>J169</f>
        <v>0</v>
      </c>
      <c r="K97" s="146"/>
      <c r="L97" s="150"/>
    </row>
    <row r="98" spans="1:31" s="10" customFormat="1" ht="19.899999999999999" hidden="1" customHeight="1">
      <c r="B98" s="145"/>
      <c r="C98" s="146"/>
      <c r="D98" s="147" t="s">
        <v>94</v>
      </c>
      <c r="E98" s="148"/>
      <c r="F98" s="148"/>
      <c r="G98" s="148"/>
      <c r="H98" s="148"/>
      <c r="I98" s="148"/>
      <c r="J98" s="149">
        <f>J195</f>
        <v>0</v>
      </c>
      <c r="K98" s="146"/>
      <c r="L98" s="150"/>
    </row>
    <row r="99" spans="1:31" s="9" customFormat="1" ht="24.95" hidden="1" customHeight="1">
      <c r="B99" s="139"/>
      <c r="C99" s="140"/>
      <c r="D99" s="141" t="s">
        <v>95</v>
      </c>
      <c r="E99" s="142"/>
      <c r="F99" s="142"/>
      <c r="G99" s="142"/>
      <c r="H99" s="142"/>
      <c r="I99" s="142"/>
      <c r="J99" s="143">
        <f>J198</f>
        <v>0</v>
      </c>
      <c r="K99" s="140"/>
      <c r="L99" s="144"/>
    </row>
    <row r="100" spans="1:31" s="9" customFormat="1" ht="24.95" hidden="1" customHeight="1">
      <c r="B100" s="139"/>
      <c r="C100" s="140"/>
      <c r="D100" s="141" t="s">
        <v>96</v>
      </c>
      <c r="E100" s="142"/>
      <c r="F100" s="142"/>
      <c r="G100" s="142"/>
      <c r="H100" s="142"/>
      <c r="I100" s="142"/>
      <c r="J100" s="143">
        <f>J205</f>
        <v>0</v>
      </c>
      <c r="K100" s="140"/>
      <c r="L100" s="144"/>
    </row>
    <row r="101" spans="1:31" s="10" customFormat="1" ht="19.899999999999999" hidden="1" customHeight="1">
      <c r="B101" s="145"/>
      <c r="C101" s="146"/>
      <c r="D101" s="147" t="s">
        <v>97</v>
      </c>
      <c r="E101" s="148"/>
      <c r="F101" s="148"/>
      <c r="G101" s="148"/>
      <c r="H101" s="148"/>
      <c r="I101" s="148"/>
      <c r="J101" s="149">
        <f>J206</f>
        <v>0</v>
      </c>
      <c r="K101" s="146"/>
      <c r="L101" s="150"/>
    </row>
    <row r="102" spans="1:31" s="10" customFormat="1" ht="19.899999999999999" hidden="1" customHeight="1">
      <c r="B102" s="145"/>
      <c r="C102" s="146"/>
      <c r="D102" s="147" t="s">
        <v>98</v>
      </c>
      <c r="E102" s="148"/>
      <c r="F102" s="148"/>
      <c r="G102" s="148"/>
      <c r="H102" s="148"/>
      <c r="I102" s="148"/>
      <c r="J102" s="149">
        <f>J209</f>
        <v>0</v>
      </c>
      <c r="K102" s="146"/>
      <c r="L102" s="150"/>
    </row>
    <row r="103" spans="1:31" s="10" customFormat="1" ht="19.899999999999999" hidden="1" customHeight="1">
      <c r="B103" s="145"/>
      <c r="C103" s="146"/>
      <c r="D103" s="147" t="s">
        <v>99</v>
      </c>
      <c r="E103" s="148"/>
      <c r="F103" s="148"/>
      <c r="G103" s="148"/>
      <c r="H103" s="148"/>
      <c r="I103" s="148"/>
      <c r="J103" s="149">
        <f>J211</f>
        <v>0</v>
      </c>
      <c r="K103" s="146"/>
      <c r="L103" s="150"/>
    </row>
    <row r="104" spans="1:31" s="10" customFormat="1" ht="19.899999999999999" hidden="1" customHeight="1">
      <c r="B104" s="145"/>
      <c r="C104" s="146"/>
      <c r="D104" s="147" t="s">
        <v>100</v>
      </c>
      <c r="E104" s="148"/>
      <c r="F104" s="148"/>
      <c r="G104" s="148"/>
      <c r="H104" s="148"/>
      <c r="I104" s="148"/>
      <c r="J104" s="149">
        <f>J213</f>
        <v>0</v>
      </c>
      <c r="K104" s="146"/>
      <c r="L104" s="150"/>
    </row>
    <row r="105" spans="1:31" s="2" customFormat="1" ht="21.75" hidden="1" customHeight="1">
      <c r="A105" s="31"/>
      <c r="B105" s="32"/>
      <c r="C105" s="33"/>
      <c r="D105" s="33"/>
      <c r="E105" s="33"/>
      <c r="F105" s="33"/>
      <c r="G105" s="33"/>
      <c r="H105" s="33"/>
      <c r="I105" s="33"/>
      <c r="J105" s="33"/>
      <c r="K105" s="33"/>
      <c r="L105" s="48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31" s="2" customFormat="1" ht="6.95" hidden="1" customHeight="1">
      <c r="A106" s="31"/>
      <c r="B106" s="51"/>
      <c r="C106" s="52"/>
      <c r="D106" s="52"/>
      <c r="E106" s="52"/>
      <c r="F106" s="52"/>
      <c r="G106" s="52"/>
      <c r="H106" s="52"/>
      <c r="I106" s="52"/>
      <c r="J106" s="52"/>
      <c r="K106" s="52"/>
      <c r="L106" s="48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31" ht="11.25" hidden="1"/>
    <row r="108" spans="1:31" ht="11.25" hidden="1"/>
    <row r="109" spans="1:31" ht="11.25" hidden="1"/>
    <row r="110" spans="1:31" s="2" customFormat="1" ht="6.95" customHeight="1">
      <c r="A110" s="31"/>
      <c r="B110" s="53"/>
      <c r="C110" s="54"/>
      <c r="D110" s="54"/>
      <c r="E110" s="54"/>
      <c r="F110" s="54"/>
      <c r="G110" s="54"/>
      <c r="H110" s="54"/>
      <c r="I110" s="54"/>
      <c r="J110" s="54"/>
      <c r="K110" s="54"/>
      <c r="L110" s="48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24.95" customHeight="1">
      <c r="A111" s="31"/>
      <c r="B111" s="32"/>
      <c r="C111" s="20" t="s">
        <v>101</v>
      </c>
      <c r="D111" s="33"/>
      <c r="E111" s="33"/>
      <c r="F111" s="33"/>
      <c r="G111" s="33"/>
      <c r="H111" s="33"/>
      <c r="I111" s="33"/>
      <c r="J111" s="33"/>
      <c r="K111" s="33"/>
      <c r="L111" s="48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6.95" customHeight="1">
      <c r="A112" s="31"/>
      <c r="B112" s="32"/>
      <c r="C112" s="33"/>
      <c r="D112" s="33"/>
      <c r="E112" s="33"/>
      <c r="F112" s="33"/>
      <c r="G112" s="33"/>
      <c r="H112" s="33"/>
      <c r="I112" s="33"/>
      <c r="J112" s="33"/>
      <c r="K112" s="33"/>
      <c r="L112" s="48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16</v>
      </c>
      <c r="D113" s="33"/>
      <c r="E113" s="33"/>
      <c r="F113" s="33"/>
      <c r="G113" s="33"/>
      <c r="H113" s="33"/>
      <c r="I113" s="33"/>
      <c r="J113" s="33"/>
      <c r="K113" s="33"/>
      <c r="L113" s="48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3"/>
      <c r="D114" s="33"/>
      <c r="E114" s="228" t="str">
        <f>E7</f>
        <v>Rekonstrukce veřejného osvětlení Broumov, třída Masarykova</v>
      </c>
      <c r="F114" s="255"/>
      <c r="G114" s="255"/>
      <c r="H114" s="255"/>
      <c r="I114" s="33"/>
      <c r="J114" s="33"/>
      <c r="K114" s="33"/>
      <c r="L114" s="48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3"/>
      <c r="D115" s="33"/>
      <c r="E115" s="33"/>
      <c r="F115" s="33"/>
      <c r="G115" s="33"/>
      <c r="H115" s="33"/>
      <c r="I115" s="33"/>
      <c r="J115" s="33"/>
      <c r="K115" s="33"/>
      <c r="L115" s="48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3"/>
      <c r="E116" s="33"/>
      <c r="F116" s="24" t="str">
        <f>F10</f>
        <v>Broumov</v>
      </c>
      <c r="G116" s="33"/>
      <c r="H116" s="33"/>
      <c r="I116" s="26" t="s">
        <v>22</v>
      </c>
      <c r="J116" s="63" t="str">
        <f>IF(J10="","",J10)</f>
        <v>6. 5. 2022</v>
      </c>
      <c r="K116" s="33"/>
      <c r="L116" s="48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3"/>
      <c r="D117" s="33"/>
      <c r="E117" s="33"/>
      <c r="F117" s="33"/>
      <c r="G117" s="33"/>
      <c r="H117" s="33"/>
      <c r="I117" s="33"/>
      <c r="J117" s="33"/>
      <c r="K117" s="33"/>
      <c r="L117" s="48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3"/>
      <c r="E118" s="33"/>
      <c r="F118" s="24" t="str">
        <f>E13</f>
        <v xml:space="preserve"> </v>
      </c>
      <c r="G118" s="33"/>
      <c r="H118" s="33"/>
      <c r="I118" s="26" t="s">
        <v>30</v>
      </c>
      <c r="J118" s="29" t="str">
        <f>E19</f>
        <v xml:space="preserve"> </v>
      </c>
      <c r="K118" s="33"/>
      <c r="L118" s="48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25.7" customHeight="1">
      <c r="A119" s="31"/>
      <c r="B119" s="32"/>
      <c r="C119" s="26" t="s">
        <v>28</v>
      </c>
      <c r="D119" s="33"/>
      <c r="E119" s="33"/>
      <c r="F119" s="24" t="str">
        <f>IF(E16="","",E16)</f>
        <v>Vyplň údaj</v>
      </c>
      <c r="G119" s="33"/>
      <c r="H119" s="33"/>
      <c r="I119" s="26" t="s">
        <v>32</v>
      </c>
      <c r="J119" s="29" t="str">
        <f>E22</f>
        <v>ELTYM HRONOV spol. s r.o.</v>
      </c>
      <c r="K119" s="33"/>
      <c r="L119" s="48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3"/>
      <c r="D120" s="33"/>
      <c r="E120" s="33"/>
      <c r="F120" s="33"/>
      <c r="G120" s="33"/>
      <c r="H120" s="33"/>
      <c r="I120" s="33"/>
      <c r="J120" s="33"/>
      <c r="K120" s="33"/>
      <c r="L120" s="48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51"/>
      <c r="B121" s="152"/>
      <c r="C121" s="153" t="s">
        <v>102</v>
      </c>
      <c r="D121" s="154" t="s">
        <v>62</v>
      </c>
      <c r="E121" s="154" t="s">
        <v>58</v>
      </c>
      <c r="F121" s="154" t="s">
        <v>59</v>
      </c>
      <c r="G121" s="154" t="s">
        <v>103</v>
      </c>
      <c r="H121" s="154" t="s">
        <v>104</v>
      </c>
      <c r="I121" s="154" t="s">
        <v>105</v>
      </c>
      <c r="J121" s="155" t="s">
        <v>88</v>
      </c>
      <c r="K121" s="156" t="s">
        <v>106</v>
      </c>
      <c r="L121" s="157"/>
      <c r="M121" s="72" t="s">
        <v>1</v>
      </c>
      <c r="N121" s="73" t="s">
        <v>41</v>
      </c>
      <c r="O121" s="73" t="s">
        <v>107</v>
      </c>
      <c r="P121" s="73" t="s">
        <v>108</v>
      </c>
      <c r="Q121" s="73" t="s">
        <v>109</v>
      </c>
      <c r="R121" s="73" t="s">
        <v>110</v>
      </c>
      <c r="S121" s="73" t="s">
        <v>111</v>
      </c>
      <c r="T121" s="74" t="s">
        <v>112</v>
      </c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</row>
    <row r="122" spans="1:65" s="2" customFormat="1" ht="22.9" customHeight="1">
      <c r="A122" s="31"/>
      <c r="B122" s="32"/>
      <c r="C122" s="79" t="s">
        <v>113</v>
      </c>
      <c r="D122" s="33"/>
      <c r="E122" s="33"/>
      <c r="F122" s="33"/>
      <c r="G122" s="33"/>
      <c r="H122" s="33"/>
      <c r="I122" s="33"/>
      <c r="J122" s="158">
        <f>BK122</f>
        <v>0</v>
      </c>
      <c r="K122" s="33"/>
      <c r="L122" s="36"/>
      <c r="M122" s="75"/>
      <c r="N122" s="159"/>
      <c r="O122" s="76"/>
      <c r="P122" s="160">
        <f>P123+P198+P205</f>
        <v>0</v>
      </c>
      <c r="Q122" s="76"/>
      <c r="R122" s="160">
        <f>R123+R198+R205</f>
        <v>25538.160872500001</v>
      </c>
      <c r="S122" s="76"/>
      <c r="T122" s="161">
        <f>T123+T198+T205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4" t="s">
        <v>76</v>
      </c>
      <c r="AU122" s="14" t="s">
        <v>90</v>
      </c>
      <c r="BK122" s="162">
        <f>BK123+BK198+BK205</f>
        <v>0</v>
      </c>
    </row>
    <row r="123" spans="1:65" s="12" customFormat="1" ht="25.9" customHeight="1">
      <c r="B123" s="163"/>
      <c r="C123" s="164"/>
      <c r="D123" s="165" t="s">
        <v>76</v>
      </c>
      <c r="E123" s="166" t="s">
        <v>114</v>
      </c>
      <c r="F123" s="166" t="s">
        <v>115</v>
      </c>
      <c r="G123" s="164"/>
      <c r="H123" s="164"/>
      <c r="I123" s="167"/>
      <c r="J123" s="168">
        <f>BK123</f>
        <v>0</v>
      </c>
      <c r="K123" s="164"/>
      <c r="L123" s="169"/>
      <c r="M123" s="170"/>
      <c r="N123" s="171"/>
      <c r="O123" s="171"/>
      <c r="P123" s="172">
        <f>P124+P169+P195</f>
        <v>0</v>
      </c>
      <c r="Q123" s="171"/>
      <c r="R123" s="172">
        <f>R124+R169+R195</f>
        <v>25538.160872500001</v>
      </c>
      <c r="S123" s="171"/>
      <c r="T123" s="173">
        <f>T124+T169+T195</f>
        <v>0</v>
      </c>
      <c r="AR123" s="174" t="s">
        <v>116</v>
      </c>
      <c r="AT123" s="175" t="s">
        <v>76</v>
      </c>
      <c r="AU123" s="175" t="s">
        <v>77</v>
      </c>
      <c r="AY123" s="174" t="s">
        <v>117</v>
      </c>
      <c r="BK123" s="176">
        <f>BK124+BK169+BK195</f>
        <v>0</v>
      </c>
    </row>
    <row r="124" spans="1:65" s="12" customFormat="1" ht="22.9" customHeight="1">
      <c r="B124" s="163"/>
      <c r="C124" s="164"/>
      <c r="D124" s="165" t="s">
        <v>76</v>
      </c>
      <c r="E124" s="177" t="s">
        <v>118</v>
      </c>
      <c r="F124" s="177" t="s">
        <v>119</v>
      </c>
      <c r="G124" s="164"/>
      <c r="H124" s="164"/>
      <c r="I124" s="167"/>
      <c r="J124" s="178">
        <f>BK124</f>
        <v>0</v>
      </c>
      <c r="K124" s="164"/>
      <c r="L124" s="169"/>
      <c r="M124" s="170"/>
      <c r="N124" s="171"/>
      <c r="O124" s="171"/>
      <c r="P124" s="172">
        <f>SUM(P125:P168)</f>
        <v>0</v>
      </c>
      <c r="Q124" s="171"/>
      <c r="R124" s="172">
        <f>SUM(R125:R168)</f>
        <v>0.68706749999999994</v>
      </c>
      <c r="S124" s="171"/>
      <c r="T124" s="173">
        <f>SUM(T125:T168)</f>
        <v>0</v>
      </c>
      <c r="AR124" s="174" t="s">
        <v>116</v>
      </c>
      <c r="AT124" s="175" t="s">
        <v>76</v>
      </c>
      <c r="AU124" s="175" t="s">
        <v>82</v>
      </c>
      <c r="AY124" s="174" t="s">
        <v>117</v>
      </c>
      <c r="BK124" s="176">
        <f>SUM(BK125:BK168)</f>
        <v>0</v>
      </c>
    </row>
    <row r="125" spans="1:65" s="2" customFormat="1" ht="24.2" customHeight="1">
      <c r="A125" s="31"/>
      <c r="B125" s="32"/>
      <c r="C125" s="179" t="s">
        <v>120</v>
      </c>
      <c r="D125" s="179" t="s">
        <v>121</v>
      </c>
      <c r="E125" s="180" t="s">
        <v>122</v>
      </c>
      <c r="F125" s="181" t="s">
        <v>123</v>
      </c>
      <c r="G125" s="182" t="s">
        <v>124</v>
      </c>
      <c r="H125" s="183">
        <v>2</v>
      </c>
      <c r="I125" s="184"/>
      <c r="J125" s="185">
        <f t="shared" ref="J125:J168" si="0">ROUND(I125*H125,2)</f>
        <v>0</v>
      </c>
      <c r="K125" s="186"/>
      <c r="L125" s="36"/>
      <c r="M125" s="187" t="s">
        <v>1</v>
      </c>
      <c r="N125" s="188" t="s">
        <v>42</v>
      </c>
      <c r="O125" s="68"/>
      <c r="P125" s="189">
        <f t="shared" ref="P125:P168" si="1">O125*H125</f>
        <v>0</v>
      </c>
      <c r="Q125" s="189">
        <v>0</v>
      </c>
      <c r="R125" s="189">
        <f t="shared" ref="R125:R168" si="2">Q125*H125</f>
        <v>0</v>
      </c>
      <c r="S125" s="189">
        <v>0</v>
      </c>
      <c r="T125" s="190">
        <f t="shared" ref="T125:T168" si="3"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91" t="s">
        <v>125</v>
      </c>
      <c r="AT125" s="191" t="s">
        <v>121</v>
      </c>
      <c r="AU125" s="191" t="s">
        <v>84</v>
      </c>
      <c r="AY125" s="14" t="s">
        <v>117</v>
      </c>
      <c r="BE125" s="192">
        <f t="shared" ref="BE125:BE168" si="4">IF(N125="základní",J125,0)</f>
        <v>0</v>
      </c>
      <c r="BF125" s="192">
        <f t="shared" ref="BF125:BF168" si="5">IF(N125="snížená",J125,0)</f>
        <v>0</v>
      </c>
      <c r="BG125" s="192">
        <f t="shared" ref="BG125:BG168" si="6">IF(N125="zákl. přenesená",J125,0)</f>
        <v>0</v>
      </c>
      <c r="BH125" s="192">
        <f t="shared" ref="BH125:BH168" si="7">IF(N125="sníž. přenesená",J125,0)</f>
        <v>0</v>
      </c>
      <c r="BI125" s="192">
        <f t="shared" ref="BI125:BI168" si="8">IF(N125="nulová",J125,0)</f>
        <v>0</v>
      </c>
      <c r="BJ125" s="14" t="s">
        <v>82</v>
      </c>
      <c r="BK125" s="192">
        <f t="shared" ref="BK125:BK168" si="9">ROUND(I125*H125,2)</f>
        <v>0</v>
      </c>
      <c r="BL125" s="14" t="s">
        <v>125</v>
      </c>
      <c r="BM125" s="191" t="s">
        <v>126</v>
      </c>
    </row>
    <row r="126" spans="1:65" s="2" customFormat="1" ht="37.9" customHeight="1">
      <c r="A126" s="31"/>
      <c r="B126" s="32"/>
      <c r="C126" s="179" t="s">
        <v>127</v>
      </c>
      <c r="D126" s="179" t="s">
        <v>121</v>
      </c>
      <c r="E126" s="180" t="s">
        <v>128</v>
      </c>
      <c r="F126" s="181" t="s">
        <v>129</v>
      </c>
      <c r="G126" s="182" t="s">
        <v>130</v>
      </c>
      <c r="H126" s="183">
        <v>44</v>
      </c>
      <c r="I126" s="184"/>
      <c r="J126" s="185">
        <f t="shared" si="0"/>
        <v>0</v>
      </c>
      <c r="K126" s="186"/>
      <c r="L126" s="36"/>
      <c r="M126" s="187" t="s">
        <v>1</v>
      </c>
      <c r="N126" s="188" t="s">
        <v>42</v>
      </c>
      <c r="O126" s="68"/>
      <c r="P126" s="189">
        <f t="shared" si="1"/>
        <v>0</v>
      </c>
      <c r="Q126" s="189">
        <v>0</v>
      </c>
      <c r="R126" s="189">
        <f t="shared" si="2"/>
        <v>0</v>
      </c>
      <c r="S126" s="189">
        <v>0</v>
      </c>
      <c r="T126" s="190">
        <f t="shared" si="3"/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91" t="s">
        <v>125</v>
      </c>
      <c r="AT126" s="191" t="s">
        <v>121</v>
      </c>
      <c r="AU126" s="191" t="s">
        <v>84</v>
      </c>
      <c r="AY126" s="14" t="s">
        <v>117</v>
      </c>
      <c r="BE126" s="192">
        <f t="shared" si="4"/>
        <v>0</v>
      </c>
      <c r="BF126" s="192">
        <f t="shared" si="5"/>
        <v>0</v>
      </c>
      <c r="BG126" s="192">
        <f t="shared" si="6"/>
        <v>0</v>
      </c>
      <c r="BH126" s="192">
        <f t="shared" si="7"/>
        <v>0</v>
      </c>
      <c r="BI126" s="192">
        <f t="shared" si="8"/>
        <v>0</v>
      </c>
      <c r="BJ126" s="14" t="s">
        <v>82</v>
      </c>
      <c r="BK126" s="192">
        <f t="shared" si="9"/>
        <v>0</v>
      </c>
      <c r="BL126" s="14" t="s">
        <v>125</v>
      </c>
      <c r="BM126" s="191" t="s">
        <v>131</v>
      </c>
    </row>
    <row r="127" spans="1:65" s="2" customFormat="1" ht="24.2" customHeight="1">
      <c r="A127" s="31"/>
      <c r="B127" s="32"/>
      <c r="C127" s="179" t="s">
        <v>82</v>
      </c>
      <c r="D127" s="179" t="s">
        <v>121</v>
      </c>
      <c r="E127" s="180" t="s">
        <v>132</v>
      </c>
      <c r="F127" s="181" t="s">
        <v>133</v>
      </c>
      <c r="G127" s="182" t="s">
        <v>130</v>
      </c>
      <c r="H127" s="183">
        <v>2</v>
      </c>
      <c r="I127" s="184"/>
      <c r="J127" s="185">
        <f t="shared" si="0"/>
        <v>0</v>
      </c>
      <c r="K127" s="186"/>
      <c r="L127" s="36"/>
      <c r="M127" s="187" t="s">
        <v>1</v>
      </c>
      <c r="N127" s="188" t="s">
        <v>42</v>
      </c>
      <c r="O127" s="68"/>
      <c r="P127" s="189">
        <f t="shared" si="1"/>
        <v>0</v>
      </c>
      <c r="Q127" s="189">
        <v>0</v>
      </c>
      <c r="R127" s="189">
        <f t="shared" si="2"/>
        <v>0</v>
      </c>
      <c r="S127" s="189">
        <v>0</v>
      </c>
      <c r="T127" s="190">
        <f t="shared" si="3"/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191" t="s">
        <v>125</v>
      </c>
      <c r="AT127" s="191" t="s">
        <v>121</v>
      </c>
      <c r="AU127" s="191" t="s">
        <v>84</v>
      </c>
      <c r="AY127" s="14" t="s">
        <v>117</v>
      </c>
      <c r="BE127" s="192">
        <f t="shared" si="4"/>
        <v>0</v>
      </c>
      <c r="BF127" s="192">
        <f t="shared" si="5"/>
        <v>0</v>
      </c>
      <c r="BG127" s="192">
        <f t="shared" si="6"/>
        <v>0</v>
      </c>
      <c r="BH127" s="192">
        <f t="shared" si="7"/>
        <v>0</v>
      </c>
      <c r="BI127" s="192">
        <f t="shared" si="8"/>
        <v>0</v>
      </c>
      <c r="BJ127" s="14" t="s">
        <v>82</v>
      </c>
      <c r="BK127" s="192">
        <f t="shared" si="9"/>
        <v>0</v>
      </c>
      <c r="BL127" s="14" t="s">
        <v>125</v>
      </c>
      <c r="BM127" s="191" t="s">
        <v>134</v>
      </c>
    </row>
    <row r="128" spans="1:65" s="2" customFormat="1" ht="24.2" customHeight="1">
      <c r="A128" s="31"/>
      <c r="B128" s="32"/>
      <c r="C128" s="193" t="s">
        <v>84</v>
      </c>
      <c r="D128" s="193" t="s">
        <v>114</v>
      </c>
      <c r="E128" s="194" t="s">
        <v>135</v>
      </c>
      <c r="F128" s="195" t="s">
        <v>136</v>
      </c>
      <c r="G128" s="196" t="s">
        <v>130</v>
      </c>
      <c r="H128" s="197">
        <v>1</v>
      </c>
      <c r="I128" s="198"/>
      <c r="J128" s="199">
        <f t="shared" si="0"/>
        <v>0</v>
      </c>
      <c r="K128" s="200"/>
      <c r="L128" s="201"/>
      <c r="M128" s="202" t="s">
        <v>1</v>
      </c>
      <c r="N128" s="203" t="s">
        <v>42</v>
      </c>
      <c r="O128" s="68"/>
      <c r="P128" s="189">
        <f t="shared" si="1"/>
        <v>0</v>
      </c>
      <c r="Q128" s="189">
        <v>8.0999999999999996E-3</v>
      </c>
      <c r="R128" s="189">
        <f t="shared" si="2"/>
        <v>8.0999999999999996E-3</v>
      </c>
      <c r="S128" s="189">
        <v>0</v>
      </c>
      <c r="T128" s="190">
        <f t="shared" si="3"/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91" t="s">
        <v>137</v>
      </c>
      <c r="AT128" s="191" t="s">
        <v>114</v>
      </c>
      <c r="AU128" s="191" t="s">
        <v>84</v>
      </c>
      <c r="AY128" s="14" t="s">
        <v>117</v>
      </c>
      <c r="BE128" s="192">
        <f t="shared" si="4"/>
        <v>0</v>
      </c>
      <c r="BF128" s="192">
        <f t="shared" si="5"/>
        <v>0</v>
      </c>
      <c r="BG128" s="192">
        <f t="shared" si="6"/>
        <v>0</v>
      </c>
      <c r="BH128" s="192">
        <f t="shared" si="7"/>
        <v>0</v>
      </c>
      <c r="BI128" s="192">
        <f t="shared" si="8"/>
        <v>0</v>
      </c>
      <c r="BJ128" s="14" t="s">
        <v>82</v>
      </c>
      <c r="BK128" s="192">
        <f t="shared" si="9"/>
        <v>0</v>
      </c>
      <c r="BL128" s="14" t="s">
        <v>137</v>
      </c>
      <c r="BM128" s="191" t="s">
        <v>138</v>
      </c>
    </row>
    <row r="129" spans="1:65" s="2" customFormat="1" ht="24.2" customHeight="1">
      <c r="A129" s="31"/>
      <c r="B129" s="32"/>
      <c r="C129" s="193" t="s">
        <v>139</v>
      </c>
      <c r="D129" s="193" t="s">
        <v>114</v>
      </c>
      <c r="E129" s="194" t="s">
        <v>140</v>
      </c>
      <c r="F129" s="195" t="s">
        <v>141</v>
      </c>
      <c r="G129" s="196" t="s">
        <v>130</v>
      </c>
      <c r="H129" s="197">
        <v>1</v>
      </c>
      <c r="I129" s="198"/>
      <c r="J129" s="199">
        <f t="shared" si="0"/>
        <v>0</v>
      </c>
      <c r="K129" s="200"/>
      <c r="L129" s="201"/>
      <c r="M129" s="202" t="s">
        <v>1</v>
      </c>
      <c r="N129" s="203" t="s">
        <v>42</v>
      </c>
      <c r="O129" s="68"/>
      <c r="P129" s="189">
        <f t="shared" si="1"/>
        <v>0</v>
      </c>
      <c r="Q129" s="189">
        <v>0</v>
      </c>
      <c r="R129" s="189">
        <f t="shared" si="2"/>
        <v>0</v>
      </c>
      <c r="S129" s="189">
        <v>0</v>
      </c>
      <c r="T129" s="190">
        <f t="shared" si="3"/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91" t="s">
        <v>137</v>
      </c>
      <c r="AT129" s="191" t="s">
        <v>114</v>
      </c>
      <c r="AU129" s="191" t="s">
        <v>84</v>
      </c>
      <c r="AY129" s="14" t="s">
        <v>117</v>
      </c>
      <c r="BE129" s="192">
        <f t="shared" si="4"/>
        <v>0</v>
      </c>
      <c r="BF129" s="192">
        <f t="shared" si="5"/>
        <v>0</v>
      </c>
      <c r="BG129" s="192">
        <f t="shared" si="6"/>
        <v>0</v>
      </c>
      <c r="BH129" s="192">
        <f t="shared" si="7"/>
        <v>0</v>
      </c>
      <c r="BI129" s="192">
        <f t="shared" si="8"/>
        <v>0</v>
      </c>
      <c r="BJ129" s="14" t="s">
        <v>82</v>
      </c>
      <c r="BK129" s="192">
        <f t="shared" si="9"/>
        <v>0</v>
      </c>
      <c r="BL129" s="14" t="s">
        <v>137</v>
      </c>
      <c r="BM129" s="191" t="s">
        <v>142</v>
      </c>
    </row>
    <row r="130" spans="1:65" s="2" customFormat="1" ht="14.45" customHeight="1">
      <c r="A130" s="31"/>
      <c r="B130" s="32"/>
      <c r="C130" s="179" t="s">
        <v>143</v>
      </c>
      <c r="D130" s="179" t="s">
        <v>121</v>
      </c>
      <c r="E130" s="180" t="s">
        <v>144</v>
      </c>
      <c r="F130" s="181" t="s">
        <v>145</v>
      </c>
      <c r="G130" s="182" t="s">
        <v>130</v>
      </c>
      <c r="H130" s="183">
        <v>3</v>
      </c>
      <c r="I130" s="184"/>
      <c r="J130" s="185">
        <f t="shared" si="0"/>
        <v>0</v>
      </c>
      <c r="K130" s="186"/>
      <c r="L130" s="36"/>
      <c r="M130" s="187" t="s">
        <v>1</v>
      </c>
      <c r="N130" s="188" t="s">
        <v>42</v>
      </c>
      <c r="O130" s="68"/>
      <c r="P130" s="189">
        <f t="shared" si="1"/>
        <v>0</v>
      </c>
      <c r="Q130" s="189">
        <v>0</v>
      </c>
      <c r="R130" s="189">
        <f t="shared" si="2"/>
        <v>0</v>
      </c>
      <c r="S130" s="189">
        <v>0</v>
      </c>
      <c r="T130" s="190">
        <f t="shared" si="3"/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91" t="s">
        <v>125</v>
      </c>
      <c r="AT130" s="191" t="s">
        <v>121</v>
      </c>
      <c r="AU130" s="191" t="s">
        <v>84</v>
      </c>
      <c r="AY130" s="14" t="s">
        <v>117</v>
      </c>
      <c r="BE130" s="192">
        <f t="shared" si="4"/>
        <v>0</v>
      </c>
      <c r="BF130" s="192">
        <f t="shared" si="5"/>
        <v>0</v>
      </c>
      <c r="BG130" s="192">
        <f t="shared" si="6"/>
        <v>0</v>
      </c>
      <c r="BH130" s="192">
        <f t="shared" si="7"/>
        <v>0</v>
      </c>
      <c r="BI130" s="192">
        <f t="shared" si="8"/>
        <v>0</v>
      </c>
      <c r="BJ130" s="14" t="s">
        <v>82</v>
      </c>
      <c r="BK130" s="192">
        <f t="shared" si="9"/>
        <v>0</v>
      </c>
      <c r="BL130" s="14" t="s">
        <v>125</v>
      </c>
      <c r="BM130" s="191" t="s">
        <v>146</v>
      </c>
    </row>
    <row r="131" spans="1:65" s="2" customFormat="1" ht="14.45" customHeight="1">
      <c r="A131" s="31"/>
      <c r="B131" s="32"/>
      <c r="C131" s="193" t="s">
        <v>147</v>
      </c>
      <c r="D131" s="193" t="s">
        <v>114</v>
      </c>
      <c r="E131" s="194" t="s">
        <v>148</v>
      </c>
      <c r="F131" s="195" t="s">
        <v>149</v>
      </c>
      <c r="G131" s="196" t="s">
        <v>124</v>
      </c>
      <c r="H131" s="197">
        <v>1</v>
      </c>
      <c r="I131" s="198"/>
      <c r="J131" s="199">
        <f t="shared" si="0"/>
        <v>0</v>
      </c>
      <c r="K131" s="200"/>
      <c r="L131" s="201"/>
      <c r="M131" s="202" t="s">
        <v>1</v>
      </c>
      <c r="N131" s="203" t="s">
        <v>42</v>
      </c>
      <c r="O131" s="68"/>
      <c r="P131" s="189">
        <f t="shared" si="1"/>
        <v>0</v>
      </c>
      <c r="Q131" s="189">
        <v>0</v>
      </c>
      <c r="R131" s="189">
        <f t="shared" si="2"/>
        <v>0</v>
      </c>
      <c r="S131" s="189">
        <v>0</v>
      </c>
      <c r="T131" s="190">
        <f t="shared" si="3"/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91" t="s">
        <v>150</v>
      </c>
      <c r="AT131" s="191" t="s">
        <v>114</v>
      </c>
      <c r="AU131" s="191" t="s">
        <v>84</v>
      </c>
      <c r="AY131" s="14" t="s">
        <v>117</v>
      </c>
      <c r="BE131" s="192">
        <f t="shared" si="4"/>
        <v>0</v>
      </c>
      <c r="BF131" s="192">
        <f t="shared" si="5"/>
        <v>0</v>
      </c>
      <c r="BG131" s="192">
        <f t="shared" si="6"/>
        <v>0</v>
      </c>
      <c r="BH131" s="192">
        <f t="shared" si="7"/>
        <v>0</v>
      </c>
      <c r="BI131" s="192">
        <f t="shared" si="8"/>
        <v>0</v>
      </c>
      <c r="BJ131" s="14" t="s">
        <v>82</v>
      </c>
      <c r="BK131" s="192">
        <f t="shared" si="9"/>
        <v>0</v>
      </c>
      <c r="BL131" s="14" t="s">
        <v>125</v>
      </c>
      <c r="BM131" s="191" t="s">
        <v>151</v>
      </c>
    </row>
    <row r="132" spans="1:65" s="2" customFormat="1" ht="14.45" customHeight="1">
      <c r="A132" s="31"/>
      <c r="B132" s="32"/>
      <c r="C132" s="179" t="s">
        <v>152</v>
      </c>
      <c r="D132" s="179" t="s">
        <v>121</v>
      </c>
      <c r="E132" s="180" t="s">
        <v>153</v>
      </c>
      <c r="F132" s="181" t="s">
        <v>154</v>
      </c>
      <c r="G132" s="182" t="s">
        <v>130</v>
      </c>
      <c r="H132" s="183">
        <v>7</v>
      </c>
      <c r="I132" s="184"/>
      <c r="J132" s="185">
        <f t="shared" si="0"/>
        <v>0</v>
      </c>
      <c r="K132" s="186"/>
      <c r="L132" s="36"/>
      <c r="M132" s="187" t="s">
        <v>1</v>
      </c>
      <c r="N132" s="188" t="s">
        <v>42</v>
      </c>
      <c r="O132" s="68"/>
      <c r="P132" s="189">
        <f t="shared" si="1"/>
        <v>0</v>
      </c>
      <c r="Q132" s="189">
        <v>0</v>
      </c>
      <c r="R132" s="189">
        <f t="shared" si="2"/>
        <v>0</v>
      </c>
      <c r="S132" s="189">
        <v>0</v>
      </c>
      <c r="T132" s="190">
        <f t="shared" si="3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91" t="s">
        <v>125</v>
      </c>
      <c r="AT132" s="191" t="s">
        <v>121</v>
      </c>
      <c r="AU132" s="191" t="s">
        <v>84</v>
      </c>
      <c r="AY132" s="14" t="s">
        <v>117</v>
      </c>
      <c r="BE132" s="192">
        <f t="shared" si="4"/>
        <v>0</v>
      </c>
      <c r="BF132" s="192">
        <f t="shared" si="5"/>
        <v>0</v>
      </c>
      <c r="BG132" s="192">
        <f t="shared" si="6"/>
        <v>0</v>
      </c>
      <c r="BH132" s="192">
        <f t="shared" si="7"/>
        <v>0</v>
      </c>
      <c r="BI132" s="192">
        <f t="shared" si="8"/>
        <v>0</v>
      </c>
      <c r="BJ132" s="14" t="s">
        <v>82</v>
      </c>
      <c r="BK132" s="192">
        <f t="shared" si="9"/>
        <v>0</v>
      </c>
      <c r="BL132" s="14" t="s">
        <v>125</v>
      </c>
      <c r="BM132" s="191" t="s">
        <v>155</v>
      </c>
    </row>
    <row r="133" spans="1:65" s="2" customFormat="1" ht="24.2" customHeight="1">
      <c r="A133" s="31"/>
      <c r="B133" s="32"/>
      <c r="C133" s="193" t="s">
        <v>156</v>
      </c>
      <c r="D133" s="193" t="s">
        <v>114</v>
      </c>
      <c r="E133" s="194" t="s">
        <v>157</v>
      </c>
      <c r="F133" s="195" t="s">
        <v>158</v>
      </c>
      <c r="G133" s="196" t="s">
        <v>130</v>
      </c>
      <c r="H133" s="197">
        <v>1</v>
      </c>
      <c r="I133" s="198"/>
      <c r="J133" s="199">
        <f t="shared" si="0"/>
        <v>0</v>
      </c>
      <c r="K133" s="200"/>
      <c r="L133" s="201"/>
      <c r="M133" s="202" t="s">
        <v>1</v>
      </c>
      <c r="N133" s="203" t="s">
        <v>42</v>
      </c>
      <c r="O133" s="68"/>
      <c r="P133" s="189">
        <f t="shared" si="1"/>
        <v>0</v>
      </c>
      <c r="Q133" s="189">
        <v>7.4999999999999997E-3</v>
      </c>
      <c r="R133" s="189">
        <f t="shared" si="2"/>
        <v>7.4999999999999997E-3</v>
      </c>
      <c r="S133" s="189">
        <v>0</v>
      </c>
      <c r="T133" s="190">
        <f t="shared" si="3"/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91" t="s">
        <v>137</v>
      </c>
      <c r="AT133" s="191" t="s">
        <v>114</v>
      </c>
      <c r="AU133" s="191" t="s">
        <v>84</v>
      </c>
      <c r="AY133" s="14" t="s">
        <v>117</v>
      </c>
      <c r="BE133" s="192">
        <f t="shared" si="4"/>
        <v>0</v>
      </c>
      <c r="BF133" s="192">
        <f t="shared" si="5"/>
        <v>0</v>
      </c>
      <c r="BG133" s="192">
        <f t="shared" si="6"/>
        <v>0</v>
      </c>
      <c r="BH133" s="192">
        <f t="shared" si="7"/>
        <v>0</v>
      </c>
      <c r="BI133" s="192">
        <f t="shared" si="8"/>
        <v>0</v>
      </c>
      <c r="BJ133" s="14" t="s">
        <v>82</v>
      </c>
      <c r="BK133" s="192">
        <f t="shared" si="9"/>
        <v>0</v>
      </c>
      <c r="BL133" s="14" t="s">
        <v>137</v>
      </c>
      <c r="BM133" s="191" t="s">
        <v>159</v>
      </c>
    </row>
    <row r="134" spans="1:65" s="2" customFormat="1" ht="24.2" customHeight="1">
      <c r="A134" s="31"/>
      <c r="B134" s="32"/>
      <c r="C134" s="193" t="s">
        <v>160</v>
      </c>
      <c r="D134" s="193" t="s">
        <v>114</v>
      </c>
      <c r="E134" s="194" t="s">
        <v>161</v>
      </c>
      <c r="F134" s="195" t="s">
        <v>162</v>
      </c>
      <c r="G134" s="196" t="s">
        <v>130</v>
      </c>
      <c r="H134" s="197">
        <v>1</v>
      </c>
      <c r="I134" s="198"/>
      <c r="J134" s="199">
        <f t="shared" si="0"/>
        <v>0</v>
      </c>
      <c r="K134" s="200"/>
      <c r="L134" s="201"/>
      <c r="M134" s="202" t="s">
        <v>1</v>
      </c>
      <c r="N134" s="203" t="s">
        <v>42</v>
      </c>
      <c r="O134" s="68"/>
      <c r="P134" s="189">
        <f t="shared" si="1"/>
        <v>0</v>
      </c>
      <c r="Q134" s="189">
        <v>7.4999999999999997E-3</v>
      </c>
      <c r="R134" s="189">
        <f t="shared" si="2"/>
        <v>7.4999999999999997E-3</v>
      </c>
      <c r="S134" s="189">
        <v>0</v>
      </c>
      <c r="T134" s="190">
        <f t="shared" si="3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91" t="s">
        <v>137</v>
      </c>
      <c r="AT134" s="191" t="s">
        <v>114</v>
      </c>
      <c r="AU134" s="191" t="s">
        <v>84</v>
      </c>
      <c r="AY134" s="14" t="s">
        <v>117</v>
      </c>
      <c r="BE134" s="192">
        <f t="shared" si="4"/>
        <v>0</v>
      </c>
      <c r="BF134" s="192">
        <f t="shared" si="5"/>
        <v>0</v>
      </c>
      <c r="BG134" s="192">
        <f t="shared" si="6"/>
        <v>0</v>
      </c>
      <c r="BH134" s="192">
        <f t="shared" si="7"/>
        <v>0</v>
      </c>
      <c r="BI134" s="192">
        <f t="shared" si="8"/>
        <v>0</v>
      </c>
      <c r="BJ134" s="14" t="s">
        <v>82</v>
      </c>
      <c r="BK134" s="192">
        <f t="shared" si="9"/>
        <v>0</v>
      </c>
      <c r="BL134" s="14" t="s">
        <v>137</v>
      </c>
      <c r="BM134" s="191" t="s">
        <v>163</v>
      </c>
    </row>
    <row r="135" spans="1:65" s="2" customFormat="1" ht="24.2" customHeight="1">
      <c r="A135" s="31"/>
      <c r="B135" s="32"/>
      <c r="C135" s="193" t="s">
        <v>164</v>
      </c>
      <c r="D135" s="193" t="s">
        <v>114</v>
      </c>
      <c r="E135" s="194" t="s">
        <v>165</v>
      </c>
      <c r="F135" s="195" t="s">
        <v>166</v>
      </c>
      <c r="G135" s="196" t="s">
        <v>130</v>
      </c>
      <c r="H135" s="197">
        <v>2</v>
      </c>
      <c r="I135" s="198"/>
      <c r="J135" s="199">
        <f t="shared" si="0"/>
        <v>0</v>
      </c>
      <c r="K135" s="200"/>
      <c r="L135" s="201"/>
      <c r="M135" s="202" t="s">
        <v>1</v>
      </c>
      <c r="N135" s="203" t="s">
        <v>42</v>
      </c>
      <c r="O135" s="68"/>
      <c r="P135" s="189">
        <f t="shared" si="1"/>
        <v>0</v>
      </c>
      <c r="Q135" s="189">
        <v>7.4999999999999997E-3</v>
      </c>
      <c r="R135" s="189">
        <f t="shared" si="2"/>
        <v>1.4999999999999999E-2</v>
      </c>
      <c r="S135" s="189">
        <v>0</v>
      </c>
      <c r="T135" s="190">
        <f t="shared" si="3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91" t="s">
        <v>137</v>
      </c>
      <c r="AT135" s="191" t="s">
        <v>114</v>
      </c>
      <c r="AU135" s="191" t="s">
        <v>84</v>
      </c>
      <c r="AY135" s="14" t="s">
        <v>117</v>
      </c>
      <c r="BE135" s="192">
        <f t="shared" si="4"/>
        <v>0</v>
      </c>
      <c r="BF135" s="192">
        <f t="shared" si="5"/>
        <v>0</v>
      </c>
      <c r="BG135" s="192">
        <f t="shared" si="6"/>
        <v>0</v>
      </c>
      <c r="BH135" s="192">
        <f t="shared" si="7"/>
        <v>0</v>
      </c>
      <c r="BI135" s="192">
        <f t="shared" si="8"/>
        <v>0</v>
      </c>
      <c r="BJ135" s="14" t="s">
        <v>82</v>
      </c>
      <c r="BK135" s="192">
        <f t="shared" si="9"/>
        <v>0</v>
      </c>
      <c r="BL135" s="14" t="s">
        <v>137</v>
      </c>
      <c r="BM135" s="191" t="s">
        <v>167</v>
      </c>
    </row>
    <row r="136" spans="1:65" s="2" customFormat="1" ht="24.2" customHeight="1">
      <c r="A136" s="31"/>
      <c r="B136" s="32"/>
      <c r="C136" s="193" t="s">
        <v>168</v>
      </c>
      <c r="D136" s="193" t="s">
        <v>114</v>
      </c>
      <c r="E136" s="194" t="s">
        <v>169</v>
      </c>
      <c r="F136" s="195" t="s">
        <v>170</v>
      </c>
      <c r="G136" s="196" t="s">
        <v>130</v>
      </c>
      <c r="H136" s="197">
        <v>2</v>
      </c>
      <c r="I136" s="198"/>
      <c r="J136" s="199">
        <f t="shared" si="0"/>
        <v>0</v>
      </c>
      <c r="K136" s="200"/>
      <c r="L136" s="201"/>
      <c r="M136" s="202" t="s">
        <v>1</v>
      </c>
      <c r="N136" s="203" t="s">
        <v>42</v>
      </c>
      <c r="O136" s="68"/>
      <c r="P136" s="189">
        <f t="shared" si="1"/>
        <v>0</v>
      </c>
      <c r="Q136" s="189">
        <v>7.4999999999999997E-3</v>
      </c>
      <c r="R136" s="189">
        <f t="shared" si="2"/>
        <v>1.4999999999999999E-2</v>
      </c>
      <c r="S136" s="189">
        <v>0</v>
      </c>
      <c r="T136" s="190">
        <f t="shared" si="3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91" t="s">
        <v>137</v>
      </c>
      <c r="AT136" s="191" t="s">
        <v>114</v>
      </c>
      <c r="AU136" s="191" t="s">
        <v>84</v>
      </c>
      <c r="AY136" s="14" t="s">
        <v>117</v>
      </c>
      <c r="BE136" s="192">
        <f t="shared" si="4"/>
        <v>0</v>
      </c>
      <c r="BF136" s="192">
        <f t="shared" si="5"/>
        <v>0</v>
      </c>
      <c r="BG136" s="192">
        <f t="shared" si="6"/>
        <v>0</v>
      </c>
      <c r="BH136" s="192">
        <f t="shared" si="7"/>
        <v>0</v>
      </c>
      <c r="BI136" s="192">
        <f t="shared" si="8"/>
        <v>0</v>
      </c>
      <c r="BJ136" s="14" t="s">
        <v>82</v>
      </c>
      <c r="BK136" s="192">
        <f t="shared" si="9"/>
        <v>0</v>
      </c>
      <c r="BL136" s="14" t="s">
        <v>137</v>
      </c>
      <c r="BM136" s="191" t="s">
        <v>171</v>
      </c>
    </row>
    <row r="137" spans="1:65" s="2" customFormat="1" ht="24.2" customHeight="1">
      <c r="A137" s="31"/>
      <c r="B137" s="32"/>
      <c r="C137" s="193" t="s">
        <v>172</v>
      </c>
      <c r="D137" s="193" t="s">
        <v>114</v>
      </c>
      <c r="E137" s="194" t="s">
        <v>173</v>
      </c>
      <c r="F137" s="195" t="s">
        <v>174</v>
      </c>
      <c r="G137" s="196" t="s">
        <v>130</v>
      </c>
      <c r="H137" s="197">
        <v>1</v>
      </c>
      <c r="I137" s="198"/>
      <c r="J137" s="199">
        <f t="shared" si="0"/>
        <v>0</v>
      </c>
      <c r="K137" s="200"/>
      <c r="L137" s="201"/>
      <c r="M137" s="202" t="s">
        <v>1</v>
      </c>
      <c r="N137" s="203" t="s">
        <v>42</v>
      </c>
      <c r="O137" s="68"/>
      <c r="P137" s="189">
        <f t="shared" si="1"/>
        <v>0</v>
      </c>
      <c r="Q137" s="189">
        <v>7.4999999999999997E-3</v>
      </c>
      <c r="R137" s="189">
        <f t="shared" si="2"/>
        <v>7.4999999999999997E-3</v>
      </c>
      <c r="S137" s="189">
        <v>0</v>
      </c>
      <c r="T137" s="190">
        <f t="shared" si="3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91" t="s">
        <v>137</v>
      </c>
      <c r="AT137" s="191" t="s">
        <v>114</v>
      </c>
      <c r="AU137" s="191" t="s">
        <v>84</v>
      </c>
      <c r="AY137" s="14" t="s">
        <v>117</v>
      </c>
      <c r="BE137" s="192">
        <f t="shared" si="4"/>
        <v>0</v>
      </c>
      <c r="BF137" s="192">
        <f t="shared" si="5"/>
        <v>0</v>
      </c>
      <c r="BG137" s="192">
        <f t="shared" si="6"/>
        <v>0</v>
      </c>
      <c r="BH137" s="192">
        <f t="shared" si="7"/>
        <v>0</v>
      </c>
      <c r="BI137" s="192">
        <f t="shared" si="8"/>
        <v>0</v>
      </c>
      <c r="BJ137" s="14" t="s">
        <v>82</v>
      </c>
      <c r="BK137" s="192">
        <f t="shared" si="9"/>
        <v>0</v>
      </c>
      <c r="BL137" s="14" t="s">
        <v>137</v>
      </c>
      <c r="BM137" s="191" t="s">
        <v>175</v>
      </c>
    </row>
    <row r="138" spans="1:65" s="2" customFormat="1" ht="14.45" customHeight="1">
      <c r="A138" s="31"/>
      <c r="B138" s="32"/>
      <c r="C138" s="179" t="s">
        <v>176</v>
      </c>
      <c r="D138" s="179" t="s">
        <v>121</v>
      </c>
      <c r="E138" s="180" t="s">
        <v>177</v>
      </c>
      <c r="F138" s="181" t="s">
        <v>178</v>
      </c>
      <c r="G138" s="182" t="s">
        <v>130</v>
      </c>
      <c r="H138" s="183">
        <v>2</v>
      </c>
      <c r="I138" s="184"/>
      <c r="J138" s="185">
        <f t="shared" si="0"/>
        <v>0</v>
      </c>
      <c r="K138" s="186"/>
      <c r="L138" s="36"/>
      <c r="M138" s="187" t="s">
        <v>1</v>
      </c>
      <c r="N138" s="188" t="s">
        <v>42</v>
      </c>
      <c r="O138" s="68"/>
      <c r="P138" s="189">
        <f t="shared" si="1"/>
        <v>0</v>
      </c>
      <c r="Q138" s="189">
        <v>0</v>
      </c>
      <c r="R138" s="189">
        <f t="shared" si="2"/>
        <v>0</v>
      </c>
      <c r="S138" s="189">
        <v>0</v>
      </c>
      <c r="T138" s="190">
        <f t="shared" si="3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91" t="s">
        <v>125</v>
      </c>
      <c r="AT138" s="191" t="s">
        <v>121</v>
      </c>
      <c r="AU138" s="191" t="s">
        <v>84</v>
      </c>
      <c r="AY138" s="14" t="s">
        <v>117</v>
      </c>
      <c r="BE138" s="192">
        <f t="shared" si="4"/>
        <v>0</v>
      </c>
      <c r="BF138" s="192">
        <f t="shared" si="5"/>
        <v>0</v>
      </c>
      <c r="BG138" s="192">
        <f t="shared" si="6"/>
        <v>0</v>
      </c>
      <c r="BH138" s="192">
        <f t="shared" si="7"/>
        <v>0</v>
      </c>
      <c r="BI138" s="192">
        <f t="shared" si="8"/>
        <v>0</v>
      </c>
      <c r="BJ138" s="14" t="s">
        <v>82</v>
      </c>
      <c r="BK138" s="192">
        <f t="shared" si="9"/>
        <v>0</v>
      </c>
      <c r="BL138" s="14" t="s">
        <v>125</v>
      </c>
      <c r="BM138" s="191" t="s">
        <v>179</v>
      </c>
    </row>
    <row r="139" spans="1:65" s="2" customFormat="1" ht="37.9" customHeight="1">
      <c r="A139" s="31"/>
      <c r="B139" s="32"/>
      <c r="C139" s="193" t="s">
        <v>180</v>
      </c>
      <c r="D139" s="193" t="s">
        <v>114</v>
      </c>
      <c r="E139" s="194" t="s">
        <v>181</v>
      </c>
      <c r="F139" s="195" t="s">
        <v>182</v>
      </c>
      <c r="G139" s="196" t="s">
        <v>130</v>
      </c>
      <c r="H139" s="197">
        <v>1</v>
      </c>
      <c r="I139" s="198"/>
      <c r="J139" s="199">
        <f t="shared" si="0"/>
        <v>0</v>
      </c>
      <c r="K139" s="200"/>
      <c r="L139" s="201"/>
      <c r="M139" s="202" t="s">
        <v>1</v>
      </c>
      <c r="N139" s="203" t="s">
        <v>42</v>
      </c>
      <c r="O139" s="68"/>
      <c r="P139" s="189">
        <f t="shared" si="1"/>
        <v>0</v>
      </c>
      <c r="Q139" s="189">
        <v>6.2E-2</v>
      </c>
      <c r="R139" s="189">
        <f t="shared" si="2"/>
        <v>6.2E-2</v>
      </c>
      <c r="S139" s="189">
        <v>0</v>
      </c>
      <c r="T139" s="190">
        <f t="shared" si="3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91" t="s">
        <v>137</v>
      </c>
      <c r="AT139" s="191" t="s">
        <v>114</v>
      </c>
      <c r="AU139" s="191" t="s">
        <v>84</v>
      </c>
      <c r="AY139" s="14" t="s">
        <v>117</v>
      </c>
      <c r="BE139" s="192">
        <f t="shared" si="4"/>
        <v>0</v>
      </c>
      <c r="BF139" s="192">
        <f t="shared" si="5"/>
        <v>0</v>
      </c>
      <c r="BG139" s="192">
        <f t="shared" si="6"/>
        <v>0</v>
      </c>
      <c r="BH139" s="192">
        <f t="shared" si="7"/>
        <v>0</v>
      </c>
      <c r="BI139" s="192">
        <f t="shared" si="8"/>
        <v>0</v>
      </c>
      <c r="BJ139" s="14" t="s">
        <v>82</v>
      </c>
      <c r="BK139" s="192">
        <f t="shared" si="9"/>
        <v>0</v>
      </c>
      <c r="BL139" s="14" t="s">
        <v>137</v>
      </c>
      <c r="BM139" s="191" t="s">
        <v>183</v>
      </c>
    </row>
    <row r="140" spans="1:65" s="2" customFormat="1" ht="37.9" customHeight="1">
      <c r="A140" s="31"/>
      <c r="B140" s="32"/>
      <c r="C140" s="193" t="s">
        <v>184</v>
      </c>
      <c r="D140" s="193" t="s">
        <v>114</v>
      </c>
      <c r="E140" s="194" t="s">
        <v>185</v>
      </c>
      <c r="F140" s="195" t="s">
        <v>186</v>
      </c>
      <c r="G140" s="196" t="s">
        <v>130</v>
      </c>
      <c r="H140" s="197">
        <v>1</v>
      </c>
      <c r="I140" s="198"/>
      <c r="J140" s="199">
        <f t="shared" si="0"/>
        <v>0</v>
      </c>
      <c r="K140" s="200"/>
      <c r="L140" s="201"/>
      <c r="M140" s="202" t="s">
        <v>1</v>
      </c>
      <c r="N140" s="203" t="s">
        <v>42</v>
      </c>
      <c r="O140" s="68"/>
      <c r="P140" s="189">
        <f t="shared" si="1"/>
        <v>0</v>
      </c>
      <c r="Q140" s="189">
        <v>6.2E-2</v>
      </c>
      <c r="R140" s="189">
        <f t="shared" si="2"/>
        <v>6.2E-2</v>
      </c>
      <c r="S140" s="189">
        <v>0</v>
      </c>
      <c r="T140" s="190">
        <f t="shared" si="3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91" t="s">
        <v>137</v>
      </c>
      <c r="AT140" s="191" t="s">
        <v>114</v>
      </c>
      <c r="AU140" s="191" t="s">
        <v>84</v>
      </c>
      <c r="AY140" s="14" t="s">
        <v>117</v>
      </c>
      <c r="BE140" s="192">
        <f t="shared" si="4"/>
        <v>0</v>
      </c>
      <c r="BF140" s="192">
        <f t="shared" si="5"/>
        <v>0</v>
      </c>
      <c r="BG140" s="192">
        <f t="shared" si="6"/>
        <v>0</v>
      </c>
      <c r="BH140" s="192">
        <f t="shared" si="7"/>
        <v>0</v>
      </c>
      <c r="BI140" s="192">
        <f t="shared" si="8"/>
        <v>0</v>
      </c>
      <c r="BJ140" s="14" t="s">
        <v>82</v>
      </c>
      <c r="BK140" s="192">
        <f t="shared" si="9"/>
        <v>0</v>
      </c>
      <c r="BL140" s="14" t="s">
        <v>137</v>
      </c>
      <c r="BM140" s="191" t="s">
        <v>187</v>
      </c>
    </row>
    <row r="141" spans="1:65" s="2" customFormat="1" ht="24.2" customHeight="1">
      <c r="A141" s="31"/>
      <c r="B141" s="32"/>
      <c r="C141" s="179" t="s">
        <v>188</v>
      </c>
      <c r="D141" s="179" t="s">
        <v>121</v>
      </c>
      <c r="E141" s="180" t="s">
        <v>189</v>
      </c>
      <c r="F141" s="181" t="s">
        <v>190</v>
      </c>
      <c r="G141" s="182" t="s">
        <v>130</v>
      </c>
      <c r="H141" s="183">
        <v>1</v>
      </c>
      <c r="I141" s="184"/>
      <c r="J141" s="185">
        <f t="shared" si="0"/>
        <v>0</v>
      </c>
      <c r="K141" s="186"/>
      <c r="L141" s="36"/>
      <c r="M141" s="187" t="s">
        <v>1</v>
      </c>
      <c r="N141" s="188" t="s">
        <v>42</v>
      </c>
      <c r="O141" s="68"/>
      <c r="P141" s="189">
        <f t="shared" si="1"/>
        <v>0</v>
      </c>
      <c r="Q141" s="189">
        <v>0</v>
      </c>
      <c r="R141" s="189">
        <f t="shared" si="2"/>
        <v>0</v>
      </c>
      <c r="S141" s="189">
        <v>0</v>
      </c>
      <c r="T141" s="190">
        <f t="shared" si="3"/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91" t="s">
        <v>125</v>
      </c>
      <c r="AT141" s="191" t="s">
        <v>121</v>
      </c>
      <c r="AU141" s="191" t="s">
        <v>84</v>
      </c>
      <c r="AY141" s="14" t="s">
        <v>117</v>
      </c>
      <c r="BE141" s="192">
        <f t="shared" si="4"/>
        <v>0</v>
      </c>
      <c r="BF141" s="192">
        <f t="shared" si="5"/>
        <v>0</v>
      </c>
      <c r="BG141" s="192">
        <f t="shared" si="6"/>
        <v>0</v>
      </c>
      <c r="BH141" s="192">
        <f t="shared" si="7"/>
        <v>0</v>
      </c>
      <c r="BI141" s="192">
        <f t="shared" si="8"/>
        <v>0</v>
      </c>
      <c r="BJ141" s="14" t="s">
        <v>82</v>
      </c>
      <c r="BK141" s="192">
        <f t="shared" si="9"/>
        <v>0</v>
      </c>
      <c r="BL141" s="14" t="s">
        <v>125</v>
      </c>
      <c r="BM141" s="191" t="s">
        <v>191</v>
      </c>
    </row>
    <row r="142" spans="1:65" s="2" customFormat="1" ht="24.2" customHeight="1">
      <c r="A142" s="31"/>
      <c r="B142" s="32"/>
      <c r="C142" s="193" t="s">
        <v>192</v>
      </c>
      <c r="D142" s="193" t="s">
        <v>114</v>
      </c>
      <c r="E142" s="194" t="s">
        <v>193</v>
      </c>
      <c r="F142" s="195" t="s">
        <v>194</v>
      </c>
      <c r="G142" s="196" t="s">
        <v>130</v>
      </c>
      <c r="H142" s="197">
        <v>1</v>
      </c>
      <c r="I142" s="198"/>
      <c r="J142" s="199">
        <f t="shared" si="0"/>
        <v>0</v>
      </c>
      <c r="K142" s="200"/>
      <c r="L142" s="201"/>
      <c r="M142" s="202" t="s">
        <v>1</v>
      </c>
      <c r="N142" s="203" t="s">
        <v>42</v>
      </c>
      <c r="O142" s="68"/>
      <c r="P142" s="189">
        <f t="shared" si="1"/>
        <v>0</v>
      </c>
      <c r="Q142" s="189">
        <v>0</v>
      </c>
      <c r="R142" s="189">
        <f t="shared" si="2"/>
        <v>0</v>
      </c>
      <c r="S142" s="189">
        <v>0</v>
      </c>
      <c r="T142" s="190">
        <f t="shared" si="3"/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91" t="s">
        <v>150</v>
      </c>
      <c r="AT142" s="191" t="s">
        <v>114</v>
      </c>
      <c r="AU142" s="191" t="s">
        <v>84</v>
      </c>
      <c r="AY142" s="14" t="s">
        <v>117</v>
      </c>
      <c r="BE142" s="192">
        <f t="shared" si="4"/>
        <v>0</v>
      </c>
      <c r="BF142" s="192">
        <f t="shared" si="5"/>
        <v>0</v>
      </c>
      <c r="BG142" s="192">
        <f t="shared" si="6"/>
        <v>0</v>
      </c>
      <c r="BH142" s="192">
        <f t="shared" si="7"/>
        <v>0</v>
      </c>
      <c r="BI142" s="192">
        <f t="shared" si="8"/>
        <v>0</v>
      </c>
      <c r="BJ142" s="14" t="s">
        <v>82</v>
      </c>
      <c r="BK142" s="192">
        <f t="shared" si="9"/>
        <v>0</v>
      </c>
      <c r="BL142" s="14" t="s">
        <v>125</v>
      </c>
      <c r="BM142" s="191" t="s">
        <v>195</v>
      </c>
    </row>
    <row r="143" spans="1:65" s="2" customFormat="1" ht="24.2" customHeight="1">
      <c r="A143" s="31"/>
      <c r="B143" s="32"/>
      <c r="C143" s="179" t="s">
        <v>196</v>
      </c>
      <c r="D143" s="179" t="s">
        <v>121</v>
      </c>
      <c r="E143" s="180" t="s">
        <v>197</v>
      </c>
      <c r="F143" s="181" t="s">
        <v>198</v>
      </c>
      <c r="G143" s="182" t="s">
        <v>130</v>
      </c>
      <c r="H143" s="183">
        <v>1</v>
      </c>
      <c r="I143" s="184"/>
      <c r="J143" s="185">
        <f t="shared" si="0"/>
        <v>0</v>
      </c>
      <c r="K143" s="186"/>
      <c r="L143" s="36"/>
      <c r="M143" s="187" t="s">
        <v>1</v>
      </c>
      <c r="N143" s="188" t="s">
        <v>42</v>
      </c>
      <c r="O143" s="68"/>
      <c r="P143" s="189">
        <f t="shared" si="1"/>
        <v>0</v>
      </c>
      <c r="Q143" s="189">
        <v>0</v>
      </c>
      <c r="R143" s="189">
        <f t="shared" si="2"/>
        <v>0</v>
      </c>
      <c r="S143" s="189">
        <v>0</v>
      </c>
      <c r="T143" s="190">
        <f t="shared" si="3"/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91" t="s">
        <v>125</v>
      </c>
      <c r="AT143" s="191" t="s">
        <v>121</v>
      </c>
      <c r="AU143" s="191" t="s">
        <v>84</v>
      </c>
      <c r="AY143" s="14" t="s">
        <v>117</v>
      </c>
      <c r="BE143" s="192">
        <f t="shared" si="4"/>
        <v>0</v>
      </c>
      <c r="BF143" s="192">
        <f t="shared" si="5"/>
        <v>0</v>
      </c>
      <c r="BG143" s="192">
        <f t="shared" si="6"/>
        <v>0</v>
      </c>
      <c r="BH143" s="192">
        <f t="shared" si="7"/>
        <v>0</v>
      </c>
      <c r="BI143" s="192">
        <f t="shared" si="8"/>
        <v>0</v>
      </c>
      <c r="BJ143" s="14" t="s">
        <v>82</v>
      </c>
      <c r="BK143" s="192">
        <f t="shared" si="9"/>
        <v>0</v>
      </c>
      <c r="BL143" s="14" t="s">
        <v>125</v>
      </c>
      <c r="BM143" s="191" t="s">
        <v>199</v>
      </c>
    </row>
    <row r="144" spans="1:65" s="2" customFormat="1" ht="24.2" customHeight="1">
      <c r="A144" s="31"/>
      <c r="B144" s="32"/>
      <c r="C144" s="193" t="s">
        <v>200</v>
      </c>
      <c r="D144" s="193" t="s">
        <v>114</v>
      </c>
      <c r="E144" s="194" t="s">
        <v>201</v>
      </c>
      <c r="F144" s="195" t="s">
        <v>202</v>
      </c>
      <c r="G144" s="196" t="s">
        <v>130</v>
      </c>
      <c r="H144" s="197">
        <v>1</v>
      </c>
      <c r="I144" s="198"/>
      <c r="J144" s="199">
        <f t="shared" si="0"/>
        <v>0</v>
      </c>
      <c r="K144" s="200"/>
      <c r="L144" s="201"/>
      <c r="M144" s="202" t="s">
        <v>1</v>
      </c>
      <c r="N144" s="203" t="s">
        <v>42</v>
      </c>
      <c r="O144" s="68"/>
      <c r="P144" s="189">
        <f t="shared" si="1"/>
        <v>0</v>
      </c>
      <c r="Q144" s="189">
        <v>0</v>
      </c>
      <c r="R144" s="189">
        <f t="shared" si="2"/>
        <v>0</v>
      </c>
      <c r="S144" s="189">
        <v>0</v>
      </c>
      <c r="T144" s="190">
        <f t="shared" si="3"/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91" t="s">
        <v>150</v>
      </c>
      <c r="AT144" s="191" t="s">
        <v>114</v>
      </c>
      <c r="AU144" s="191" t="s">
        <v>84</v>
      </c>
      <c r="AY144" s="14" t="s">
        <v>117</v>
      </c>
      <c r="BE144" s="192">
        <f t="shared" si="4"/>
        <v>0</v>
      </c>
      <c r="BF144" s="192">
        <f t="shared" si="5"/>
        <v>0</v>
      </c>
      <c r="BG144" s="192">
        <f t="shared" si="6"/>
        <v>0</v>
      </c>
      <c r="BH144" s="192">
        <f t="shared" si="7"/>
        <v>0</v>
      </c>
      <c r="BI144" s="192">
        <f t="shared" si="8"/>
        <v>0</v>
      </c>
      <c r="BJ144" s="14" t="s">
        <v>82</v>
      </c>
      <c r="BK144" s="192">
        <f t="shared" si="9"/>
        <v>0</v>
      </c>
      <c r="BL144" s="14" t="s">
        <v>125</v>
      </c>
      <c r="BM144" s="191" t="s">
        <v>203</v>
      </c>
    </row>
    <row r="145" spans="1:65" s="2" customFormat="1" ht="24.2" customHeight="1">
      <c r="A145" s="31"/>
      <c r="B145" s="32"/>
      <c r="C145" s="179" t="s">
        <v>204</v>
      </c>
      <c r="D145" s="179" t="s">
        <v>121</v>
      </c>
      <c r="E145" s="180" t="s">
        <v>205</v>
      </c>
      <c r="F145" s="181" t="s">
        <v>206</v>
      </c>
      <c r="G145" s="182" t="s">
        <v>130</v>
      </c>
      <c r="H145" s="183">
        <v>2</v>
      </c>
      <c r="I145" s="184"/>
      <c r="J145" s="185">
        <f t="shared" si="0"/>
        <v>0</v>
      </c>
      <c r="K145" s="186"/>
      <c r="L145" s="36"/>
      <c r="M145" s="187" t="s">
        <v>1</v>
      </c>
      <c r="N145" s="188" t="s">
        <v>42</v>
      </c>
      <c r="O145" s="68"/>
      <c r="P145" s="189">
        <f t="shared" si="1"/>
        <v>0</v>
      </c>
      <c r="Q145" s="189">
        <v>0</v>
      </c>
      <c r="R145" s="189">
        <f t="shared" si="2"/>
        <v>0</v>
      </c>
      <c r="S145" s="189">
        <v>0</v>
      </c>
      <c r="T145" s="190">
        <f t="shared" si="3"/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91" t="s">
        <v>125</v>
      </c>
      <c r="AT145" s="191" t="s">
        <v>121</v>
      </c>
      <c r="AU145" s="191" t="s">
        <v>84</v>
      </c>
      <c r="AY145" s="14" t="s">
        <v>117</v>
      </c>
      <c r="BE145" s="192">
        <f t="shared" si="4"/>
        <v>0</v>
      </c>
      <c r="BF145" s="192">
        <f t="shared" si="5"/>
        <v>0</v>
      </c>
      <c r="BG145" s="192">
        <f t="shared" si="6"/>
        <v>0</v>
      </c>
      <c r="BH145" s="192">
        <f t="shared" si="7"/>
        <v>0</v>
      </c>
      <c r="BI145" s="192">
        <f t="shared" si="8"/>
        <v>0</v>
      </c>
      <c r="BJ145" s="14" t="s">
        <v>82</v>
      </c>
      <c r="BK145" s="192">
        <f t="shared" si="9"/>
        <v>0</v>
      </c>
      <c r="BL145" s="14" t="s">
        <v>125</v>
      </c>
      <c r="BM145" s="191" t="s">
        <v>207</v>
      </c>
    </row>
    <row r="146" spans="1:65" s="2" customFormat="1" ht="24.2" customHeight="1">
      <c r="A146" s="31"/>
      <c r="B146" s="32"/>
      <c r="C146" s="193" t="s">
        <v>208</v>
      </c>
      <c r="D146" s="193" t="s">
        <v>114</v>
      </c>
      <c r="E146" s="194" t="s">
        <v>209</v>
      </c>
      <c r="F146" s="195" t="s">
        <v>210</v>
      </c>
      <c r="G146" s="196" t="s">
        <v>130</v>
      </c>
      <c r="H146" s="197">
        <v>1</v>
      </c>
      <c r="I146" s="198"/>
      <c r="J146" s="199">
        <f t="shared" si="0"/>
        <v>0</v>
      </c>
      <c r="K146" s="200"/>
      <c r="L146" s="201"/>
      <c r="M146" s="202" t="s">
        <v>1</v>
      </c>
      <c r="N146" s="203" t="s">
        <v>42</v>
      </c>
      <c r="O146" s="68"/>
      <c r="P146" s="189">
        <f t="shared" si="1"/>
        <v>0</v>
      </c>
      <c r="Q146" s="189">
        <v>0</v>
      </c>
      <c r="R146" s="189">
        <f t="shared" si="2"/>
        <v>0</v>
      </c>
      <c r="S146" s="189">
        <v>0</v>
      </c>
      <c r="T146" s="190">
        <f t="shared" si="3"/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91" t="s">
        <v>150</v>
      </c>
      <c r="AT146" s="191" t="s">
        <v>114</v>
      </c>
      <c r="AU146" s="191" t="s">
        <v>84</v>
      </c>
      <c r="AY146" s="14" t="s">
        <v>117</v>
      </c>
      <c r="BE146" s="192">
        <f t="shared" si="4"/>
        <v>0</v>
      </c>
      <c r="BF146" s="192">
        <f t="shared" si="5"/>
        <v>0</v>
      </c>
      <c r="BG146" s="192">
        <f t="shared" si="6"/>
        <v>0</v>
      </c>
      <c r="BH146" s="192">
        <f t="shared" si="7"/>
        <v>0</v>
      </c>
      <c r="BI146" s="192">
        <f t="shared" si="8"/>
        <v>0</v>
      </c>
      <c r="BJ146" s="14" t="s">
        <v>82</v>
      </c>
      <c r="BK146" s="192">
        <f t="shared" si="9"/>
        <v>0</v>
      </c>
      <c r="BL146" s="14" t="s">
        <v>125</v>
      </c>
      <c r="BM146" s="191" t="s">
        <v>211</v>
      </c>
    </row>
    <row r="147" spans="1:65" s="2" customFormat="1" ht="24.2" customHeight="1">
      <c r="A147" s="31"/>
      <c r="B147" s="32"/>
      <c r="C147" s="193" t="s">
        <v>212</v>
      </c>
      <c r="D147" s="193" t="s">
        <v>114</v>
      </c>
      <c r="E147" s="194" t="s">
        <v>213</v>
      </c>
      <c r="F147" s="195" t="s">
        <v>214</v>
      </c>
      <c r="G147" s="196" t="s">
        <v>130</v>
      </c>
      <c r="H147" s="197">
        <v>1</v>
      </c>
      <c r="I147" s="198"/>
      <c r="J147" s="199">
        <f t="shared" si="0"/>
        <v>0</v>
      </c>
      <c r="K147" s="200"/>
      <c r="L147" s="201"/>
      <c r="M147" s="202" t="s">
        <v>1</v>
      </c>
      <c r="N147" s="203" t="s">
        <v>42</v>
      </c>
      <c r="O147" s="68"/>
      <c r="P147" s="189">
        <f t="shared" si="1"/>
        <v>0</v>
      </c>
      <c r="Q147" s="189">
        <v>0</v>
      </c>
      <c r="R147" s="189">
        <f t="shared" si="2"/>
        <v>0</v>
      </c>
      <c r="S147" s="189">
        <v>0</v>
      </c>
      <c r="T147" s="190">
        <f t="shared" si="3"/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91" t="s">
        <v>150</v>
      </c>
      <c r="AT147" s="191" t="s">
        <v>114</v>
      </c>
      <c r="AU147" s="191" t="s">
        <v>84</v>
      </c>
      <c r="AY147" s="14" t="s">
        <v>117</v>
      </c>
      <c r="BE147" s="192">
        <f t="shared" si="4"/>
        <v>0</v>
      </c>
      <c r="BF147" s="192">
        <f t="shared" si="5"/>
        <v>0</v>
      </c>
      <c r="BG147" s="192">
        <f t="shared" si="6"/>
        <v>0</v>
      </c>
      <c r="BH147" s="192">
        <f t="shared" si="7"/>
        <v>0</v>
      </c>
      <c r="BI147" s="192">
        <f t="shared" si="8"/>
        <v>0</v>
      </c>
      <c r="BJ147" s="14" t="s">
        <v>82</v>
      </c>
      <c r="BK147" s="192">
        <f t="shared" si="9"/>
        <v>0</v>
      </c>
      <c r="BL147" s="14" t="s">
        <v>125</v>
      </c>
      <c r="BM147" s="191" t="s">
        <v>215</v>
      </c>
    </row>
    <row r="148" spans="1:65" s="2" customFormat="1" ht="14.45" customHeight="1">
      <c r="A148" s="31"/>
      <c r="B148" s="32"/>
      <c r="C148" s="179" t="s">
        <v>216</v>
      </c>
      <c r="D148" s="179" t="s">
        <v>121</v>
      </c>
      <c r="E148" s="180" t="s">
        <v>217</v>
      </c>
      <c r="F148" s="181" t="s">
        <v>218</v>
      </c>
      <c r="G148" s="182" t="s">
        <v>130</v>
      </c>
      <c r="H148" s="183">
        <v>2</v>
      </c>
      <c r="I148" s="184"/>
      <c r="J148" s="185">
        <f t="shared" si="0"/>
        <v>0</v>
      </c>
      <c r="K148" s="186"/>
      <c r="L148" s="36"/>
      <c r="M148" s="187" t="s">
        <v>1</v>
      </c>
      <c r="N148" s="188" t="s">
        <v>42</v>
      </c>
      <c r="O148" s="68"/>
      <c r="P148" s="189">
        <f t="shared" si="1"/>
        <v>0</v>
      </c>
      <c r="Q148" s="189">
        <v>0</v>
      </c>
      <c r="R148" s="189">
        <f t="shared" si="2"/>
        <v>0</v>
      </c>
      <c r="S148" s="189">
        <v>0</v>
      </c>
      <c r="T148" s="190">
        <f t="shared" si="3"/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91" t="s">
        <v>125</v>
      </c>
      <c r="AT148" s="191" t="s">
        <v>121</v>
      </c>
      <c r="AU148" s="191" t="s">
        <v>84</v>
      </c>
      <c r="AY148" s="14" t="s">
        <v>117</v>
      </c>
      <c r="BE148" s="192">
        <f t="shared" si="4"/>
        <v>0</v>
      </c>
      <c r="BF148" s="192">
        <f t="shared" si="5"/>
        <v>0</v>
      </c>
      <c r="BG148" s="192">
        <f t="shared" si="6"/>
        <v>0</v>
      </c>
      <c r="BH148" s="192">
        <f t="shared" si="7"/>
        <v>0</v>
      </c>
      <c r="BI148" s="192">
        <f t="shared" si="8"/>
        <v>0</v>
      </c>
      <c r="BJ148" s="14" t="s">
        <v>82</v>
      </c>
      <c r="BK148" s="192">
        <f t="shared" si="9"/>
        <v>0</v>
      </c>
      <c r="BL148" s="14" t="s">
        <v>125</v>
      </c>
      <c r="BM148" s="191" t="s">
        <v>219</v>
      </c>
    </row>
    <row r="149" spans="1:65" s="2" customFormat="1" ht="14.45" customHeight="1">
      <c r="A149" s="31"/>
      <c r="B149" s="32"/>
      <c r="C149" s="193" t="s">
        <v>220</v>
      </c>
      <c r="D149" s="193" t="s">
        <v>114</v>
      </c>
      <c r="E149" s="194" t="s">
        <v>221</v>
      </c>
      <c r="F149" s="195" t="s">
        <v>222</v>
      </c>
      <c r="G149" s="196" t="s">
        <v>124</v>
      </c>
      <c r="H149" s="197">
        <v>2</v>
      </c>
      <c r="I149" s="198"/>
      <c r="J149" s="199">
        <f t="shared" si="0"/>
        <v>0</v>
      </c>
      <c r="K149" s="200"/>
      <c r="L149" s="201"/>
      <c r="M149" s="202" t="s">
        <v>1</v>
      </c>
      <c r="N149" s="203" t="s">
        <v>42</v>
      </c>
      <c r="O149" s="68"/>
      <c r="P149" s="189">
        <f t="shared" si="1"/>
        <v>0</v>
      </c>
      <c r="Q149" s="189">
        <v>0</v>
      </c>
      <c r="R149" s="189">
        <f t="shared" si="2"/>
        <v>0</v>
      </c>
      <c r="S149" s="189">
        <v>0</v>
      </c>
      <c r="T149" s="190">
        <f t="shared" si="3"/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91" t="s">
        <v>150</v>
      </c>
      <c r="AT149" s="191" t="s">
        <v>114</v>
      </c>
      <c r="AU149" s="191" t="s">
        <v>84</v>
      </c>
      <c r="AY149" s="14" t="s">
        <v>117</v>
      </c>
      <c r="BE149" s="192">
        <f t="shared" si="4"/>
        <v>0</v>
      </c>
      <c r="BF149" s="192">
        <f t="shared" si="5"/>
        <v>0</v>
      </c>
      <c r="BG149" s="192">
        <f t="shared" si="6"/>
        <v>0</v>
      </c>
      <c r="BH149" s="192">
        <f t="shared" si="7"/>
        <v>0</v>
      </c>
      <c r="BI149" s="192">
        <f t="shared" si="8"/>
        <v>0</v>
      </c>
      <c r="BJ149" s="14" t="s">
        <v>82</v>
      </c>
      <c r="BK149" s="192">
        <f t="shared" si="9"/>
        <v>0</v>
      </c>
      <c r="BL149" s="14" t="s">
        <v>125</v>
      </c>
      <c r="BM149" s="191" t="s">
        <v>223</v>
      </c>
    </row>
    <row r="150" spans="1:65" s="2" customFormat="1" ht="37.9" customHeight="1">
      <c r="A150" s="31"/>
      <c r="B150" s="32"/>
      <c r="C150" s="179" t="s">
        <v>224</v>
      </c>
      <c r="D150" s="179" t="s">
        <v>121</v>
      </c>
      <c r="E150" s="180" t="s">
        <v>225</v>
      </c>
      <c r="F150" s="181" t="s">
        <v>226</v>
      </c>
      <c r="G150" s="182" t="s">
        <v>227</v>
      </c>
      <c r="H150" s="183">
        <v>215</v>
      </c>
      <c r="I150" s="184"/>
      <c r="J150" s="185">
        <f t="shared" si="0"/>
        <v>0</v>
      </c>
      <c r="K150" s="186"/>
      <c r="L150" s="36"/>
      <c r="M150" s="187" t="s">
        <v>1</v>
      </c>
      <c r="N150" s="188" t="s">
        <v>42</v>
      </c>
      <c r="O150" s="68"/>
      <c r="P150" s="189">
        <f t="shared" si="1"/>
        <v>0</v>
      </c>
      <c r="Q150" s="189">
        <v>0</v>
      </c>
      <c r="R150" s="189">
        <f t="shared" si="2"/>
        <v>0</v>
      </c>
      <c r="S150" s="189">
        <v>0</v>
      </c>
      <c r="T150" s="190">
        <f t="shared" si="3"/>
        <v>0</v>
      </c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R150" s="191" t="s">
        <v>125</v>
      </c>
      <c r="AT150" s="191" t="s">
        <v>121</v>
      </c>
      <c r="AU150" s="191" t="s">
        <v>84</v>
      </c>
      <c r="AY150" s="14" t="s">
        <v>117</v>
      </c>
      <c r="BE150" s="192">
        <f t="shared" si="4"/>
        <v>0</v>
      </c>
      <c r="BF150" s="192">
        <f t="shared" si="5"/>
        <v>0</v>
      </c>
      <c r="BG150" s="192">
        <f t="shared" si="6"/>
        <v>0</v>
      </c>
      <c r="BH150" s="192">
        <f t="shared" si="7"/>
        <v>0</v>
      </c>
      <c r="BI150" s="192">
        <f t="shared" si="8"/>
        <v>0</v>
      </c>
      <c r="BJ150" s="14" t="s">
        <v>82</v>
      </c>
      <c r="BK150" s="192">
        <f t="shared" si="9"/>
        <v>0</v>
      </c>
      <c r="BL150" s="14" t="s">
        <v>125</v>
      </c>
      <c r="BM150" s="191" t="s">
        <v>228</v>
      </c>
    </row>
    <row r="151" spans="1:65" s="2" customFormat="1" ht="14.45" customHeight="1">
      <c r="A151" s="31"/>
      <c r="B151" s="32"/>
      <c r="C151" s="193" t="s">
        <v>229</v>
      </c>
      <c r="D151" s="193" t="s">
        <v>114</v>
      </c>
      <c r="E151" s="194" t="s">
        <v>230</v>
      </c>
      <c r="F151" s="195" t="s">
        <v>231</v>
      </c>
      <c r="G151" s="196" t="s">
        <v>232</v>
      </c>
      <c r="H151" s="197">
        <v>215</v>
      </c>
      <c r="I151" s="198"/>
      <c r="J151" s="199">
        <f t="shared" si="0"/>
        <v>0</v>
      </c>
      <c r="K151" s="200"/>
      <c r="L151" s="201"/>
      <c r="M151" s="202" t="s">
        <v>1</v>
      </c>
      <c r="N151" s="203" t="s">
        <v>42</v>
      </c>
      <c r="O151" s="68"/>
      <c r="P151" s="189">
        <f t="shared" si="1"/>
        <v>0</v>
      </c>
      <c r="Q151" s="189">
        <v>1E-3</v>
      </c>
      <c r="R151" s="189">
        <f t="shared" si="2"/>
        <v>0.215</v>
      </c>
      <c r="S151" s="189">
        <v>0</v>
      </c>
      <c r="T151" s="190">
        <f t="shared" si="3"/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91" t="s">
        <v>137</v>
      </c>
      <c r="AT151" s="191" t="s">
        <v>114</v>
      </c>
      <c r="AU151" s="191" t="s">
        <v>84</v>
      </c>
      <c r="AY151" s="14" t="s">
        <v>117</v>
      </c>
      <c r="BE151" s="192">
        <f t="shared" si="4"/>
        <v>0</v>
      </c>
      <c r="BF151" s="192">
        <f t="shared" si="5"/>
        <v>0</v>
      </c>
      <c r="BG151" s="192">
        <f t="shared" si="6"/>
        <v>0</v>
      </c>
      <c r="BH151" s="192">
        <f t="shared" si="7"/>
        <v>0</v>
      </c>
      <c r="BI151" s="192">
        <f t="shared" si="8"/>
        <v>0</v>
      </c>
      <c r="BJ151" s="14" t="s">
        <v>82</v>
      </c>
      <c r="BK151" s="192">
        <f t="shared" si="9"/>
        <v>0</v>
      </c>
      <c r="BL151" s="14" t="s">
        <v>137</v>
      </c>
      <c r="BM151" s="191" t="s">
        <v>233</v>
      </c>
    </row>
    <row r="152" spans="1:65" s="2" customFormat="1" ht="24.2" customHeight="1">
      <c r="A152" s="31"/>
      <c r="B152" s="32"/>
      <c r="C152" s="179" t="s">
        <v>234</v>
      </c>
      <c r="D152" s="179" t="s">
        <v>121</v>
      </c>
      <c r="E152" s="180" t="s">
        <v>235</v>
      </c>
      <c r="F152" s="181" t="s">
        <v>236</v>
      </c>
      <c r="G152" s="182" t="s">
        <v>227</v>
      </c>
      <c r="H152" s="183">
        <v>24</v>
      </c>
      <c r="I152" s="184"/>
      <c r="J152" s="185">
        <f t="shared" si="0"/>
        <v>0</v>
      </c>
      <c r="K152" s="186"/>
      <c r="L152" s="36"/>
      <c r="M152" s="187" t="s">
        <v>1</v>
      </c>
      <c r="N152" s="188" t="s">
        <v>42</v>
      </c>
      <c r="O152" s="68"/>
      <c r="P152" s="189">
        <f t="shared" si="1"/>
        <v>0</v>
      </c>
      <c r="Q152" s="189">
        <v>0</v>
      </c>
      <c r="R152" s="189">
        <f t="shared" si="2"/>
        <v>0</v>
      </c>
      <c r="S152" s="189">
        <v>0</v>
      </c>
      <c r="T152" s="190">
        <f t="shared" si="3"/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91" t="s">
        <v>125</v>
      </c>
      <c r="AT152" s="191" t="s">
        <v>121</v>
      </c>
      <c r="AU152" s="191" t="s">
        <v>84</v>
      </c>
      <c r="AY152" s="14" t="s">
        <v>117</v>
      </c>
      <c r="BE152" s="192">
        <f t="shared" si="4"/>
        <v>0</v>
      </c>
      <c r="BF152" s="192">
        <f t="shared" si="5"/>
        <v>0</v>
      </c>
      <c r="BG152" s="192">
        <f t="shared" si="6"/>
        <v>0</v>
      </c>
      <c r="BH152" s="192">
        <f t="shared" si="7"/>
        <v>0</v>
      </c>
      <c r="BI152" s="192">
        <f t="shared" si="8"/>
        <v>0</v>
      </c>
      <c r="BJ152" s="14" t="s">
        <v>82</v>
      </c>
      <c r="BK152" s="192">
        <f t="shared" si="9"/>
        <v>0</v>
      </c>
      <c r="BL152" s="14" t="s">
        <v>125</v>
      </c>
      <c r="BM152" s="191" t="s">
        <v>237</v>
      </c>
    </row>
    <row r="153" spans="1:65" s="2" customFormat="1" ht="14.45" customHeight="1">
      <c r="A153" s="31"/>
      <c r="B153" s="32"/>
      <c r="C153" s="193" t="s">
        <v>8</v>
      </c>
      <c r="D153" s="193" t="s">
        <v>114</v>
      </c>
      <c r="E153" s="194" t="s">
        <v>238</v>
      </c>
      <c r="F153" s="195" t="s">
        <v>239</v>
      </c>
      <c r="G153" s="196" t="s">
        <v>232</v>
      </c>
      <c r="H153" s="197">
        <v>14.904999999999999</v>
      </c>
      <c r="I153" s="198"/>
      <c r="J153" s="199">
        <f t="shared" si="0"/>
        <v>0</v>
      </c>
      <c r="K153" s="200"/>
      <c r="L153" s="201"/>
      <c r="M153" s="202" t="s">
        <v>1</v>
      </c>
      <c r="N153" s="203" t="s">
        <v>42</v>
      </c>
      <c r="O153" s="68"/>
      <c r="P153" s="189">
        <f t="shared" si="1"/>
        <v>0</v>
      </c>
      <c r="Q153" s="189">
        <v>1E-3</v>
      </c>
      <c r="R153" s="189">
        <f t="shared" si="2"/>
        <v>1.4905E-2</v>
      </c>
      <c r="S153" s="189">
        <v>0</v>
      </c>
      <c r="T153" s="190">
        <f t="shared" si="3"/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91" t="s">
        <v>137</v>
      </c>
      <c r="AT153" s="191" t="s">
        <v>114</v>
      </c>
      <c r="AU153" s="191" t="s">
        <v>84</v>
      </c>
      <c r="AY153" s="14" t="s">
        <v>117</v>
      </c>
      <c r="BE153" s="192">
        <f t="shared" si="4"/>
        <v>0</v>
      </c>
      <c r="BF153" s="192">
        <f t="shared" si="5"/>
        <v>0</v>
      </c>
      <c r="BG153" s="192">
        <f t="shared" si="6"/>
        <v>0</v>
      </c>
      <c r="BH153" s="192">
        <f t="shared" si="7"/>
        <v>0</v>
      </c>
      <c r="BI153" s="192">
        <f t="shared" si="8"/>
        <v>0</v>
      </c>
      <c r="BJ153" s="14" t="s">
        <v>82</v>
      </c>
      <c r="BK153" s="192">
        <f t="shared" si="9"/>
        <v>0</v>
      </c>
      <c r="BL153" s="14" t="s">
        <v>137</v>
      </c>
      <c r="BM153" s="191" t="s">
        <v>240</v>
      </c>
    </row>
    <row r="154" spans="1:65" s="2" customFormat="1" ht="24.2" customHeight="1">
      <c r="A154" s="31"/>
      <c r="B154" s="32"/>
      <c r="C154" s="179" t="s">
        <v>241</v>
      </c>
      <c r="D154" s="179" t="s">
        <v>121</v>
      </c>
      <c r="E154" s="180" t="s">
        <v>242</v>
      </c>
      <c r="F154" s="181" t="s">
        <v>243</v>
      </c>
      <c r="G154" s="182" t="s">
        <v>130</v>
      </c>
      <c r="H154" s="183">
        <v>24</v>
      </c>
      <c r="I154" s="184"/>
      <c r="J154" s="185">
        <f t="shared" si="0"/>
        <v>0</v>
      </c>
      <c r="K154" s="186"/>
      <c r="L154" s="36"/>
      <c r="M154" s="187" t="s">
        <v>1</v>
      </c>
      <c r="N154" s="188" t="s">
        <v>42</v>
      </c>
      <c r="O154" s="68"/>
      <c r="P154" s="189">
        <f t="shared" si="1"/>
        <v>0</v>
      </c>
      <c r="Q154" s="189">
        <v>0</v>
      </c>
      <c r="R154" s="189">
        <f t="shared" si="2"/>
        <v>0</v>
      </c>
      <c r="S154" s="189">
        <v>0</v>
      </c>
      <c r="T154" s="190">
        <f t="shared" si="3"/>
        <v>0</v>
      </c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R154" s="191" t="s">
        <v>125</v>
      </c>
      <c r="AT154" s="191" t="s">
        <v>121</v>
      </c>
      <c r="AU154" s="191" t="s">
        <v>84</v>
      </c>
      <c r="AY154" s="14" t="s">
        <v>117</v>
      </c>
      <c r="BE154" s="192">
        <f t="shared" si="4"/>
        <v>0</v>
      </c>
      <c r="BF154" s="192">
        <f t="shared" si="5"/>
        <v>0</v>
      </c>
      <c r="BG154" s="192">
        <f t="shared" si="6"/>
        <v>0</v>
      </c>
      <c r="BH154" s="192">
        <f t="shared" si="7"/>
        <v>0</v>
      </c>
      <c r="BI154" s="192">
        <f t="shared" si="8"/>
        <v>0</v>
      </c>
      <c r="BJ154" s="14" t="s">
        <v>82</v>
      </c>
      <c r="BK154" s="192">
        <f t="shared" si="9"/>
        <v>0</v>
      </c>
      <c r="BL154" s="14" t="s">
        <v>125</v>
      </c>
      <c r="BM154" s="191" t="s">
        <v>244</v>
      </c>
    </row>
    <row r="155" spans="1:65" s="2" customFormat="1" ht="24.2" customHeight="1">
      <c r="A155" s="31"/>
      <c r="B155" s="32"/>
      <c r="C155" s="193" t="s">
        <v>245</v>
      </c>
      <c r="D155" s="193" t="s">
        <v>114</v>
      </c>
      <c r="E155" s="194" t="s">
        <v>246</v>
      </c>
      <c r="F155" s="195" t="s">
        <v>247</v>
      </c>
      <c r="G155" s="196" t="s">
        <v>130</v>
      </c>
      <c r="H155" s="197">
        <v>24</v>
      </c>
      <c r="I155" s="198"/>
      <c r="J155" s="199">
        <f t="shared" si="0"/>
        <v>0</v>
      </c>
      <c r="K155" s="200"/>
      <c r="L155" s="201"/>
      <c r="M155" s="202" t="s">
        <v>1</v>
      </c>
      <c r="N155" s="203" t="s">
        <v>42</v>
      </c>
      <c r="O155" s="68"/>
      <c r="P155" s="189">
        <f t="shared" si="1"/>
        <v>0</v>
      </c>
      <c r="Q155" s="189">
        <v>6.9999999999999999E-4</v>
      </c>
      <c r="R155" s="189">
        <f t="shared" si="2"/>
        <v>1.6799999999999999E-2</v>
      </c>
      <c r="S155" s="189">
        <v>0</v>
      </c>
      <c r="T155" s="190">
        <f t="shared" si="3"/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191" t="s">
        <v>137</v>
      </c>
      <c r="AT155" s="191" t="s">
        <v>114</v>
      </c>
      <c r="AU155" s="191" t="s">
        <v>84</v>
      </c>
      <c r="AY155" s="14" t="s">
        <v>117</v>
      </c>
      <c r="BE155" s="192">
        <f t="shared" si="4"/>
        <v>0</v>
      </c>
      <c r="BF155" s="192">
        <f t="shared" si="5"/>
        <v>0</v>
      </c>
      <c r="BG155" s="192">
        <f t="shared" si="6"/>
        <v>0</v>
      </c>
      <c r="BH155" s="192">
        <f t="shared" si="7"/>
        <v>0</v>
      </c>
      <c r="BI155" s="192">
        <f t="shared" si="8"/>
        <v>0</v>
      </c>
      <c r="BJ155" s="14" t="s">
        <v>82</v>
      </c>
      <c r="BK155" s="192">
        <f t="shared" si="9"/>
        <v>0</v>
      </c>
      <c r="BL155" s="14" t="s">
        <v>137</v>
      </c>
      <c r="BM155" s="191" t="s">
        <v>248</v>
      </c>
    </row>
    <row r="156" spans="1:65" s="2" customFormat="1" ht="24.2" customHeight="1">
      <c r="A156" s="31"/>
      <c r="B156" s="32"/>
      <c r="C156" s="179" t="s">
        <v>249</v>
      </c>
      <c r="D156" s="179" t="s">
        <v>121</v>
      </c>
      <c r="E156" s="180" t="s">
        <v>242</v>
      </c>
      <c r="F156" s="181" t="s">
        <v>243</v>
      </c>
      <c r="G156" s="182" t="s">
        <v>130</v>
      </c>
      <c r="H156" s="183">
        <v>4</v>
      </c>
      <c r="I156" s="184"/>
      <c r="J156" s="185">
        <f t="shared" si="0"/>
        <v>0</v>
      </c>
      <c r="K156" s="186"/>
      <c r="L156" s="36"/>
      <c r="M156" s="187" t="s">
        <v>1</v>
      </c>
      <c r="N156" s="188" t="s">
        <v>42</v>
      </c>
      <c r="O156" s="68"/>
      <c r="P156" s="189">
        <f t="shared" si="1"/>
        <v>0</v>
      </c>
      <c r="Q156" s="189">
        <v>0</v>
      </c>
      <c r="R156" s="189">
        <f t="shared" si="2"/>
        <v>0</v>
      </c>
      <c r="S156" s="189">
        <v>0</v>
      </c>
      <c r="T156" s="190">
        <f t="shared" si="3"/>
        <v>0</v>
      </c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R156" s="191" t="s">
        <v>125</v>
      </c>
      <c r="AT156" s="191" t="s">
        <v>121</v>
      </c>
      <c r="AU156" s="191" t="s">
        <v>84</v>
      </c>
      <c r="AY156" s="14" t="s">
        <v>117</v>
      </c>
      <c r="BE156" s="192">
        <f t="shared" si="4"/>
        <v>0</v>
      </c>
      <c r="BF156" s="192">
        <f t="shared" si="5"/>
        <v>0</v>
      </c>
      <c r="BG156" s="192">
        <f t="shared" si="6"/>
        <v>0</v>
      </c>
      <c r="BH156" s="192">
        <f t="shared" si="7"/>
        <v>0</v>
      </c>
      <c r="BI156" s="192">
        <f t="shared" si="8"/>
        <v>0</v>
      </c>
      <c r="BJ156" s="14" t="s">
        <v>82</v>
      </c>
      <c r="BK156" s="192">
        <f t="shared" si="9"/>
        <v>0</v>
      </c>
      <c r="BL156" s="14" t="s">
        <v>125</v>
      </c>
      <c r="BM156" s="191" t="s">
        <v>250</v>
      </c>
    </row>
    <row r="157" spans="1:65" s="2" customFormat="1" ht="14.45" customHeight="1">
      <c r="A157" s="31"/>
      <c r="B157" s="32"/>
      <c r="C157" s="193" t="s">
        <v>251</v>
      </c>
      <c r="D157" s="193" t="s">
        <v>114</v>
      </c>
      <c r="E157" s="194" t="s">
        <v>252</v>
      </c>
      <c r="F157" s="195" t="s">
        <v>253</v>
      </c>
      <c r="G157" s="196" t="s">
        <v>130</v>
      </c>
      <c r="H157" s="197">
        <v>4</v>
      </c>
      <c r="I157" s="198"/>
      <c r="J157" s="199">
        <f t="shared" si="0"/>
        <v>0</v>
      </c>
      <c r="K157" s="200"/>
      <c r="L157" s="201"/>
      <c r="M157" s="202" t="s">
        <v>1</v>
      </c>
      <c r="N157" s="203" t="s">
        <v>42</v>
      </c>
      <c r="O157" s="68"/>
      <c r="P157" s="189">
        <f t="shared" si="1"/>
        <v>0</v>
      </c>
      <c r="Q157" s="189">
        <v>1.6000000000000001E-4</v>
      </c>
      <c r="R157" s="189">
        <f t="shared" si="2"/>
        <v>6.4000000000000005E-4</v>
      </c>
      <c r="S157" s="189">
        <v>0</v>
      </c>
      <c r="T157" s="190">
        <f t="shared" si="3"/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91" t="s">
        <v>137</v>
      </c>
      <c r="AT157" s="191" t="s">
        <v>114</v>
      </c>
      <c r="AU157" s="191" t="s">
        <v>84</v>
      </c>
      <c r="AY157" s="14" t="s">
        <v>117</v>
      </c>
      <c r="BE157" s="192">
        <f t="shared" si="4"/>
        <v>0</v>
      </c>
      <c r="BF157" s="192">
        <f t="shared" si="5"/>
        <v>0</v>
      </c>
      <c r="BG157" s="192">
        <f t="shared" si="6"/>
        <v>0</v>
      </c>
      <c r="BH157" s="192">
        <f t="shared" si="7"/>
        <v>0</v>
      </c>
      <c r="BI157" s="192">
        <f t="shared" si="8"/>
        <v>0</v>
      </c>
      <c r="BJ157" s="14" t="s">
        <v>82</v>
      </c>
      <c r="BK157" s="192">
        <f t="shared" si="9"/>
        <v>0</v>
      </c>
      <c r="BL157" s="14" t="s">
        <v>137</v>
      </c>
      <c r="BM157" s="191" t="s">
        <v>254</v>
      </c>
    </row>
    <row r="158" spans="1:65" s="2" customFormat="1" ht="24.2" customHeight="1">
      <c r="A158" s="31"/>
      <c r="B158" s="32"/>
      <c r="C158" s="179" t="s">
        <v>255</v>
      </c>
      <c r="D158" s="179" t="s">
        <v>121</v>
      </c>
      <c r="E158" s="180" t="s">
        <v>256</v>
      </c>
      <c r="F158" s="181" t="s">
        <v>257</v>
      </c>
      <c r="G158" s="182" t="s">
        <v>130</v>
      </c>
      <c r="H158" s="183">
        <v>2</v>
      </c>
      <c r="I158" s="184"/>
      <c r="J158" s="185">
        <f t="shared" si="0"/>
        <v>0</v>
      </c>
      <c r="K158" s="186"/>
      <c r="L158" s="36"/>
      <c r="M158" s="187" t="s">
        <v>1</v>
      </c>
      <c r="N158" s="188" t="s">
        <v>42</v>
      </c>
      <c r="O158" s="68"/>
      <c r="P158" s="189">
        <f t="shared" si="1"/>
        <v>0</v>
      </c>
      <c r="Q158" s="189">
        <v>0</v>
      </c>
      <c r="R158" s="189">
        <f t="shared" si="2"/>
        <v>0</v>
      </c>
      <c r="S158" s="189">
        <v>0</v>
      </c>
      <c r="T158" s="190">
        <f t="shared" si="3"/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91" t="s">
        <v>125</v>
      </c>
      <c r="AT158" s="191" t="s">
        <v>121</v>
      </c>
      <c r="AU158" s="191" t="s">
        <v>84</v>
      </c>
      <c r="AY158" s="14" t="s">
        <v>117</v>
      </c>
      <c r="BE158" s="192">
        <f t="shared" si="4"/>
        <v>0</v>
      </c>
      <c r="BF158" s="192">
        <f t="shared" si="5"/>
        <v>0</v>
      </c>
      <c r="BG158" s="192">
        <f t="shared" si="6"/>
        <v>0</v>
      </c>
      <c r="BH158" s="192">
        <f t="shared" si="7"/>
        <v>0</v>
      </c>
      <c r="BI158" s="192">
        <f t="shared" si="8"/>
        <v>0</v>
      </c>
      <c r="BJ158" s="14" t="s">
        <v>82</v>
      </c>
      <c r="BK158" s="192">
        <f t="shared" si="9"/>
        <v>0</v>
      </c>
      <c r="BL158" s="14" t="s">
        <v>125</v>
      </c>
      <c r="BM158" s="191" t="s">
        <v>258</v>
      </c>
    </row>
    <row r="159" spans="1:65" s="2" customFormat="1" ht="24.2" customHeight="1">
      <c r="A159" s="31"/>
      <c r="B159" s="32"/>
      <c r="C159" s="179" t="s">
        <v>259</v>
      </c>
      <c r="D159" s="179" t="s">
        <v>121</v>
      </c>
      <c r="E159" s="180" t="s">
        <v>260</v>
      </c>
      <c r="F159" s="181" t="s">
        <v>261</v>
      </c>
      <c r="G159" s="182" t="s">
        <v>227</v>
      </c>
      <c r="H159" s="183">
        <v>30</v>
      </c>
      <c r="I159" s="184"/>
      <c r="J159" s="185">
        <f t="shared" si="0"/>
        <v>0</v>
      </c>
      <c r="K159" s="186"/>
      <c r="L159" s="36"/>
      <c r="M159" s="187" t="s">
        <v>1</v>
      </c>
      <c r="N159" s="188" t="s">
        <v>42</v>
      </c>
      <c r="O159" s="68"/>
      <c r="P159" s="189">
        <f t="shared" si="1"/>
        <v>0</v>
      </c>
      <c r="Q159" s="189">
        <v>0</v>
      </c>
      <c r="R159" s="189">
        <f t="shared" si="2"/>
        <v>0</v>
      </c>
      <c r="S159" s="189">
        <v>0</v>
      </c>
      <c r="T159" s="190">
        <f t="shared" si="3"/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191" t="s">
        <v>125</v>
      </c>
      <c r="AT159" s="191" t="s">
        <v>121</v>
      </c>
      <c r="AU159" s="191" t="s">
        <v>84</v>
      </c>
      <c r="AY159" s="14" t="s">
        <v>117</v>
      </c>
      <c r="BE159" s="192">
        <f t="shared" si="4"/>
        <v>0</v>
      </c>
      <c r="BF159" s="192">
        <f t="shared" si="5"/>
        <v>0</v>
      </c>
      <c r="BG159" s="192">
        <f t="shared" si="6"/>
        <v>0</v>
      </c>
      <c r="BH159" s="192">
        <f t="shared" si="7"/>
        <v>0</v>
      </c>
      <c r="BI159" s="192">
        <f t="shared" si="8"/>
        <v>0</v>
      </c>
      <c r="BJ159" s="14" t="s">
        <v>82</v>
      </c>
      <c r="BK159" s="192">
        <f t="shared" si="9"/>
        <v>0</v>
      </c>
      <c r="BL159" s="14" t="s">
        <v>125</v>
      </c>
      <c r="BM159" s="191" t="s">
        <v>262</v>
      </c>
    </row>
    <row r="160" spans="1:65" s="2" customFormat="1" ht="14.45" customHeight="1">
      <c r="A160" s="31"/>
      <c r="B160" s="32"/>
      <c r="C160" s="193" t="s">
        <v>7</v>
      </c>
      <c r="D160" s="193" t="s">
        <v>114</v>
      </c>
      <c r="E160" s="194" t="s">
        <v>263</v>
      </c>
      <c r="F160" s="195" t="s">
        <v>264</v>
      </c>
      <c r="G160" s="196" t="s">
        <v>227</v>
      </c>
      <c r="H160" s="197">
        <v>30</v>
      </c>
      <c r="I160" s="198"/>
      <c r="J160" s="199">
        <f t="shared" si="0"/>
        <v>0</v>
      </c>
      <c r="K160" s="200"/>
      <c r="L160" s="201"/>
      <c r="M160" s="202" t="s">
        <v>1</v>
      </c>
      <c r="N160" s="203" t="s">
        <v>42</v>
      </c>
      <c r="O160" s="68"/>
      <c r="P160" s="189">
        <f t="shared" si="1"/>
        <v>0</v>
      </c>
      <c r="Q160" s="189">
        <v>1.2E-4</v>
      </c>
      <c r="R160" s="189">
        <f t="shared" si="2"/>
        <v>3.5999999999999999E-3</v>
      </c>
      <c r="S160" s="189">
        <v>0</v>
      </c>
      <c r="T160" s="190">
        <f t="shared" si="3"/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191" t="s">
        <v>137</v>
      </c>
      <c r="AT160" s="191" t="s">
        <v>114</v>
      </c>
      <c r="AU160" s="191" t="s">
        <v>84</v>
      </c>
      <c r="AY160" s="14" t="s">
        <v>117</v>
      </c>
      <c r="BE160" s="192">
        <f t="shared" si="4"/>
        <v>0</v>
      </c>
      <c r="BF160" s="192">
        <f t="shared" si="5"/>
        <v>0</v>
      </c>
      <c r="BG160" s="192">
        <f t="shared" si="6"/>
        <v>0</v>
      </c>
      <c r="BH160" s="192">
        <f t="shared" si="7"/>
        <v>0</v>
      </c>
      <c r="BI160" s="192">
        <f t="shared" si="8"/>
        <v>0</v>
      </c>
      <c r="BJ160" s="14" t="s">
        <v>82</v>
      </c>
      <c r="BK160" s="192">
        <f t="shared" si="9"/>
        <v>0</v>
      </c>
      <c r="BL160" s="14" t="s">
        <v>137</v>
      </c>
      <c r="BM160" s="191" t="s">
        <v>265</v>
      </c>
    </row>
    <row r="161" spans="1:65" s="2" customFormat="1" ht="24.2" customHeight="1">
      <c r="A161" s="31"/>
      <c r="B161" s="32"/>
      <c r="C161" s="179" t="s">
        <v>266</v>
      </c>
      <c r="D161" s="179" t="s">
        <v>121</v>
      </c>
      <c r="E161" s="180" t="s">
        <v>267</v>
      </c>
      <c r="F161" s="181" t="s">
        <v>268</v>
      </c>
      <c r="G161" s="182" t="s">
        <v>227</v>
      </c>
      <c r="H161" s="183">
        <v>40</v>
      </c>
      <c r="I161" s="184"/>
      <c r="J161" s="185">
        <f t="shared" si="0"/>
        <v>0</v>
      </c>
      <c r="K161" s="186"/>
      <c r="L161" s="36"/>
      <c r="M161" s="187" t="s">
        <v>1</v>
      </c>
      <c r="N161" s="188" t="s">
        <v>42</v>
      </c>
      <c r="O161" s="68"/>
      <c r="P161" s="189">
        <f t="shared" si="1"/>
        <v>0</v>
      </c>
      <c r="Q161" s="189">
        <v>0</v>
      </c>
      <c r="R161" s="189">
        <f t="shared" si="2"/>
        <v>0</v>
      </c>
      <c r="S161" s="189">
        <v>0</v>
      </c>
      <c r="T161" s="190">
        <f t="shared" si="3"/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91" t="s">
        <v>125</v>
      </c>
      <c r="AT161" s="191" t="s">
        <v>121</v>
      </c>
      <c r="AU161" s="191" t="s">
        <v>84</v>
      </c>
      <c r="AY161" s="14" t="s">
        <v>117</v>
      </c>
      <c r="BE161" s="192">
        <f t="shared" si="4"/>
        <v>0</v>
      </c>
      <c r="BF161" s="192">
        <f t="shared" si="5"/>
        <v>0</v>
      </c>
      <c r="BG161" s="192">
        <f t="shared" si="6"/>
        <v>0</v>
      </c>
      <c r="BH161" s="192">
        <f t="shared" si="7"/>
        <v>0</v>
      </c>
      <c r="BI161" s="192">
        <f t="shared" si="8"/>
        <v>0</v>
      </c>
      <c r="BJ161" s="14" t="s">
        <v>82</v>
      </c>
      <c r="BK161" s="192">
        <f t="shared" si="9"/>
        <v>0</v>
      </c>
      <c r="BL161" s="14" t="s">
        <v>125</v>
      </c>
      <c r="BM161" s="191" t="s">
        <v>269</v>
      </c>
    </row>
    <row r="162" spans="1:65" s="2" customFormat="1" ht="24.2" customHeight="1">
      <c r="A162" s="31"/>
      <c r="B162" s="32"/>
      <c r="C162" s="193" t="s">
        <v>270</v>
      </c>
      <c r="D162" s="193" t="s">
        <v>114</v>
      </c>
      <c r="E162" s="194" t="s">
        <v>271</v>
      </c>
      <c r="F162" s="195" t="s">
        <v>272</v>
      </c>
      <c r="G162" s="196" t="s">
        <v>227</v>
      </c>
      <c r="H162" s="197">
        <v>40</v>
      </c>
      <c r="I162" s="198"/>
      <c r="J162" s="199">
        <f t="shared" si="0"/>
        <v>0</v>
      </c>
      <c r="K162" s="200"/>
      <c r="L162" s="201"/>
      <c r="M162" s="202" t="s">
        <v>1</v>
      </c>
      <c r="N162" s="203" t="s">
        <v>42</v>
      </c>
      <c r="O162" s="68"/>
      <c r="P162" s="189">
        <f t="shared" si="1"/>
        <v>0</v>
      </c>
      <c r="Q162" s="189">
        <v>6.4000000000000005E-4</v>
      </c>
      <c r="R162" s="189">
        <f t="shared" si="2"/>
        <v>2.5600000000000001E-2</v>
      </c>
      <c r="S162" s="189">
        <v>0</v>
      </c>
      <c r="T162" s="190">
        <f t="shared" si="3"/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191" t="s">
        <v>137</v>
      </c>
      <c r="AT162" s="191" t="s">
        <v>114</v>
      </c>
      <c r="AU162" s="191" t="s">
        <v>84</v>
      </c>
      <c r="AY162" s="14" t="s">
        <v>117</v>
      </c>
      <c r="BE162" s="192">
        <f t="shared" si="4"/>
        <v>0</v>
      </c>
      <c r="BF162" s="192">
        <f t="shared" si="5"/>
        <v>0</v>
      </c>
      <c r="BG162" s="192">
        <f t="shared" si="6"/>
        <v>0</v>
      </c>
      <c r="BH162" s="192">
        <f t="shared" si="7"/>
        <v>0</v>
      </c>
      <c r="BI162" s="192">
        <f t="shared" si="8"/>
        <v>0</v>
      </c>
      <c r="BJ162" s="14" t="s">
        <v>82</v>
      </c>
      <c r="BK162" s="192">
        <f t="shared" si="9"/>
        <v>0</v>
      </c>
      <c r="BL162" s="14" t="s">
        <v>137</v>
      </c>
      <c r="BM162" s="191" t="s">
        <v>273</v>
      </c>
    </row>
    <row r="163" spans="1:65" s="2" customFormat="1" ht="24.2" customHeight="1">
      <c r="A163" s="31"/>
      <c r="B163" s="32"/>
      <c r="C163" s="179" t="s">
        <v>274</v>
      </c>
      <c r="D163" s="179" t="s">
        <v>121</v>
      </c>
      <c r="E163" s="180" t="s">
        <v>275</v>
      </c>
      <c r="F163" s="181" t="s">
        <v>276</v>
      </c>
      <c r="G163" s="182" t="s">
        <v>227</v>
      </c>
      <c r="H163" s="183">
        <v>240</v>
      </c>
      <c r="I163" s="184"/>
      <c r="J163" s="185">
        <f t="shared" si="0"/>
        <v>0</v>
      </c>
      <c r="K163" s="186"/>
      <c r="L163" s="36"/>
      <c r="M163" s="187" t="s">
        <v>1</v>
      </c>
      <c r="N163" s="188" t="s">
        <v>42</v>
      </c>
      <c r="O163" s="68"/>
      <c r="P163" s="189">
        <f t="shared" si="1"/>
        <v>0</v>
      </c>
      <c r="Q163" s="189">
        <v>0</v>
      </c>
      <c r="R163" s="189">
        <f t="shared" si="2"/>
        <v>0</v>
      </c>
      <c r="S163" s="189">
        <v>0</v>
      </c>
      <c r="T163" s="190">
        <f t="shared" si="3"/>
        <v>0</v>
      </c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R163" s="191" t="s">
        <v>125</v>
      </c>
      <c r="AT163" s="191" t="s">
        <v>121</v>
      </c>
      <c r="AU163" s="191" t="s">
        <v>84</v>
      </c>
      <c r="AY163" s="14" t="s">
        <v>117</v>
      </c>
      <c r="BE163" s="192">
        <f t="shared" si="4"/>
        <v>0</v>
      </c>
      <c r="BF163" s="192">
        <f t="shared" si="5"/>
        <v>0</v>
      </c>
      <c r="BG163" s="192">
        <f t="shared" si="6"/>
        <v>0</v>
      </c>
      <c r="BH163" s="192">
        <f t="shared" si="7"/>
        <v>0</v>
      </c>
      <c r="BI163" s="192">
        <f t="shared" si="8"/>
        <v>0</v>
      </c>
      <c r="BJ163" s="14" t="s">
        <v>82</v>
      </c>
      <c r="BK163" s="192">
        <f t="shared" si="9"/>
        <v>0</v>
      </c>
      <c r="BL163" s="14" t="s">
        <v>125</v>
      </c>
      <c r="BM163" s="191" t="s">
        <v>277</v>
      </c>
    </row>
    <row r="164" spans="1:65" s="2" customFormat="1" ht="24.2" customHeight="1">
      <c r="A164" s="31"/>
      <c r="B164" s="32"/>
      <c r="C164" s="193" t="s">
        <v>278</v>
      </c>
      <c r="D164" s="193" t="s">
        <v>114</v>
      </c>
      <c r="E164" s="194" t="s">
        <v>279</v>
      </c>
      <c r="F164" s="195" t="s">
        <v>280</v>
      </c>
      <c r="G164" s="196" t="s">
        <v>227</v>
      </c>
      <c r="H164" s="197">
        <v>240</v>
      </c>
      <c r="I164" s="198"/>
      <c r="J164" s="199">
        <f t="shared" si="0"/>
        <v>0</v>
      </c>
      <c r="K164" s="200"/>
      <c r="L164" s="201"/>
      <c r="M164" s="202" t="s">
        <v>1</v>
      </c>
      <c r="N164" s="203" t="s">
        <v>42</v>
      </c>
      <c r="O164" s="68"/>
      <c r="P164" s="189">
        <f t="shared" si="1"/>
        <v>0</v>
      </c>
      <c r="Q164" s="189">
        <v>8.9999999999999998E-4</v>
      </c>
      <c r="R164" s="189">
        <f t="shared" si="2"/>
        <v>0.216</v>
      </c>
      <c r="S164" s="189">
        <v>0</v>
      </c>
      <c r="T164" s="190">
        <f t="shared" si="3"/>
        <v>0</v>
      </c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R164" s="191" t="s">
        <v>137</v>
      </c>
      <c r="AT164" s="191" t="s">
        <v>114</v>
      </c>
      <c r="AU164" s="191" t="s">
        <v>84</v>
      </c>
      <c r="AY164" s="14" t="s">
        <v>117</v>
      </c>
      <c r="BE164" s="192">
        <f t="shared" si="4"/>
        <v>0</v>
      </c>
      <c r="BF164" s="192">
        <f t="shared" si="5"/>
        <v>0</v>
      </c>
      <c r="BG164" s="192">
        <f t="shared" si="6"/>
        <v>0</v>
      </c>
      <c r="BH164" s="192">
        <f t="shared" si="7"/>
        <v>0</v>
      </c>
      <c r="BI164" s="192">
        <f t="shared" si="8"/>
        <v>0</v>
      </c>
      <c r="BJ164" s="14" t="s">
        <v>82</v>
      </c>
      <c r="BK164" s="192">
        <f t="shared" si="9"/>
        <v>0</v>
      </c>
      <c r="BL164" s="14" t="s">
        <v>137</v>
      </c>
      <c r="BM164" s="191" t="s">
        <v>281</v>
      </c>
    </row>
    <row r="165" spans="1:65" s="2" customFormat="1" ht="24.2" customHeight="1">
      <c r="A165" s="31"/>
      <c r="B165" s="32"/>
      <c r="C165" s="179" t="s">
        <v>282</v>
      </c>
      <c r="D165" s="179" t="s">
        <v>121</v>
      </c>
      <c r="E165" s="180" t="s">
        <v>283</v>
      </c>
      <c r="F165" s="181" t="s">
        <v>284</v>
      </c>
      <c r="G165" s="182" t="s">
        <v>227</v>
      </c>
      <c r="H165" s="183">
        <v>35</v>
      </c>
      <c r="I165" s="184"/>
      <c r="J165" s="185">
        <f t="shared" si="0"/>
        <v>0</v>
      </c>
      <c r="K165" s="186"/>
      <c r="L165" s="36"/>
      <c r="M165" s="187" t="s">
        <v>1</v>
      </c>
      <c r="N165" s="188" t="s">
        <v>42</v>
      </c>
      <c r="O165" s="68"/>
      <c r="P165" s="189">
        <f t="shared" si="1"/>
        <v>0</v>
      </c>
      <c r="Q165" s="189">
        <v>0</v>
      </c>
      <c r="R165" s="189">
        <f t="shared" si="2"/>
        <v>0</v>
      </c>
      <c r="S165" s="189">
        <v>0</v>
      </c>
      <c r="T165" s="190">
        <f t="shared" si="3"/>
        <v>0</v>
      </c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R165" s="191" t="s">
        <v>241</v>
      </c>
      <c r="AT165" s="191" t="s">
        <v>121</v>
      </c>
      <c r="AU165" s="191" t="s">
        <v>84</v>
      </c>
      <c r="AY165" s="14" t="s">
        <v>117</v>
      </c>
      <c r="BE165" s="192">
        <f t="shared" si="4"/>
        <v>0</v>
      </c>
      <c r="BF165" s="192">
        <f t="shared" si="5"/>
        <v>0</v>
      </c>
      <c r="BG165" s="192">
        <f t="shared" si="6"/>
        <v>0</v>
      </c>
      <c r="BH165" s="192">
        <f t="shared" si="7"/>
        <v>0</v>
      </c>
      <c r="BI165" s="192">
        <f t="shared" si="8"/>
        <v>0</v>
      </c>
      <c r="BJ165" s="14" t="s">
        <v>82</v>
      </c>
      <c r="BK165" s="192">
        <f t="shared" si="9"/>
        <v>0</v>
      </c>
      <c r="BL165" s="14" t="s">
        <v>241</v>
      </c>
      <c r="BM165" s="191" t="s">
        <v>285</v>
      </c>
    </row>
    <row r="166" spans="1:65" s="2" customFormat="1" ht="24.2" customHeight="1">
      <c r="A166" s="31"/>
      <c r="B166" s="32"/>
      <c r="C166" s="193" t="s">
        <v>286</v>
      </c>
      <c r="D166" s="193" t="s">
        <v>114</v>
      </c>
      <c r="E166" s="194" t="s">
        <v>287</v>
      </c>
      <c r="F166" s="195" t="s">
        <v>288</v>
      </c>
      <c r="G166" s="196" t="s">
        <v>227</v>
      </c>
      <c r="H166" s="197">
        <v>36.75</v>
      </c>
      <c r="I166" s="198"/>
      <c r="J166" s="199">
        <f t="shared" si="0"/>
        <v>0</v>
      </c>
      <c r="K166" s="200"/>
      <c r="L166" s="201"/>
      <c r="M166" s="202" t="s">
        <v>1</v>
      </c>
      <c r="N166" s="203" t="s">
        <v>42</v>
      </c>
      <c r="O166" s="68"/>
      <c r="P166" s="189">
        <f t="shared" si="1"/>
        <v>0</v>
      </c>
      <c r="Q166" s="189">
        <v>2.7E-4</v>
      </c>
      <c r="R166" s="189">
        <f t="shared" si="2"/>
        <v>9.9225000000000008E-3</v>
      </c>
      <c r="S166" s="189">
        <v>0</v>
      </c>
      <c r="T166" s="190">
        <f t="shared" si="3"/>
        <v>0</v>
      </c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R166" s="191" t="s">
        <v>289</v>
      </c>
      <c r="AT166" s="191" t="s">
        <v>114</v>
      </c>
      <c r="AU166" s="191" t="s">
        <v>84</v>
      </c>
      <c r="AY166" s="14" t="s">
        <v>117</v>
      </c>
      <c r="BE166" s="192">
        <f t="shared" si="4"/>
        <v>0</v>
      </c>
      <c r="BF166" s="192">
        <f t="shared" si="5"/>
        <v>0</v>
      </c>
      <c r="BG166" s="192">
        <f t="shared" si="6"/>
        <v>0</v>
      </c>
      <c r="BH166" s="192">
        <f t="shared" si="7"/>
        <v>0</v>
      </c>
      <c r="BI166" s="192">
        <f t="shared" si="8"/>
        <v>0</v>
      </c>
      <c r="BJ166" s="14" t="s">
        <v>82</v>
      </c>
      <c r="BK166" s="192">
        <f t="shared" si="9"/>
        <v>0</v>
      </c>
      <c r="BL166" s="14" t="s">
        <v>241</v>
      </c>
      <c r="BM166" s="191" t="s">
        <v>290</v>
      </c>
    </row>
    <row r="167" spans="1:65" s="2" customFormat="1" ht="14.45" customHeight="1">
      <c r="A167" s="31"/>
      <c r="B167" s="32"/>
      <c r="C167" s="193" t="s">
        <v>291</v>
      </c>
      <c r="D167" s="193" t="s">
        <v>114</v>
      </c>
      <c r="E167" s="194" t="s">
        <v>292</v>
      </c>
      <c r="F167" s="195" t="s">
        <v>293</v>
      </c>
      <c r="G167" s="196" t="s">
        <v>294</v>
      </c>
      <c r="H167" s="197">
        <v>1</v>
      </c>
      <c r="I167" s="198"/>
      <c r="J167" s="199">
        <f t="shared" si="0"/>
        <v>0</v>
      </c>
      <c r="K167" s="200"/>
      <c r="L167" s="201"/>
      <c r="M167" s="202" t="s">
        <v>1</v>
      </c>
      <c r="N167" s="203" t="s">
        <v>42</v>
      </c>
      <c r="O167" s="68"/>
      <c r="P167" s="189">
        <f t="shared" si="1"/>
        <v>0</v>
      </c>
      <c r="Q167" s="189">
        <v>0</v>
      </c>
      <c r="R167" s="189">
        <f t="shared" si="2"/>
        <v>0</v>
      </c>
      <c r="S167" s="189">
        <v>0</v>
      </c>
      <c r="T167" s="190">
        <f t="shared" si="3"/>
        <v>0</v>
      </c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R167" s="191" t="s">
        <v>137</v>
      </c>
      <c r="AT167" s="191" t="s">
        <v>114</v>
      </c>
      <c r="AU167" s="191" t="s">
        <v>84</v>
      </c>
      <c r="AY167" s="14" t="s">
        <v>117</v>
      </c>
      <c r="BE167" s="192">
        <f t="shared" si="4"/>
        <v>0</v>
      </c>
      <c r="BF167" s="192">
        <f t="shared" si="5"/>
        <v>0</v>
      </c>
      <c r="BG167" s="192">
        <f t="shared" si="6"/>
        <v>0</v>
      </c>
      <c r="BH167" s="192">
        <f t="shared" si="7"/>
        <v>0</v>
      </c>
      <c r="BI167" s="192">
        <f t="shared" si="8"/>
        <v>0</v>
      </c>
      <c r="BJ167" s="14" t="s">
        <v>82</v>
      </c>
      <c r="BK167" s="192">
        <f t="shared" si="9"/>
        <v>0</v>
      </c>
      <c r="BL167" s="14" t="s">
        <v>137</v>
      </c>
      <c r="BM167" s="191" t="s">
        <v>295</v>
      </c>
    </row>
    <row r="168" spans="1:65" s="2" customFormat="1" ht="14.45" customHeight="1">
      <c r="A168" s="31"/>
      <c r="B168" s="32"/>
      <c r="C168" s="193" t="s">
        <v>296</v>
      </c>
      <c r="D168" s="193" t="s">
        <v>114</v>
      </c>
      <c r="E168" s="194" t="s">
        <v>297</v>
      </c>
      <c r="F168" s="195" t="s">
        <v>298</v>
      </c>
      <c r="G168" s="196" t="s">
        <v>294</v>
      </c>
      <c r="H168" s="197">
        <v>1</v>
      </c>
      <c r="I168" s="198"/>
      <c r="J168" s="199">
        <f t="shared" si="0"/>
        <v>0</v>
      </c>
      <c r="K168" s="200"/>
      <c r="L168" s="201"/>
      <c r="M168" s="202" t="s">
        <v>1</v>
      </c>
      <c r="N168" s="203" t="s">
        <v>42</v>
      </c>
      <c r="O168" s="68"/>
      <c r="P168" s="189">
        <f t="shared" si="1"/>
        <v>0</v>
      </c>
      <c r="Q168" s="189">
        <v>0</v>
      </c>
      <c r="R168" s="189">
        <f t="shared" si="2"/>
        <v>0</v>
      </c>
      <c r="S168" s="189">
        <v>0</v>
      </c>
      <c r="T168" s="190">
        <f t="shared" si="3"/>
        <v>0</v>
      </c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R168" s="191" t="s">
        <v>137</v>
      </c>
      <c r="AT168" s="191" t="s">
        <v>114</v>
      </c>
      <c r="AU168" s="191" t="s">
        <v>84</v>
      </c>
      <c r="AY168" s="14" t="s">
        <v>117</v>
      </c>
      <c r="BE168" s="192">
        <f t="shared" si="4"/>
        <v>0</v>
      </c>
      <c r="BF168" s="192">
        <f t="shared" si="5"/>
        <v>0</v>
      </c>
      <c r="BG168" s="192">
        <f t="shared" si="6"/>
        <v>0</v>
      </c>
      <c r="BH168" s="192">
        <f t="shared" si="7"/>
        <v>0</v>
      </c>
      <c r="BI168" s="192">
        <f t="shared" si="8"/>
        <v>0</v>
      </c>
      <c r="BJ168" s="14" t="s">
        <v>82</v>
      </c>
      <c r="BK168" s="192">
        <f t="shared" si="9"/>
        <v>0</v>
      </c>
      <c r="BL168" s="14" t="s">
        <v>137</v>
      </c>
      <c r="BM168" s="191" t="s">
        <v>299</v>
      </c>
    </row>
    <row r="169" spans="1:65" s="12" customFormat="1" ht="22.9" customHeight="1">
      <c r="B169" s="163"/>
      <c r="C169" s="164"/>
      <c r="D169" s="165" t="s">
        <v>76</v>
      </c>
      <c r="E169" s="177" t="s">
        <v>300</v>
      </c>
      <c r="F169" s="177" t="s">
        <v>301</v>
      </c>
      <c r="G169" s="164"/>
      <c r="H169" s="164"/>
      <c r="I169" s="167"/>
      <c r="J169" s="178">
        <f>BK169</f>
        <v>0</v>
      </c>
      <c r="K169" s="164"/>
      <c r="L169" s="169"/>
      <c r="M169" s="170"/>
      <c r="N169" s="171"/>
      <c r="O169" s="171"/>
      <c r="P169" s="172">
        <f>SUM(P170:P194)</f>
        <v>0</v>
      </c>
      <c r="Q169" s="171"/>
      <c r="R169" s="172">
        <f>SUM(R170:R194)</f>
        <v>25537.473805000001</v>
      </c>
      <c r="S169" s="171"/>
      <c r="T169" s="173">
        <f>SUM(T170:T194)</f>
        <v>0</v>
      </c>
      <c r="AR169" s="174" t="s">
        <v>116</v>
      </c>
      <c r="AT169" s="175" t="s">
        <v>76</v>
      </c>
      <c r="AU169" s="175" t="s">
        <v>82</v>
      </c>
      <c r="AY169" s="174" t="s">
        <v>117</v>
      </c>
      <c r="BK169" s="176">
        <f>SUM(BK170:BK194)</f>
        <v>0</v>
      </c>
    </row>
    <row r="170" spans="1:65" s="2" customFormat="1" ht="24.2" customHeight="1">
      <c r="A170" s="31"/>
      <c r="B170" s="32"/>
      <c r="C170" s="179" t="s">
        <v>302</v>
      </c>
      <c r="D170" s="179" t="s">
        <v>121</v>
      </c>
      <c r="E170" s="180" t="s">
        <v>303</v>
      </c>
      <c r="F170" s="181" t="s">
        <v>304</v>
      </c>
      <c r="G170" s="182" t="s">
        <v>305</v>
      </c>
      <c r="H170" s="183">
        <v>17</v>
      </c>
      <c r="I170" s="184"/>
      <c r="J170" s="185">
        <f t="shared" ref="J170:J194" si="10">ROUND(I170*H170,2)</f>
        <v>0</v>
      </c>
      <c r="K170" s="186"/>
      <c r="L170" s="36"/>
      <c r="M170" s="187" t="s">
        <v>1</v>
      </c>
      <c r="N170" s="188" t="s">
        <v>42</v>
      </c>
      <c r="O170" s="68"/>
      <c r="P170" s="189">
        <f t="shared" ref="P170:P194" si="11">O170*H170</f>
        <v>0</v>
      </c>
      <c r="Q170" s="189">
        <v>0</v>
      </c>
      <c r="R170" s="189">
        <f t="shared" ref="R170:R194" si="12">Q170*H170</f>
        <v>0</v>
      </c>
      <c r="S170" s="189">
        <v>0</v>
      </c>
      <c r="T170" s="190">
        <f t="shared" ref="T170:T194" si="13">S170*H170</f>
        <v>0</v>
      </c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R170" s="191" t="s">
        <v>125</v>
      </c>
      <c r="AT170" s="191" t="s">
        <v>121</v>
      </c>
      <c r="AU170" s="191" t="s">
        <v>84</v>
      </c>
      <c r="AY170" s="14" t="s">
        <v>117</v>
      </c>
      <c r="BE170" s="192">
        <f t="shared" ref="BE170:BE194" si="14">IF(N170="základní",J170,0)</f>
        <v>0</v>
      </c>
      <c r="BF170" s="192">
        <f t="shared" ref="BF170:BF194" si="15">IF(N170="snížená",J170,0)</f>
        <v>0</v>
      </c>
      <c r="BG170" s="192">
        <f t="shared" ref="BG170:BG194" si="16">IF(N170="zákl. přenesená",J170,0)</f>
        <v>0</v>
      </c>
      <c r="BH170" s="192">
        <f t="shared" ref="BH170:BH194" si="17">IF(N170="sníž. přenesená",J170,0)</f>
        <v>0</v>
      </c>
      <c r="BI170" s="192">
        <f t="shared" ref="BI170:BI194" si="18">IF(N170="nulová",J170,0)</f>
        <v>0</v>
      </c>
      <c r="BJ170" s="14" t="s">
        <v>82</v>
      </c>
      <c r="BK170" s="192">
        <f t="shared" ref="BK170:BK194" si="19">ROUND(I170*H170,2)</f>
        <v>0</v>
      </c>
      <c r="BL170" s="14" t="s">
        <v>125</v>
      </c>
      <c r="BM170" s="191" t="s">
        <v>306</v>
      </c>
    </row>
    <row r="171" spans="1:65" s="2" customFormat="1" ht="14.45" customHeight="1">
      <c r="A171" s="31"/>
      <c r="B171" s="32"/>
      <c r="C171" s="179" t="s">
        <v>307</v>
      </c>
      <c r="D171" s="179" t="s">
        <v>121</v>
      </c>
      <c r="E171" s="180" t="s">
        <v>308</v>
      </c>
      <c r="F171" s="181" t="s">
        <v>309</v>
      </c>
      <c r="G171" s="182" t="s">
        <v>310</v>
      </c>
      <c r="H171" s="183">
        <v>0.7</v>
      </c>
      <c r="I171" s="184"/>
      <c r="J171" s="185">
        <f t="shared" si="10"/>
        <v>0</v>
      </c>
      <c r="K171" s="186"/>
      <c r="L171" s="36"/>
      <c r="M171" s="187" t="s">
        <v>1</v>
      </c>
      <c r="N171" s="188" t="s">
        <v>42</v>
      </c>
      <c r="O171" s="68"/>
      <c r="P171" s="189">
        <f t="shared" si="11"/>
        <v>0</v>
      </c>
      <c r="Q171" s="189">
        <v>9.9000000000000008E-3</v>
      </c>
      <c r="R171" s="189">
        <f t="shared" si="12"/>
        <v>6.9300000000000004E-3</v>
      </c>
      <c r="S171" s="189">
        <v>0</v>
      </c>
      <c r="T171" s="190">
        <f t="shared" si="13"/>
        <v>0</v>
      </c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R171" s="191" t="s">
        <v>125</v>
      </c>
      <c r="AT171" s="191" t="s">
        <v>121</v>
      </c>
      <c r="AU171" s="191" t="s">
        <v>84</v>
      </c>
      <c r="AY171" s="14" t="s">
        <v>117</v>
      </c>
      <c r="BE171" s="192">
        <f t="shared" si="14"/>
        <v>0</v>
      </c>
      <c r="BF171" s="192">
        <f t="shared" si="15"/>
        <v>0</v>
      </c>
      <c r="BG171" s="192">
        <f t="shared" si="16"/>
        <v>0</v>
      </c>
      <c r="BH171" s="192">
        <f t="shared" si="17"/>
        <v>0</v>
      </c>
      <c r="BI171" s="192">
        <f t="shared" si="18"/>
        <v>0</v>
      </c>
      <c r="BJ171" s="14" t="s">
        <v>82</v>
      </c>
      <c r="BK171" s="192">
        <f t="shared" si="19"/>
        <v>0</v>
      </c>
      <c r="BL171" s="14" t="s">
        <v>125</v>
      </c>
      <c r="BM171" s="191" t="s">
        <v>311</v>
      </c>
    </row>
    <row r="172" spans="1:65" s="2" customFormat="1" ht="24.2" customHeight="1">
      <c r="A172" s="31"/>
      <c r="B172" s="32"/>
      <c r="C172" s="179" t="s">
        <v>312</v>
      </c>
      <c r="D172" s="179" t="s">
        <v>121</v>
      </c>
      <c r="E172" s="180" t="s">
        <v>313</v>
      </c>
      <c r="F172" s="181" t="s">
        <v>314</v>
      </c>
      <c r="G172" s="182" t="s">
        <v>315</v>
      </c>
      <c r="H172" s="183">
        <v>10</v>
      </c>
      <c r="I172" s="184"/>
      <c r="J172" s="185">
        <f t="shared" si="10"/>
        <v>0</v>
      </c>
      <c r="K172" s="186"/>
      <c r="L172" s="36"/>
      <c r="M172" s="187" t="s">
        <v>1</v>
      </c>
      <c r="N172" s="188" t="s">
        <v>42</v>
      </c>
      <c r="O172" s="68"/>
      <c r="P172" s="189">
        <f t="shared" si="11"/>
        <v>0</v>
      </c>
      <c r="Q172" s="189">
        <v>0</v>
      </c>
      <c r="R172" s="189">
        <f t="shared" si="12"/>
        <v>0</v>
      </c>
      <c r="S172" s="189">
        <v>0</v>
      </c>
      <c r="T172" s="190">
        <f t="shared" si="13"/>
        <v>0</v>
      </c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R172" s="191" t="s">
        <v>125</v>
      </c>
      <c r="AT172" s="191" t="s">
        <v>121</v>
      </c>
      <c r="AU172" s="191" t="s">
        <v>84</v>
      </c>
      <c r="AY172" s="14" t="s">
        <v>117</v>
      </c>
      <c r="BE172" s="192">
        <f t="shared" si="14"/>
        <v>0</v>
      </c>
      <c r="BF172" s="192">
        <f t="shared" si="15"/>
        <v>0</v>
      </c>
      <c r="BG172" s="192">
        <f t="shared" si="16"/>
        <v>0</v>
      </c>
      <c r="BH172" s="192">
        <f t="shared" si="17"/>
        <v>0</v>
      </c>
      <c r="BI172" s="192">
        <f t="shared" si="18"/>
        <v>0</v>
      </c>
      <c r="BJ172" s="14" t="s">
        <v>82</v>
      </c>
      <c r="BK172" s="192">
        <f t="shared" si="19"/>
        <v>0</v>
      </c>
      <c r="BL172" s="14" t="s">
        <v>125</v>
      </c>
      <c r="BM172" s="191" t="s">
        <v>316</v>
      </c>
    </row>
    <row r="173" spans="1:65" s="2" customFormat="1" ht="24.2" customHeight="1">
      <c r="A173" s="31"/>
      <c r="B173" s="32"/>
      <c r="C173" s="179" t="s">
        <v>317</v>
      </c>
      <c r="D173" s="179" t="s">
        <v>121</v>
      </c>
      <c r="E173" s="180" t="s">
        <v>318</v>
      </c>
      <c r="F173" s="181" t="s">
        <v>319</v>
      </c>
      <c r="G173" s="182" t="s">
        <v>130</v>
      </c>
      <c r="H173" s="183">
        <v>2</v>
      </c>
      <c r="I173" s="184"/>
      <c r="J173" s="185">
        <f t="shared" si="10"/>
        <v>0</v>
      </c>
      <c r="K173" s="186"/>
      <c r="L173" s="36"/>
      <c r="M173" s="187" t="s">
        <v>1</v>
      </c>
      <c r="N173" s="188" t="s">
        <v>42</v>
      </c>
      <c r="O173" s="68"/>
      <c r="P173" s="189">
        <f t="shared" si="11"/>
        <v>0</v>
      </c>
      <c r="Q173" s="189">
        <v>0</v>
      </c>
      <c r="R173" s="189">
        <f t="shared" si="12"/>
        <v>0</v>
      </c>
      <c r="S173" s="189">
        <v>0</v>
      </c>
      <c r="T173" s="190">
        <f t="shared" si="13"/>
        <v>0</v>
      </c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R173" s="191" t="s">
        <v>125</v>
      </c>
      <c r="AT173" s="191" t="s">
        <v>121</v>
      </c>
      <c r="AU173" s="191" t="s">
        <v>84</v>
      </c>
      <c r="AY173" s="14" t="s">
        <v>117</v>
      </c>
      <c r="BE173" s="192">
        <f t="shared" si="14"/>
        <v>0</v>
      </c>
      <c r="BF173" s="192">
        <f t="shared" si="15"/>
        <v>0</v>
      </c>
      <c r="BG173" s="192">
        <f t="shared" si="16"/>
        <v>0</v>
      </c>
      <c r="BH173" s="192">
        <f t="shared" si="17"/>
        <v>0</v>
      </c>
      <c r="BI173" s="192">
        <f t="shared" si="18"/>
        <v>0</v>
      </c>
      <c r="BJ173" s="14" t="s">
        <v>82</v>
      </c>
      <c r="BK173" s="192">
        <f t="shared" si="19"/>
        <v>0</v>
      </c>
      <c r="BL173" s="14" t="s">
        <v>125</v>
      </c>
      <c r="BM173" s="191" t="s">
        <v>320</v>
      </c>
    </row>
    <row r="174" spans="1:65" s="2" customFormat="1" ht="24.2" customHeight="1">
      <c r="A174" s="31"/>
      <c r="B174" s="32"/>
      <c r="C174" s="193" t="s">
        <v>289</v>
      </c>
      <c r="D174" s="193" t="s">
        <v>114</v>
      </c>
      <c r="E174" s="194" t="s">
        <v>321</v>
      </c>
      <c r="F174" s="195" t="s">
        <v>322</v>
      </c>
      <c r="G174" s="196" t="s">
        <v>130</v>
      </c>
      <c r="H174" s="197">
        <v>1</v>
      </c>
      <c r="I174" s="198"/>
      <c r="J174" s="199">
        <f t="shared" si="10"/>
        <v>0</v>
      </c>
      <c r="K174" s="200"/>
      <c r="L174" s="201"/>
      <c r="M174" s="202" t="s">
        <v>1</v>
      </c>
      <c r="N174" s="203" t="s">
        <v>42</v>
      </c>
      <c r="O174" s="68"/>
      <c r="P174" s="189">
        <f t="shared" si="11"/>
        <v>0</v>
      </c>
      <c r="Q174" s="189">
        <v>5.5E-2</v>
      </c>
      <c r="R174" s="189">
        <f t="shared" si="12"/>
        <v>5.5E-2</v>
      </c>
      <c r="S174" s="189">
        <v>0</v>
      </c>
      <c r="T174" s="190">
        <f t="shared" si="13"/>
        <v>0</v>
      </c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R174" s="191" t="s">
        <v>150</v>
      </c>
      <c r="AT174" s="191" t="s">
        <v>114</v>
      </c>
      <c r="AU174" s="191" t="s">
        <v>84</v>
      </c>
      <c r="AY174" s="14" t="s">
        <v>117</v>
      </c>
      <c r="BE174" s="192">
        <f t="shared" si="14"/>
        <v>0</v>
      </c>
      <c r="BF174" s="192">
        <f t="shared" si="15"/>
        <v>0</v>
      </c>
      <c r="BG174" s="192">
        <f t="shared" si="16"/>
        <v>0</v>
      </c>
      <c r="BH174" s="192">
        <f t="shared" si="17"/>
        <v>0</v>
      </c>
      <c r="BI174" s="192">
        <f t="shared" si="18"/>
        <v>0</v>
      </c>
      <c r="BJ174" s="14" t="s">
        <v>82</v>
      </c>
      <c r="BK174" s="192">
        <f t="shared" si="19"/>
        <v>0</v>
      </c>
      <c r="BL174" s="14" t="s">
        <v>125</v>
      </c>
      <c r="BM174" s="191" t="s">
        <v>323</v>
      </c>
    </row>
    <row r="175" spans="1:65" s="2" customFormat="1" ht="24.2" customHeight="1">
      <c r="A175" s="31"/>
      <c r="B175" s="32"/>
      <c r="C175" s="179" t="s">
        <v>324</v>
      </c>
      <c r="D175" s="179" t="s">
        <v>121</v>
      </c>
      <c r="E175" s="180" t="s">
        <v>325</v>
      </c>
      <c r="F175" s="181" t="s">
        <v>326</v>
      </c>
      <c r="G175" s="182" t="s">
        <v>227</v>
      </c>
      <c r="H175" s="183">
        <v>96</v>
      </c>
      <c r="I175" s="184"/>
      <c r="J175" s="185">
        <f t="shared" si="10"/>
        <v>0</v>
      </c>
      <c r="K175" s="186"/>
      <c r="L175" s="36"/>
      <c r="M175" s="187" t="s">
        <v>1</v>
      </c>
      <c r="N175" s="188" t="s">
        <v>42</v>
      </c>
      <c r="O175" s="68"/>
      <c r="P175" s="189">
        <f t="shared" si="11"/>
        <v>0</v>
      </c>
      <c r="Q175" s="189">
        <v>0</v>
      </c>
      <c r="R175" s="189">
        <f t="shared" si="12"/>
        <v>0</v>
      </c>
      <c r="S175" s="189">
        <v>0</v>
      </c>
      <c r="T175" s="190">
        <f t="shared" si="13"/>
        <v>0</v>
      </c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R175" s="191" t="s">
        <v>125</v>
      </c>
      <c r="AT175" s="191" t="s">
        <v>121</v>
      </c>
      <c r="AU175" s="191" t="s">
        <v>84</v>
      </c>
      <c r="AY175" s="14" t="s">
        <v>117</v>
      </c>
      <c r="BE175" s="192">
        <f t="shared" si="14"/>
        <v>0</v>
      </c>
      <c r="BF175" s="192">
        <f t="shared" si="15"/>
        <v>0</v>
      </c>
      <c r="BG175" s="192">
        <f t="shared" si="16"/>
        <v>0</v>
      </c>
      <c r="BH175" s="192">
        <f t="shared" si="17"/>
        <v>0</v>
      </c>
      <c r="BI175" s="192">
        <f t="shared" si="18"/>
        <v>0</v>
      </c>
      <c r="BJ175" s="14" t="s">
        <v>82</v>
      </c>
      <c r="BK175" s="192">
        <f t="shared" si="19"/>
        <v>0</v>
      </c>
      <c r="BL175" s="14" t="s">
        <v>125</v>
      </c>
      <c r="BM175" s="191" t="s">
        <v>327</v>
      </c>
    </row>
    <row r="176" spans="1:65" s="2" customFormat="1" ht="24.2" customHeight="1">
      <c r="A176" s="31"/>
      <c r="B176" s="32"/>
      <c r="C176" s="179" t="s">
        <v>328</v>
      </c>
      <c r="D176" s="179" t="s">
        <v>121</v>
      </c>
      <c r="E176" s="180" t="s">
        <v>329</v>
      </c>
      <c r="F176" s="181" t="s">
        <v>330</v>
      </c>
      <c r="G176" s="182" t="s">
        <v>227</v>
      </c>
      <c r="H176" s="183">
        <v>119</v>
      </c>
      <c r="I176" s="184"/>
      <c r="J176" s="185">
        <f t="shared" si="10"/>
        <v>0</v>
      </c>
      <c r="K176" s="186"/>
      <c r="L176" s="36"/>
      <c r="M176" s="187" t="s">
        <v>1</v>
      </c>
      <c r="N176" s="188" t="s">
        <v>42</v>
      </c>
      <c r="O176" s="68"/>
      <c r="P176" s="189">
        <f t="shared" si="11"/>
        <v>0</v>
      </c>
      <c r="Q176" s="189">
        <v>0</v>
      </c>
      <c r="R176" s="189">
        <f t="shared" si="12"/>
        <v>0</v>
      </c>
      <c r="S176" s="189">
        <v>0</v>
      </c>
      <c r="T176" s="190">
        <f t="shared" si="13"/>
        <v>0</v>
      </c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R176" s="191" t="s">
        <v>125</v>
      </c>
      <c r="AT176" s="191" t="s">
        <v>121</v>
      </c>
      <c r="AU176" s="191" t="s">
        <v>84</v>
      </c>
      <c r="AY176" s="14" t="s">
        <v>117</v>
      </c>
      <c r="BE176" s="192">
        <f t="shared" si="14"/>
        <v>0</v>
      </c>
      <c r="BF176" s="192">
        <f t="shared" si="15"/>
        <v>0</v>
      </c>
      <c r="BG176" s="192">
        <f t="shared" si="16"/>
        <v>0</v>
      </c>
      <c r="BH176" s="192">
        <f t="shared" si="17"/>
        <v>0</v>
      </c>
      <c r="BI176" s="192">
        <f t="shared" si="18"/>
        <v>0</v>
      </c>
      <c r="BJ176" s="14" t="s">
        <v>82</v>
      </c>
      <c r="BK176" s="192">
        <f t="shared" si="19"/>
        <v>0</v>
      </c>
      <c r="BL176" s="14" t="s">
        <v>125</v>
      </c>
      <c r="BM176" s="191" t="s">
        <v>331</v>
      </c>
    </row>
    <row r="177" spans="1:65" s="2" customFormat="1" ht="14.45" customHeight="1">
      <c r="A177" s="31"/>
      <c r="B177" s="32"/>
      <c r="C177" s="179" t="s">
        <v>332</v>
      </c>
      <c r="D177" s="179" t="s">
        <v>121</v>
      </c>
      <c r="E177" s="180" t="s">
        <v>333</v>
      </c>
      <c r="F177" s="181" t="s">
        <v>334</v>
      </c>
      <c r="G177" s="182" t="s">
        <v>227</v>
      </c>
      <c r="H177" s="183">
        <v>215</v>
      </c>
      <c r="I177" s="184"/>
      <c r="J177" s="185">
        <f t="shared" si="10"/>
        <v>0</v>
      </c>
      <c r="K177" s="186"/>
      <c r="L177" s="36"/>
      <c r="M177" s="187" t="s">
        <v>1</v>
      </c>
      <c r="N177" s="188" t="s">
        <v>42</v>
      </c>
      <c r="O177" s="68"/>
      <c r="P177" s="189">
        <f t="shared" si="11"/>
        <v>0</v>
      </c>
      <c r="Q177" s="189">
        <v>9.0000000000000006E-5</v>
      </c>
      <c r="R177" s="189">
        <f t="shared" si="12"/>
        <v>1.9350000000000003E-2</v>
      </c>
      <c r="S177" s="189">
        <v>0</v>
      </c>
      <c r="T177" s="190">
        <f t="shared" si="13"/>
        <v>0</v>
      </c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R177" s="191" t="s">
        <v>125</v>
      </c>
      <c r="AT177" s="191" t="s">
        <v>121</v>
      </c>
      <c r="AU177" s="191" t="s">
        <v>84</v>
      </c>
      <c r="AY177" s="14" t="s">
        <v>117</v>
      </c>
      <c r="BE177" s="192">
        <f t="shared" si="14"/>
        <v>0</v>
      </c>
      <c r="BF177" s="192">
        <f t="shared" si="15"/>
        <v>0</v>
      </c>
      <c r="BG177" s="192">
        <f t="shared" si="16"/>
        <v>0</v>
      </c>
      <c r="BH177" s="192">
        <f t="shared" si="17"/>
        <v>0</v>
      </c>
      <c r="BI177" s="192">
        <f t="shared" si="18"/>
        <v>0</v>
      </c>
      <c r="BJ177" s="14" t="s">
        <v>82</v>
      </c>
      <c r="BK177" s="192">
        <f t="shared" si="19"/>
        <v>0</v>
      </c>
      <c r="BL177" s="14" t="s">
        <v>125</v>
      </c>
      <c r="BM177" s="191" t="s">
        <v>335</v>
      </c>
    </row>
    <row r="178" spans="1:65" s="2" customFormat="1" ht="14.45" customHeight="1">
      <c r="A178" s="31"/>
      <c r="B178" s="32"/>
      <c r="C178" s="193" t="s">
        <v>336</v>
      </c>
      <c r="D178" s="193" t="s">
        <v>114</v>
      </c>
      <c r="E178" s="194" t="s">
        <v>337</v>
      </c>
      <c r="F178" s="195" t="s">
        <v>338</v>
      </c>
      <c r="G178" s="196" t="s">
        <v>227</v>
      </c>
      <c r="H178" s="197">
        <v>215</v>
      </c>
      <c r="I178" s="198"/>
      <c r="J178" s="199">
        <f t="shared" si="10"/>
        <v>0</v>
      </c>
      <c r="K178" s="200"/>
      <c r="L178" s="201"/>
      <c r="M178" s="202" t="s">
        <v>1</v>
      </c>
      <c r="N178" s="203" t="s">
        <v>42</v>
      </c>
      <c r="O178" s="68"/>
      <c r="P178" s="189">
        <f t="shared" si="11"/>
        <v>0</v>
      </c>
      <c r="Q178" s="189">
        <v>0</v>
      </c>
      <c r="R178" s="189">
        <f t="shared" si="12"/>
        <v>0</v>
      </c>
      <c r="S178" s="189">
        <v>0</v>
      </c>
      <c r="T178" s="190">
        <f t="shared" si="13"/>
        <v>0</v>
      </c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R178" s="191" t="s">
        <v>150</v>
      </c>
      <c r="AT178" s="191" t="s">
        <v>114</v>
      </c>
      <c r="AU178" s="191" t="s">
        <v>84</v>
      </c>
      <c r="AY178" s="14" t="s">
        <v>117</v>
      </c>
      <c r="BE178" s="192">
        <f t="shared" si="14"/>
        <v>0</v>
      </c>
      <c r="BF178" s="192">
        <f t="shared" si="15"/>
        <v>0</v>
      </c>
      <c r="BG178" s="192">
        <f t="shared" si="16"/>
        <v>0</v>
      </c>
      <c r="BH178" s="192">
        <f t="shared" si="17"/>
        <v>0</v>
      </c>
      <c r="BI178" s="192">
        <f t="shared" si="18"/>
        <v>0</v>
      </c>
      <c r="BJ178" s="14" t="s">
        <v>82</v>
      </c>
      <c r="BK178" s="192">
        <f t="shared" si="19"/>
        <v>0</v>
      </c>
      <c r="BL178" s="14" t="s">
        <v>125</v>
      </c>
      <c r="BM178" s="191" t="s">
        <v>339</v>
      </c>
    </row>
    <row r="179" spans="1:65" s="2" customFormat="1" ht="24.2" customHeight="1">
      <c r="A179" s="31"/>
      <c r="B179" s="32"/>
      <c r="C179" s="179" t="s">
        <v>340</v>
      </c>
      <c r="D179" s="179" t="s">
        <v>121</v>
      </c>
      <c r="E179" s="180" t="s">
        <v>341</v>
      </c>
      <c r="F179" s="181" t="s">
        <v>342</v>
      </c>
      <c r="G179" s="182" t="s">
        <v>227</v>
      </c>
      <c r="H179" s="183">
        <v>230</v>
      </c>
      <c r="I179" s="184"/>
      <c r="J179" s="185">
        <f t="shared" si="10"/>
        <v>0</v>
      </c>
      <c r="K179" s="186"/>
      <c r="L179" s="36"/>
      <c r="M179" s="187" t="s">
        <v>1</v>
      </c>
      <c r="N179" s="188" t="s">
        <v>42</v>
      </c>
      <c r="O179" s="68"/>
      <c r="P179" s="189">
        <f t="shared" si="11"/>
        <v>0</v>
      </c>
      <c r="Q179" s="189">
        <v>0</v>
      </c>
      <c r="R179" s="189">
        <f t="shared" si="12"/>
        <v>0</v>
      </c>
      <c r="S179" s="189">
        <v>0</v>
      </c>
      <c r="T179" s="190">
        <f t="shared" si="13"/>
        <v>0</v>
      </c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R179" s="191" t="s">
        <v>125</v>
      </c>
      <c r="AT179" s="191" t="s">
        <v>121</v>
      </c>
      <c r="AU179" s="191" t="s">
        <v>84</v>
      </c>
      <c r="AY179" s="14" t="s">
        <v>117</v>
      </c>
      <c r="BE179" s="192">
        <f t="shared" si="14"/>
        <v>0</v>
      </c>
      <c r="BF179" s="192">
        <f t="shared" si="15"/>
        <v>0</v>
      </c>
      <c r="BG179" s="192">
        <f t="shared" si="16"/>
        <v>0</v>
      </c>
      <c r="BH179" s="192">
        <f t="shared" si="17"/>
        <v>0</v>
      </c>
      <c r="BI179" s="192">
        <f t="shared" si="18"/>
        <v>0</v>
      </c>
      <c r="BJ179" s="14" t="s">
        <v>82</v>
      </c>
      <c r="BK179" s="192">
        <f t="shared" si="19"/>
        <v>0</v>
      </c>
      <c r="BL179" s="14" t="s">
        <v>125</v>
      </c>
      <c r="BM179" s="191" t="s">
        <v>343</v>
      </c>
    </row>
    <row r="180" spans="1:65" s="2" customFormat="1" ht="24.2" customHeight="1">
      <c r="A180" s="31"/>
      <c r="B180" s="32"/>
      <c r="C180" s="193" t="s">
        <v>344</v>
      </c>
      <c r="D180" s="193" t="s">
        <v>114</v>
      </c>
      <c r="E180" s="194" t="s">
        <v>345</v>
      </c>
      <c r="F180" s="195" t="s">
        <v>346</v>
      </c>
      <c r="G180" s="196" t="s">
        <v>227</v>
      </c>
      <c r="H180" s="197">
        <v>230</v>
      </c>
      <c r="I180" s="198"/>
      <c r="J180" s="199">
        <f t="shared" si="10"/>
        <v>0</v>
      </c>
      <c r="K180" s="200"/>
      <c r="L180" s="201"/>
      <c r="M180" s="202" t="s">
        <v>1</v>
      </c>
      <c r="N180" s="203" t="s">
        <v>42</v>
      </c>
      <c r="O180" s="68"/>
      <c r="P180" s="189">
        <f t="shared" si="11"/>
        <v>0</v>
      </c>
      <c r="Q180" s="189">
        <v>5.5000000000000003E-4</v>
      </c>
      <c r="R180" s="189">
        <f t="shared" si="12"/>
        <v>0.1265</v>
      </c>
      <c r="S180" s="189">
        <v>0</v>
      </c>
      <c r="T180" s="190">
        <f t="shared" si="13"/>
        <v>0</v>
      </c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R180" s="191" t="s">
        <v>137</v>
      </c>
      <c r="AT180" s="191" t="s">
        <v>114</v>
      </c>
      <c r="AU180" s="191" t="s">
        <v>84</v>
      </c>
      <c r="AY180" s="14" t="s">
        <v>117</v>
      </c>
      <c r="BE180" s="192">
        <f t="shared" si="14"/>
        <v>0</v>
      </c>
      <c r="BF180" s="192">
        <f t="shared" si="15"/>
        <v>0</v>
      </c>
      <c r="BG180" s="192">
        <f t="shared" si="16"/>
        <v>0</v>
      </c>
      <c r="BH180" s="192">
        <f t="shared" si="17"/>
        <v>0</v>
      </c>
      <c r="BI180" s="192">
        <f t="shared" si="18"/>
        <v>0</v>
      </c>
      <c r="BJ180" s="14" t="s">
        <v>82</v>
      </c>
      <c r="BK180" s="192">
        <f t="shared" si="19"/>
        <v>0</v>
      </c>
      <c r="BL180" s="14" t="s">
        <v>137</v>
      </c>
      <c r="BM180" s="191" t="s">
        <v>347</v>
      </c>
    </row>
    <row r="181" spans="1:65" s="2" customFormat="1" ht="14.45" customHeight="1">
      <c r="A181" s="31"/>
      <c r="B181" s="32"/>
      <c r="C181" s="193" t="s">
        <v>348</v>
      </c>
      <c r="D181" s="193" t="s">
        <v>114</v>
      </c>
      <c r="E181" s="194" t="s">
        <v>349</v>
      </c>
      <c r="F181" s="195" t="s">
        <v>350</v>
      </c>
      <c r="G181" s="196" t="s">
        <v>305</v>
      </c>
      <c r="H181" s="197">
        <v>5</v>
      </c>
      <c r="I181" s="198"/>
      <c r="J181" s="199">
        <f t="shared" si="10"/>
        <v>0</v>
      </c>
      <c r="K181" s="200"/>
      <c r="L181" s="201"/>
      <c r="M181" s="202" t="s">
        <v>1</v>
      </c>
      <c r="N181" s="203" t="s">
        <v>42</v>
      </c>
      <c r="O181" s="68"/>
      <c r="P181" s="189">
        <f t="shared" si="11"/>
        <v>0</v>
      </c>
      <c r="Q181" s="189">
        <v>1</v>
      </c>
      <c r="R181" s="189">
        <f t="shared" si="12"/>
        <v>5</v>
      </c>
      <c r="S181" s="189">
        <v>0</v>
      </c>
      <c r="T181" s="190">
        <f t="shared" si="13"/>
        <v>0</v>
      </c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R181" s="191" t="s">
        <v>150</v>
      </c>
      <c r="AT181" s="191" t="s">
        <v>114</v>
      </c>
      <c r="AU181" s="191" t="s">
        <v>84</v>
      </c>
      <c r="AY181" s="14" t="s">
        <v>117</v>
      </c>
      <c r="BE181" s="192">
        <f t="shared" si="14"/>
        <v>0</v>
      </c>
      <c r="BF181" s="192">
        <f t="shared" si="15"/>
        <v>0</v>
      </c>
      <c r="BG181" s="192">
        <f t="shared" si="16"/>
        <v>0</v>
      </c>
      <c r="BH181" s="192">
        <f t="shared" si="17"/>
        <v>0</v>
      </c>
      <c r="BI181" s="192">
        <f t="shared" si="18"/>
        <v>0</v>
      </c>
      <c r="BJ181" s="14" t="s">
        <v>82</v>
      </c>
      <c r="BK181" s="192">
        <f t="shared" si="19"/>
        <v>0</v>
      </c>
      <c r="BL181" s="14" t="s">
        <v>125</v>
      </c>
      <c r="BM181" s="191" t="s">
        <v>351</v>
      </c>
    </row>
    <row r="182" spans="1:65" s="2" customFormat="1" ht="24.2" customHeight="1">
      <c r="A182" s="31"/>
      <c r="B182" s="32"/>
      <c r="C182" s="179" t="s">
        <v>352</v>
      </c>
      <c r="D182" s="179" t="s">
        <v>121</v>
      </c>
      <c r="E182" s="180" t="s">
        <v>353</v>
      </c>
      <c r="F182" s="181" t="s">
        <v>354</v>
      </c>
      <c r="G182" s="182" t="s">
        <v>227</v>
      </c>
      <c r="H182" s="183">
        <v>96</v>
      </c>
      <c r="I182" s="184"/>
      <c r="J182" s="185">
        <f t="shared" si="10"/>
        <v>0</v>
      </c>
      <c r="K182" s="186"/>
      <c r="L182" s="36"/>
      <c r="M182" s="187" t="s">
        <v>1</v>
      </c>
      <c r="N182" s="188" t="s">
        <v>42</v>
      </c>
      <c r="O182" s="68"/>
      <c r="P182" s="189">
        <f t="shared" si="11"/>
        <v>0</v>
      </c>
      <c r="Q182" s="189">
        <v>0</v>
      </c>
      <c r="R182" s="189">
        <f t="shared" si="12"/>
        <v>0</v>
      </c>
      <c r="S182" s="189">
        <v>0</v>
      </c>
      <c r="T182" s="190">
        <f t="shared" si="13"/>
        <v>0</v>
      </c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R182" s="191" t="s">
        <v>125</v>
      </c>
      <c r="AT182" s="191" t="s">
        <v>121</v>
      </c>
      <c r="AU182" s="191" t="s">
        <v>84</v>
      </c>
      <c r="AY182" s="14" t="s">
        <v>117</v>
      </c>
      <c r="BE182" s="192">
        <f t="shared" si="14"/>
        <v>0</v>
      </c>
      <c r="BF182" s="192">
        <f t="shared" si="15"/>
        <v>0</v>
      </c>
      <c r="BG182" s="192">
        <f t="shared" si="16"/>
        <v>0</v>
      </c>
      <c r="BH182" s="192">
        <f t="shared" si="17"/>
        <v>0</v>
      </c>
      <c r="BI182" s="192">
        <f t="shared" si="18"/>
        <v>0</v>
      </c>
      <c r="BJ182" s="14" t="s">
        <v>82</v>
      </c>
      <c r="BK182" s="192">
        <f t="shared" si="19"/>
        <v>0</v>
      </c>
      <c r="BL182" s="14" t="s">
        <v>125</v>
      </c>
      <c r="BM182" s="191" t="s">
        <v>355</v>
      </c>
    </row>
    <row r="183" spans="1:65" s="2" customFormat="1" ht="24.2" customHeight="1">
      <c r="A183" s="31"/>
      <c r="B183" s="32"/>
      <c r="C183" s="179" t="s">
        <v>356</v>
      </c>
      <c r="D183" s="179" t="s">
        <v>121</v>
      </c>
      <c r="E183" s="180" t="s">
        <v>357</v>
      </c>
      <c r="F183" s="181" t="s">
        <v>358</v>
      </c>
      <c r="G183" s="182" t="s">
        <v>227</v>
      </c>
      <c r="H183" s="183">
        <v>119</v>
      </c>
      <c r="I183" s="184"/>
      <c r="J183" s="185">
        <f t="shared" si="10"/>
        <v>0</v>
      </c>
      <c r="K183" s="186"/>
      <c r="L183" s="36"/>
      <c r="M183" s="187" t="s">
        <v>1</v>
      </c>
      <c r="N183" s="188" t="s">
        <v>42</v>
      </c>
      <c r="O183" s="68"/>
      <c r="P183" s="189">
        <f t="shared" si="11"/>
        <v>0</v>
      </c>
      <c r="Q183" s="189">
        <v>0</v>
      </c>
      <c r="R183" s="189">
        <f t="shared" si="12"/>
        <v>0</v>
      </c>
      <c r="S183" s="189">
        <v>0</v>
      </c>
      <c r="T183" s="190">
        <f t="shared" si="13"/>
        <v>0</v>
      </c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R183" s="191" t="s">
        <v>125</v>
      </c>
      <c r="AT183" s="191" t="s">
        <v>121</v>
      </c>
      <c r="AU183" s="191" t="s">
        <v>84</v>
      </c>
      <c r="AY183" s="14" t="s">
        <v>117</v>
      </c>
      <c r="BE183" s="192">
        <f t="shared" si="14"/>
        <v>0</v>
      </c>
      <c r="BF183" s="192">
        <f t="shared" si="15"/>
        <v>0</v>
      </c>
      <c r="BG183" s="192">
        <f t="shared" si="16"/>
        <v>0</v>
      </c>
      <c r="BH183" s="192">
        <f t="shared" si="17"/>
        <v>0</v>
      </c>
      <c r="BI183" s="192">
        <f t="shared" si="18"/>
        <v>0</v>
      </c>
      <c r="BJ183" s="14" t="s">
        <v>82</v>
      </c>
      <c r="BK183" s="192">
        <f t="shared" si="19"/>
        <v>0</v>
      </c>
      <c r="BL183" s="14" t="s">
        <v>125</v>
      </c>
      <c r="BM183" s="191" t="s">
        <v>359</v>
      </c>
    </row>
    <row r="184" spans="1:65" s="2" customFormat="1" ht="14.45" customHeight="1">
      <c r="A184" s="31"/>
      <c r="B184" s="32"/>
      <c r="C184" s="179" t="s">
        <v>360</v>
      </c>
      <c r="D184" s="179" t="s">
        <v>121</v>
      </c>
      <c r="E184" s="180" t="s">
        <v>361</v>
      </c>
      <c r="F184" s="181" t="s">
        <v>362</v>
      </c>
      <c r="G184" s="182" t="s">
        <v>305</v>
      </c>
      <c r="H184" s="183">
        <v>17</v>
      </c>
      <c r="I184" s="184"/>
      <c r="J184" s="185">
        <f t="shared" si="10"/>
        <v>0</v>
      </c>
      <c r="K184" s="186"/>
      <c r="L184" s="36"/>
      <c r="M184" s="187" t="s">
        <v>1</v>
      </c>
      <c r="N184" s="188" t="s">
        <v>42</v>
      </c>
      <c r="O184" s="68"/>
      <c r="P184" s="189">
        <f t="shared" si="11"/>
        <v>0</v>
      </c>
      <c r="Q184" s="189">
        <v>0</v>
      </c>
      <c r="R184" s="189">
        <f t="shared" si="12"/>
        <v>0</v>
      </c>
      <c r="S184" s="189">
        <v>0</v>
      </c>
      <c r="T184" s="190">
        <f t="shared" si="13"/>
        <v>0</v>
      </c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R184" s="191" t="s">
        <v>125</v>
      </c>
      <c r="AT184" s="191" t="s">
        <v>121</v>
      </c>
      <c r="AU184" s="191" t="s">
        <v>84</v>
      </c>
      <c r="AY184" s="14" t="s">
        <v>117</v>
      </c>
      <c r="BE184" s="192">
        <f t="shared" si="14"/>
        <v>0</v>
      </c>
      <c r="BF184" s="192">
        <f t="shared" si="15"/>
        <v>0</v>
      </c>
      <c r="BG184" s="192">
        <f t="shared" si="16"/>
        <v>0</v>
      </c>
      <c r="BH184" s="192">
        <f t="shared" si="17"/>
        <v>0</v>
      </c>
      <c r="BI184" s="192">
        <f t="shared" si="18"/>
        <v>0</v>
      </c>
      <c r="BJ184" s="14" t="s">
        <v>82</v>
      </c>
      <c r="BK184" s="192">
        <f t="shared" si="19"/>
        <v>0</v>
      </c>
      <c r="BL184" s="14" t="s">
        <v>125</v>
      </c>
      <c r="BM184" s="191" t="s">
        <v>363</v>
      </c>
    </row>
    <row r="185" spans="1:65" s="2" customFormat="1" ht="24.2" customHeight="1">
      <c r="A185" s="31"/>
      <c r="B185" s="32"/>
      <c r="C185" s="179" t="s">
        <v>364</v>
      </c>
      <c r="D185" s="179" t="s">
        <v>121</v>
      </c>
      <c r="E185" s="180" t="s">
        <v>365</v>
      </c>
      <c r="F185" s="181" t="s">
        <v>366</v>
      </c>
      <c r="G185" s="182" t="s">
        <v>305</v>
      </c>
      <c r="H185" s="183">
        <v>170</v>
      </c>
      <c r="I185" s="184"/>
      <c r="J185" s="185">
        <f t="shared" si="10"/>
        <v>0</v>
      </c>
      <c r="K185" s="186"/>
      <c r="L185" s="36"/>
      <c r="M185" s="187" t="s">
        <v>1</v>
      </c>
      <c r="N185" s="188" t="s">
        <v>42</v>
      </c>
      <c r="O185" s="68"/>
      <c r="P185" s="189">
        <f t="shared" si="11"/>
        <v>0</v>
      </c>
      <c r="Q185" s="189">
        <v>150</v>
      </c>
      <c r="R185" s="189">
        <f t="shared" si="12"/>
        <v>25500</v>
      </c>
      <c r="S185" s="189">
        <v>0</v>
      </c>
      <c r="T185" s="190">
        <f t="shared" si="13"/>
        <v>0</v>
      </c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R185" s="191" t="s">
        <v>125</v>
      </c>
      <c r="AT185" s="191" t="s">
        <v>121</v>
      </c>
      <c r="AU185" s="191" t="s">
        <v>84</v>
      </c>
      <c r="AY185" s="14" t="s">
        <v>117</v>
      </c>
      <c r="BE185" s="192">
        <f t="shared" si="14"/>
        <v>0</v>
      </c>
      <c r="BF185" s="192">
        <f t="shared" si="15"/>
        <v>0</v>
      </c>
      <c r="BG185" s="192">
        <f t="shared" si="16"/>
        <v>0</v>
      </c>
      <c r="BH185" s="192">
        <f t="shared" si="17"/>
        <v>0</v>
      </c>
      <c r="BI185" s="192">
        <f t="shared" si="18"/>
        <v>0</v>
      </c>
      <c r="BJ185" s="14" t="s">
        <v>82</v>
      </c>
      <c r="BK185" s="192">
        <f t="shared" si="19"/>
        <v>0</v>
      </c>
      <c r="BL185" s="14" t="s">
        <v>125</v>
      </c>
      <c r="BM185" s="191" t="s">
        <v>367</v>
      </c>
    </row>
    <row r="186" spans="1:65" s="2" customFormat="1" ht="24.2" customHeight="1">
      <c r="A186" s="31"/>
      <c r="B186" s="32"/>
      <c r="C186" s="193" t="s">
        <v>368</v>
      </c>
      <c r="D186" s="193" t="s">
        <v>114</v>
      </c>
      <c r="E186" s="194" t="s">
        <v>369</v>
      </c>
      <c r="F186" s="195" t="s">
        <v>370</v>
      </c>
      <c r="G186" s="196" t="s">
        <v>371</v>
      </c>
      <c r="H186" s="197">
        <v>2</v>
      </c>
      <c r="I186" s="198"/>
      <c r="J186" s="199">
        <f t="shared" si="10"/>
        <v>0</v>
      </c>
      <c r="K186" s="200"/>
      <c r="L186" s="201"/>
      <c r="M186" s="202" t="s">
        <v>1</v>
      </c>
      <c r="N186" s="203" t="s">
        <v>42</v>
      </c>
      <c r="O186" s="68"/>
      <c r="P186" s="189">
        <f t="shared" si="11"/>
        <v>0</v>
      </c>
      <c r="Q186" s="189">
        <v>2.234</v>
      </c>
      <c r="R186" s="189">
        <f t="shared" si="12"/>
        <v>4.468</v>
      </c>
      <c r="S186" s="189">
        <v>0</v>
      </c>
      <c r="T186" s="190">
        <f t="shared" si="13"/>
        <v>0</v>
      </c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R186" s="191" t="s">
        <v>137</v>
      </c>
      <c r="AT186" s="191" t="s">
        <v>114</v>
      </c>
      <c r="AU186" s="191" t="s">
        <v>84</v>
      </c>
      <c r="AY186" s="14" t="s">
        <v>117</v>
      </c>
      <c r="BE186" s="192">
        <f t="shared" si="14"/>
        <v>0</v>
      </c>
      <c r="BF186" s="192">
        <f t="shared" si="15"/>
        <v>0</v>
      </c>
      <c r="BG186" s="192">
        <f t="shared" si="16"/>
        <v>0</v>
      </c>
      <c r="BH186" s="192">
        <f t="shared" si="17"/>
        <v>0</v>
      </c>
      <c r="BI186" s="192">
        <f t="shared" si="18"/>
        <v>0</v>
      </c>
      <c r="BJ186" s="14" t="s">
        <v>82</v>
      </c>
      <c r="BK186" s="192">
        <f t="shared" si="19"/>
        <v>0</v>
      </c>
      <c r="BL186" s="14" t="s">
        <v>137</v>
      </c>
      <c r="BM186" s="191" t="s">
        <v>372</v>
      </c>
    </row>
    <row r="187" spans="1:65" s="2" customFormat="1" ht="24.2" customHeight="1">
      <c r="A187" s="31"/>
      <c r="B187" s="32"/>
      <c r="C187" s="179" t="s">
        <v>373</v>
      </c>
      <c r="D187" s="179" t="s">
        <v>121</v>
      </c>
      <c r="E187" s="180" t="s">
        <v>374</v>
      </c>
      <c r="F187" s="181" t="s">
        <v>375</v>
      </c>
      <c r="G187" s="182" t="s">
        <v>315</v>
      </c>
      <c r="H187" s="183">
        <v>119</v>
      </c>
      <c r="I187" s="184"/>
      <c r="J187" s="185">
        <f t="shared" si="10"/>
        <v>0</v>
      </c>
      <c r="K187" s="186"/>
      <c r="L187" s="36"/>
      <c r="M187" s="187" t="s">
        <v>1</v>
      </c>
      <c r="N187" s="188" t="s">
        <v>42</v>
      </c>
      <c r="O187" s="68"/>
      <c r="P187" s="189">
        <f t="shared" si="11"/>
        <v>0</v>
      </c>
      <c r="Q187" s="189">
        <v>0</v>
      </c>
      <c r="R187" s="189">
        <f t="shared" si="12"/>
        <v>0</v>
      </c>
      <c r="S187" s="189">
        <v>0</v>
      </c>
      <c r="T187" s="190">
        <f t="shared" si="13"/>
        <v>0</v>
      </c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R187" s="191" t="s">
        <v>125</v>
      </c>
      <c r="AT187" s="191" t="s">
        <v>121</v>
      </c>
      <c r="AU187" s="191" t="s">
        <v>84</v>
      </c>
      <c r="AY187" s="14" t="s">
        <v>117</v>
      </c>
      <c r="BE187" s="192">
        <f t="shared" si="14"/>
        <v>0</v>
      </c>
      <c r="BF187" s="192">
        <f t="shared" si="15"/>
        <v>0</v>
      </c>
      <c r="BG187" s="192">
        <f t="shared" si="16"/>
        <v>0</v>
      </c>
      <c r="BH187" s="192">
        <f t="shared" si="17"/>
        <v>0</v>
      </c>
      <c r="BI187" s="192">
        <f t="shared" si="18"/>
        <v>0</v>
      </c>
      <c r="BJ187" s="14" t="s">
        <v>82</v>
      </c>
      <c r="BK187" s="192">
        <f t="shared" si="19"/>
        <v>0</v>
      </c>
      <c r="BL187" s="14" t="s">
        <v>125</v>
      </c>
      <c r="BM187" s="191" t="s">
        <v>376</v>
      </c>
    </row>
    <row r="188" spans="1:65" s="2" customFormat="1" ht="24.2" customHeight="1">
      <c r="A188" s="31"/>
      <c r="B188" s="32"/>
      <c r="C188" s="179" t="s">
        <v>377</v>
      </c>
      <c r="D188" s="179" t="s">
        <v>121</v>
      </c>
      <c r="E188" s="180" t="s">
        <v>378</v>
      </c>
      <c r="F188" s="181" t="s">
        <v>379</v>
      </c>
      <c r="G188" s="182" t="s">
        <v>315</v>
      </c>
      <c r="H188" s="183">
        <v>72</v>
      </c>
      <c r="I188" s="184"/>
      <c r="J188" s="185">
        <f t="shared" si="10"/>
        <v>0</v>
      </c>
      <c r="K188" s="186"/>
      <c r="L188" s="36"/>
      <c r="M188" s="187" t="s">
        <v>1</v>
      </c>
      <c r="N188" s="188" t="s">
        <v>42</v>
      </c>
      <c r="O188" s="68"/>
      <c r="P188" s="189">
        <f t="shared" si="11"/>
        <v>0</v>
      </c>
      <c r="Q188" s="189">
        <v>0.29160000000000003</v>
      </c>
      <c r="R188" s="189">
        <f t="shared" si="12"/>
        <v>20.995200000000001</v>
      </c>
      <c r="S188" s="189">
        <v>0</v>
      </c>
      <c r="T188" s="190">
        <f t="shared" si="13"/>
        <v>0</v>
      </c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R188" s="191" t="s">
        <v>125</v>
      </c>
      <c r="AT188" s="191" t="s">
        <v>121</v>
      </c>
      <c r="AU188" s="191" t="s">
        <v>84</v>
      </c>
      <c r="AY188" s="14" t="s">
        <v>117</v>
      </c>
      <c r="BE188" s="192">
        <f t="shared" si="14"/>
        <v>0</v>
      </c>
      <c r="BF188" s="192">
        <f t="shared" si="15"/>
        <v>0</v>
      </c>
      <c r="BG188" s="192">
        <f t="shared" si="16"/>
        <v>0</v>
      </c>
      <c r="BH188" s="192">
        <f t="shared" si="17"/>
        <v>0</v>
      </c>
      <c r="BI188" s="192">
        <f t="shared" si="18"/>
        <v>0</v>
      </c>
      <c r="BJ188" s="14" t="s">
        <v>82</v>
      </c>
      <c r="BK188" s="192">
        <f t="shared" si="19"/>
        <v>0</v>
      </c>
      <c r="BL188" s="14" t="s">
        <v>125</v>
      </c>
      <c r="BM188" s="191" t="s">
        <v>380</v>
      </c>
    </row>
    <row r="189" spans="1:65" s="2" customFormat="1" ht="14.45" customHeight="1">
      <c r="A189" s="31"/>
      <c r="B189" s="32"/>
      <c r="C189" s="193" t="s">
        <v>381</v>
      </c>
      <c r="D189" s="193" t="s">
        <v>114</v>
      </c>
      <c r="E189" s="194" t="s">
        <v>382</v>
      </c>
      <c r="F189" s="195" t="s">
        <v>383</v>
      </c>
      <c r="G189" s="196" t="s">
        <v>305</v>
      </c>
      <c r="H189" s="197">
        <v>5</v>
      </c>
      <c r="I189" s="198"/>
      <c r="J189" s="199">
        <f t="shared" si="10"/>
        <v>0</v>
      </c>
      <c r="K189" s="200"/>
      <c r="L189" s="201"/>
      <c r="M189" s="202" t="s">
        <v>1</v>
      </c>
      <c r="N189" s="203" t="s">
        <v>42</v>
      </c>
      <c r="O189" s="68"/>
      <c r="P189" s="189">
        <f t="shared" si="11"/>
        <v>0</v>
      </c>
      <c r="Q189" s="189">
        <v>1</v>
      </c>
      <c r="R189" s="189">
        <f t="shared" si="12"/>
        <v>5</v>
      </c>
      <c r="S189" s="189">
        <v>0</v>
      </c>
      <c r="T189" s="190">
        <f t="shared" si="13"/>
        <v>0</v>
      </c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R189" s="191" t="s">
        <v>150</v>
      </c>
      <c r="AT189" s="191" t="s">
        <v>114</v>
      </c>
      <c r="AU189" s="191" t="s">
        <v>84</v>
      </c>
      <c r="AY189" s="14" t="s">
        <v>117</v>
      </c>
      <c r="BE189" s="192">
        <f t="shared" si="14"/>
        <v>0</v>
      </c>
      <c r="BF189" s="192">
        <f t="shared" si="15"/>
        <v>0</v>
      </c>
      <c r="BG189" s="192">
        <f t="shared" si="16"/>
        <v>0</v>
      </c>
      <c r="BH189" s="192">
        <f t="shared" si="17"/>
        <v>0</v>
      </c>
      <c r="BI189" s="192">
        <f t="shared" si="18"/>
        <v>0</v>
      </c>
      <c r="BJ189" s="14" t="s">
        <v>82</v>
      </c>
      <c r="BK189" s="192">
        <f t="shared" si="19"/>
        <v>0</v>
      </c>
      <c r="BL189" s="14" t="s">
        <v>125</v>
      </c>
      <c r="BM189" s="191" t="s">
        <v>384</v>
      </c>
    </row>
    <row r="190" spans="1:65" s="2" customFormat="1" ht="24.2" customHeight="1">
      <c r="A190" s="31"/>
      <c r="B190" s="32"/>
      <c r="C190" s="179" t="s">
        <v>385</v>
      </c>
      <c r="D190" s="179" t="s">
        <v>121</v>
      </c>
      <c r="E190" s="180" t="s">
        <v>386</v>
      </c>
      <c r="F190" s="181" t="s">
        <v>387</v>
      </c>
      <c r="G190" s="182" t="s">
        <v>315</v>
      </c>
      <c r="H190" s="183">
        <v>10</v>
      </c>
      <c r="I190" s="184"/>
      <c r="J190" s="185">
        <f t="shared" si="10"/>
        <v>0</v>
      </c>
      <c r="K190" s="186"/>
      <c r="L190" s="36"/>
      <c r="M190" s="187" t="s">
        <v>1</v>
      </c>
      <c r="N190" s="188" t="s">
        <v>42</v>
      </c>
      <c r="O190" s="68"/>
      <c r="P190" s="189">
        <f t="shared" si="11"/>
        <v>0</v>
      </c>
      <c r="Q190" s="189">
        <v>0.16700000000000001</v>
      </c>
      <c r="R190" s="189">
        <f t="shared" si="12"/>
        <v>1.6700000000000002</v>
      </c>
      <c r="S190" s="189">
        <v>0</v>
      </c>
      <c r="T190" s="190">
        <f t="shared" si="13"/>
        <v>0</v>
      </c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R190" s="191" t="s">
        <v>125</v>
      </c>
      <c r="AT190" s="191" t="s">
        <v>121</v>
      </c>
      <c r="AU190" s="191" t="s">
        <v>84</v>
      </c>
      <c r="AY190" s="14" t="s">
        <v>117</v>
      </c>
      <c r="BE190" s="192">
        <f t="shared" si="14"/>
        <v>0</v>
      </c>
      <c r="BF190" s="192">
        <f t="shared" si="15"/>
        <v>0</v>
      </c>
      <c r="BG190" s="192">
        <f t="shared" si="16"/>
        <v>0</v>
      </c>
      <c r="BH190" s="192">
        <f t="shared" si="17"/>
        <v>0</v>
      </c>
      <c r="BI190" s="192">
        <f t="shared" si="18"/>
        <v>0</v>
      </c>
      <c r="BJ190" s="14" t="s">
        <v>82</v>
      </c>
      <c r="BK190" s="192">
        <f t="shared" si="19"/>
        <v>0</v>
      </c>
      <c r="BL190" s="14" t="s">
        <v>125</v>
      </c>
      <c r="BM190" s="191" t="s">
        <v>388</v>
      </c>
    </row>
    <row r="191" spans="1:65" s="2" customFormat="1" ht="24.2" customHeight="1">
      <c r="A191" s="31"/>
      <c r="B191" s="32"/>
      <c r="C191" s="179" t="s">
        <v>389</v>
      </c>
      <c r="D191" s="179" t="s">
        <v>121</v>
      </c>
      <c r="E191" s="180" t="s">
        <v>390</v>
      </c>
      <c r="F191" s="181" t="s">
        <v>391</v>
      </c>
      <c r="G191" s="182" t="s">
        <v>315</v>
      </c>
      <c r="H191" s="183">
        <v>10</v>
      </c>
      <c r="I191" s="184"/>
      <c r="J191" s="185">
        <f t="shared" si="10"/>
        <v>0</v>
      </c>
      <c r="K191" s="186"/>
      <c r="L191" s="36"/>
      <c r="M191" s="187" t="s">
        <v>1</v>
      </c>
      <c r="N191" s="188" t="s">
        <v>42</v>
      </c>
      <c r="O191" s="68"/>
      <c r="P191" s="189">
        <f t="shared" si="11"/>
        <v>0</v>
      </c>
      <c r="Q191" s="189">
        <v>0</v>
      </c>
      <c r="R191" s="189">
        <f t="shared" si="12"/>
        <v>0</v>
      </c>
      <c r="S191" s="189">
        <v>0</v>
      </c>
      <c r="T191" s="190">
        <f t="shared" si="13"/>
        <v>0</v>
      </c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R191" s="191" t="s">
        <v>125</v>
      </c>
      <c r="AT191" s="191" t="s">
        <v>121</v>
      </c>
      <c r="AU191" s="191" t="s">
        <v>84</v>
      </c>
      <c r="AY191" s="14" t="s">
        <v>117</v>
      </c>
      <c r="BE191" s="192">
        <f t="shared" si="14"/>
        <v>0</v>
      </c>
      <c r="BF191" s="192">
        <f t="shared" si="15"/>
        <v>0</v>
      </c>
      <c r="BG191" s="192">
        <f t="shared" si="16"/>
        <v>0</v>
      </c>
      <c r="BH191" s="192">
        <f t="shared" si="17"/>
        <v>0</v>
      </c>
      <c r="BI191" s="192">
        <f t="shared" si="18"/>
        <v>0</v>
      </c>
      <c r="BJ191" s="14" t="s">
        <v>82</v>
      </c>
      <c r="BK191" s="192">
        <f t="shared" si="19"/>
        <v>0</v>
      </c>
      <c r="BL191" s="14" t="s">
        <v>125</v>
      </c>
      <c r="BM191" s="191" t="s">
        <v>392</v>
      </c>
    </row>
    <row r="192" spans="1:65" s="2" customFormat="1" ht="24.2" customHeight="1">
      <c r="A192" s="31"/>
      <c r="B192" s="32"/>
      <c r="C192" s="179" t="s">
        <v>393</v>
      </c>
      <c r="D192" s="179" t="s">
        <v>121</v>
      </c>
      <c r="E192" s="180" t="s">
        <v>394</v>
      </c>
      <c r="F192" s="181" t="s">
        <v>395</v>
      </c>
      <c r="G192" s="182" t="s">
        <v>227</v>
      </c>
      <c r="H192" s="183">
        <v>230</v>
      </c>
      <c r="I192" s="184"/>
      <c r="J192" s="185">
        <f t="shared" si="10"/>
        <v>0</v>
      </c>
      <c r="K192" s="186"/>
      <c r="L192" s="36"/>
      <c r="M192" s="187" t="s">
        <v>1</v>
      </c>
      <c r="N192" s="188" t="s">
        <v>42</v>
      </c>
      <c r="O192" s="68"/>
      <c r="P192" s="189">
        <f t="shared" si="11"/>
        <v>0</v>
      </c>
      <c r="Q192" s="189">
        <v>0</v>
      </c>
      <c r="R192" s="189">
        <f t="shared" si="12"/>
        <v>0</v>
      </c>
      <c r="S192" s="189">
        <v>0</v>
      </c>
      <c r="T192" s="190">
        <f t="shared" si="13"/>
        <v>0</v>
      </c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R192" s="191" t="s">
        <v>125</v>
      </c>
      <c r="AT192" s="191" t="s">
        <v>121</v>
      </c>
      <c r="AU192" s="191" t="s">
        <v>84</v>
      </c>
      <c r="AY192" s="14" t="s">
        <v>117</v>
      </c>
      <c r="BE192" s="192">
        <f t="shared" si="14"/>
        <v>0</v>
      </c>
      <c r="BF192" s="192">
        <f t="shared" si="15"/>
        <v>0</v>
      </c>
      <c r="BG192" s="192">
        <f t="shared" si="16"/>
        <v>0</v>
      </c>
      <c r="BH192" s="192">
        <f t="shared" si="17"/>
        <v>0</v>
      </c>
      <c r="BI192" s="192">
        <f t="shared" si="18"/>
        <v>0</v>
      </c>
      <c r="BJ192" s="14" t="s">
        <v>82</v>
      </c>
      <c r="BK192" s="192">
        <f t="shared" si="19"/>
        <v>0</v>
      </c>
      <c r="BL192" s="14" t="s">
        <v>125</v>
      </c>
      <c r="BM192" s="191" t="s">
        <v>396</v>
      </c>
    </row>
    <row r="193" spans="1:65" s="2" customFormat="1" ht="24.2" customHeight="1">
      <c r="A193" s="31"/>
      <c r="B193" s="32"/>
      <c r="C193" s="193" t="s">
        <v>397</v>
      </c>
      <c r="D193" s="193" t="s">
        <v>114</v>
      </c>
      <c r="E193" s="194" t="s">
        <v>398</v>
      </c>
      <c r="F193" s="195" t="s">
        <v>399</v>
      </c>
      <c r="G193" s="196" t="s">
        <v>227</v>
      </c>
      <c r="H193" s="197">
        <v>241.5</v>
      </c>
      <c r="I193" s="198"/>
      <c r="J193" s="199">
        <f t="shared" si="10"/>
        <v>0</v>
      </c>
      <c r="K193" s="200"/>
      <c r="L193" s="201"/>
      <c r="M193" s="202" t="s">
        <v>1</v>
      </c>
      <c r="N193" s="203" t="s">
        <v>42</v>
      </c>
      <c r="O193" s="68"/>
      <c r="P193" s="189">
        <f t="shared" si="11"/>
        <v>0</v>
      </c>
      <c r="Q193" s="189">
        <v>5.5000000000000003E-4</v>
      </c>
      <c r="R193" s="189">
        <f t="shared" si="12"/>
        <v>0.132825</v>
      </c>
      <c r="S193" s="189">
        <v>0</v>
      </c>
      <c r="T193" s="190">
        <f t="shared" si="13"/>
        <v>0</v>
      </c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R193" s="191" t="s">
        <v>137</v>
      </c>
      <c r="AT193" s="191" t="s">
        <v>114</v>
      </c>
      <c r="AU193" s="191" t="s">
        <v>84</v>
      </c>
      <c r="AY193" s="14" t="s">
        <v>117</v>
      </c>
      <c r="BE193" s="192">
        <f t="shared" si="14"/>
        <v>0</v>
      </c>
      <c r="BF193" s="192">
        <f t="shared" si="15"/>
        <v>0</v>
      </c>
      <c r="BG193" s="192">
        <f t="shared" si="16"/>
        <v>0</v>
      </c>
      <c r="BH193" s="192">
        <f t="shared" si="17"/>
        <v>0</v>
      </c>
      <c r="BI193" s="192">
        <f t="shared" si="18"/>
        <v>0</v>
      </c>
      <c r="BJ193" s="14" t="s">
        <v>82</v>
      </c>
      <c r="BK193" s="192">
        <f t="shared" si="19"/>
        <v>0</v>
      </c>
      <c r="BL193" s="14" t="s">
        <v>137</v>
      </c>
      <c r="BM193" s="191" t="s">
        <v>400</v>
      </c>
    </row>
    <row r="194" spans="1:65" s="2" customFormat="1" ht="24.2" customHeight="1">
      <c r="A194" s="31"/>
      <c r="B194" s="32"/>
      <c r="C194" s="193" t="s">
        <v>401</v>
      </c>
      <c r="D194" s="193" t="s">
        <v>114</v>
      </c>
      <c r="E194" s="194" t="s">
        <v>402</v>
      </c>
      <c r="F194" s="195" t="s">
        <v>403</v>
      </c>
      <c r="G194" s="196" t="s">
        <v>294</v>
      </c>
      <c r="H194" s="197">
        <v>1</v>
      </c>
      <c r="I194" s="198"/>
      <c r="J194" s="199">
        <f t="shared" si="10"/>
        <v>0</v>
      </c>
      <c r="K194" s="200"/>
      <c r="L194" s="201"/>
      <c r="M194" s="202" t="s">
        <v>1</v>
      </c>
      <c r="N194" s="203" t="s">
        <v>42</v>
      </c>
      <c r="O194" s="68"/>
      <c r="P194" s="189">
        <f t="shared" si="11"/>
        <v>0</v>
      </c>
      <c r="Q194" s="189">
        <v>0</v>
      </c>
      <c r="R194" s="189">
        <f t="shared" si="12"/>
        <v>0</v>
      </c>
      <c r="S194" s="189">
        <v>0</v>
      </c>
      <c r="T194" s="190">
        <f t="shared" si="13"/>
        <v>0</v>
      </c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R194" s="191" t="s">
        <v>137</v>
      </c>
      <c r="AT194" s="191" t="s">
        <v>114</v>
      </c>
      <c r="AU194" s="191" t="s">
        <v>84</v>
      </c>
      <c r="AY194" s="14" t="s">
        <v>117</v>
      </c>
      <c r="BE194" s="192">
        <f t="shared" si="14"/>
        <v>0</v>
      </c>
      <c r="BF194" s="192">
        <f t="shared" si="15"/>
        <v>0</v>
      </c>
      <c r="BG194" s="192">
        <f t="shared" si="16"/>
        <v>0</v>
      </c>
      <c r="BH194" s="192">
        <f t="shared" si="17"/>
        <v>0</v>
      </c>
      <c r="BI194" s="192">
        <f t="shared" si="18"/>
        <v>0</v>
      </c>
      <c r="BJ194" s="14" t="s">
        <v>82</v>
      </c>
      <c r="BK194" s="192">
        <f t="shared" si="19"/>
        <v>0</v>
      </c>
      <c r="BL194" s="14" t="s">
        <v>137</v>
      </c>
      <c r="BM194" s="191" t="s">
        <v>404</v>
      </c>
    </row>
    <row r="195" spans="1:65" s="12" customFormat="1" ht="22.9" customHeight="1">
      <c r="B195" s="163"/>
      <c r="C195" s="164"/>
      <c r="D195" s="165" t="s">
        <v>76</v>
      </c>
      <c r="E195" s="177" t="s">
        <v>405</v>
      </c>
      <c r="F195" s="177" t="s">
        <v>406</v>
      </c>
      <c r="G195" s="164"/>
      <c r="H195" s="164"/>
      <c r="I195" s="167"/>
      <c r="J195" s="178">
        <f>BK195</f>
        <v>0</v>
      </c>
      <c r="K195" s="164"/>
      <c r="L195" s="169"/>
      <c r="M195" s="170"/>
      <c r="N195" s="171"/>
      <c r="O195" s="171"/>
      <c r="P195" s="172">
        <f>SUM(P196:P197)</f>
        <v>0</v>
      </c>
      <c r="Q195" s="171"/>
      <c r="R195" s="172">
        <f>SUM(R196:R197)</f>
        <v>0</v>
      </c>
      <c r="S195" s="171"/>
      <c r="T195" s="173">
        <f>SUM(T196:T197)</f>
        <v>0</v>
      </c>
      <c r="AR195" s="174" t="s">
        <v>116</v>
      </c>
      <c r="AT195" s="175" t="s">
        <v>76</v>
      </c>
      <c r="AU195" s="175" t="s">
        <v>82</v>
      </c>
      <c r="AY195" s="174" t="s">
        <v>117</v>
      </c>
      <c r="BK195" s="176">
        <f>SUM(BK196:BK197)</f>
        <v>0</v>
      </c>
    </row>
    <row r="196" spans="1:65" s="2" customFormat="1" ht="14.45" customHeight="1">
      <c r="A196" s="31"/>
      <c r="B196" s="32"/>
      <c r="C196" s="179" t="s">
        <v>407</v>
      </c>
      <c r="D196" s="179" t="s">
        <v>121</v>
      </c>
      <c r="E196" s="180" t="s">
        <v>297</v>
      </c>
      <c r="F196" s="181" t="s">
        <v>408</v>
      </c>
      <c r="G196" s="182" t="s">
        <v>409</v>
      </c>
      <c r="H196" s="183">
        <v>7</v>
      </c>
      <c r="I196" s="184"/>
      <c r="J196" s="185">
        <f>ROUND(I196*H196,2)</f>
        <v>0</v>
      </c>
      <c r="K196" s="186"/>
      <c r="L196" s="36"/>
      <c r="M196" s="187" t="s">
        <v>1</v>
      </c>
      <c r="N196" s="188" t="s">
        <v>42</v>
      </c>
      <c r="O196" s="68"/>
      <c r="P196" s="189">
        <f>O196*H196</f>
        <v>0</v>
      </c>
      <c r="Q196" s="189">
        <v>0</v>
      </c>
      <c r="R196" s="189">
        <f>Q196*H196</f>
        <v>0</v>
      </c>
      <c r="S196" s="189">
        <v>0</v>
      </c>
      <c r="T196" s="190">
        <f>S196*H196</f>
        <v>0</v>
      </c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R196" s="191" t="s">
        <v>125</v>
      </c>
      <c r="AT196" s="191" t="s">
        <v>121</v>
      </c>
      <c r="AU196" s="191" t="s">
        <v>84</v>
      </c>
      <c r="AY196" s="14" t="s">
        <v>117</v>
      </c>
      <c r="BE196" s="192">
        <f>IF(N196="základní",J196,0)</f>
        <v>0</v>
      </c>
      <c r="BF196" s="192">
        <f>IF(N196="snížená",J196,0)</f>
        <v>0</v>
      </c>
      <c r="BG196" s="192">
        <f>IF(N196="zákl. přenesená",J196,0)</f>
        <v>0</v>
      </c>
      <c r="BH196" s="192">
        <f>IF(N196="sníž. přenesená",J196,0)</f>
        <v>0</v>
      </c>
      <c r="BI196" s="192">
        <f>IF(N196="nulová",J196,0)</f>
        <v>0</v>
      </c>
      <c r="BJ196" s="14" t="s">
        <v>82</v>
      </c>
      <c r="BK196" s="192">
        <f>ROUND(I196*H196,2)</f>
        <v>0</v>
      </c>
      <c r="BL196" s="14" t="s">
        <v>125</v>
      </c>
      <c r="BM196" s="191" t="s">
        <v>410</v>
      </c>
    </row>
    <row r="197" spans="1:65" s="2" customFormat="1" ht="24.2" customHeight="1">
      <c r="A197" s="31"/>
      <c r="B197" s="32"/>
      <c r="C197" s="179" t="s">
        <v>411</v>
      </c>
      <c r="D197" s="179" t="s">
        <v>121</v>
      </c>
      <c r="E197" s="180" t="s">
        <v>412</v>
      </c>
      <c r="F197" s="181" t="s">
        <v>413</v>
      </c>
      <c r="G197" s="182" t="s">
        <v>130</v>
      </c>
      <c r="H197" s="183">
        <v>6</v>
      </c>
      <c r="I197" s="184"/>
      <c r="J197" s="185">
        <f>ROUND(I197*H197,2)</f>
        <v>0</v>
      </c>
      <c r="K197" s="186"/>
      <c r="L197" s="36"/>
      <c r="M197" s="187" t="s">
        <v>1</v>
      </c>
      <c r="N197" s="188" t="s">
        <v>42</v>
      </c>
      <c r="O197" s="68"/>
      <c r="P197" s="189">
        <f>O197*H197</f>
        <v>0</v>
      </c>
      <c r="Q197" s="189">
        <v>0</v>
      </c>
      <c r="R197" s="189">
        <f>Q197*H197</f>
        <v>0</v>
      </c>
      <c r="S197" s="189">
        <v>0</v>
      </c>
      <c r="T197" s="190">
        <f>S197*H197</f>
        <v>0</v>
      </c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R197" s="191" t="s">
        <v>125</v>
      </c>
      <c r="AT197" s="191" t="s">
        <v>121</v>
      </c>
      <c r="AU197" s="191" t="s">
        <v>84</v>
      </c>
      <c r="AY197" s="14" t="s">
        <v>117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4" t="s">
        <v>82</v>
      </c>
      <c r="BK197" s="192">
        <f>ROUND(I197*H197,2)</f>
        <v>0</v>
      </c>
      <c r="BL197" s="14" t="s">
        <v>125</v>
      </c>
      <c r="BM197" s="191" t="s">
        <v>414</v>
      </c>
    </row>
    <row r="198" spans="1:65" s="12" customFormat="1" ht="25.9" customHeight="1">
      <c r="B198" s="163"/>
      <c r="C198" s="164"/>
      <c r="D198" s="165" t="s">
        <v>76</v>
      </c>
      <c r="E198" s="166" t="s">
        <v>415</v>
      </c>
      <c r="F198" s="166" t="s">
        <v>416</v>
      </c>
      <c r="G198" s="164"/>
      <c r="H198" s="164"/>
      <c r="I198" s="167"/>
      <c r="J198" s="168">
        <f>BK198</f>
        <v>0</v>
      </c>
      <c r="K198" s="164"/>
      <c r="L198" s="169"/>
      <c r="M198" s="170"/>
      <c r="N198" s="171"/>
      <c r="O198" s="171"/>
      <c r="P198" s="172">
        <f>SUM(P199:P204)</f>
        <v>0</v>
      </c>
      <c r="Q198" s="171"/>
      <c r="R198" s="172">
        <f>SUM(R199:R204)</f>
        <v>0</v>
      </c>
      <c r="S198" s="171"/>
      <c r="T198" s="173">
        <f>SUM(T199:T204)</f>
        <v>0</v>
      </c>
      <c r="AR198" s="174" t="s">
        <v>152</v>
      </c>
      <c r="AT198" s="175" t="s">
        <v>76</v>
      </c>
      <c r="AU198" s="175" t="s">
        <v>77</v>
      </c>
      <c r="AY198" s="174" t="s">
        <v>117</v>
      </c>
      <c r="BK198" s="176">
        <f>SUM(BK199:BK204)</f>
        <v>0</v>
      </c>
    </row>
    <row r="199" spans="1:65" s="2" customFormat="1" ht="14.45" customHeight="1">
      <c r="A199" s="31"/>
      <c r="B199" s="32"/>
      <c r="C199" s="179" t="s">
        <v>417</v>
      </c>
      <c r="D199" s="179" t="s">
        <v>121</v>
      </c>
      <c r="E199" s="180" t="s">
        <v>140</v>
      </c>
      <c r="F199" s="181" t="s">
        <v>418</v>
      </c>
      <c r="G199" s="182" t="s">
        <v>409</v>
      </c>
      <c r="H199" s="183">
        <v>22</v>
      </c>
      <c r="I199" s="184"/>
      <c r="J199" s="185">
        <f t="shared" ref="J199:J204" si="20">ROUND(I199*H199,2)</f>
        <v>0</v>
      </c>
      <c r="K199" s="186"/>
      <c r="L199" s="36"/>
      <c r="M199" s="187" t="s">
        <v>1</v>
      </c>
      <c r="N199" s="188" t="s">
        <v>42</v>
      </c>
      <c r="O199" s="68"/>
      <c r="P199" s="189">
        <f t="shared" ref="P199:P204" si="21">O199*H199</f>
        <v>0</v>
      </c>
      <c r="Q199" s="189">
        <v>0</v>
      </c>
      <c r="R199" s="189">
        <f t="shared" ref="R199:R204" si="22">Q199*H199</f>
        <v>0</v>
      </c>
      <c r="S199" s="189">
        <v>0</v>
      </c>
      <c r="T199" s="190">
        <f t="shared" ref="T199:T204" si="23">S199*H199</f>
        <v>0</v>
      </c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R199" s="191" t="s">
        <v>419</v>
      </c>
      <c r="AT199" s="191" t="s">
        <v>121</v>
      </c>
      <c r="AU199" s="191" t="s">
        <v>82</v>
      </c>
      <c r="AY199" s="14" t="s">
        <v>117</v>
      </c>
      <c r="BE199" s="192">
        <f t="shared" ref="BE199:BE204" si="24">IF(N199="základní",J199,0)</f>
        <v>0</v>
      </c>
      <c r="BF199" s="192">
        <f t="shared" ref="BF199:BF204" si="25">IF(N199="snížená",J199,0)</f>
        <v>0</v>
      </c>
      <c r="BG199" s="192">
        <f t="shared" ref="BG199:BG204" si="26">IF(N199="zákl. přenesená",J199,0)</f>
        <v>0</v>
      </c>
      <c r="BH199" s="192">
        <f t="shared" ref="BH199:BH204" si="27">IF(N199="sníž. přenesená",J199,0)</f>
        <v>0</v>
      </c>
      <c r="BI199" s="192">
        <f t="shared" ref="BI199:BI204" si="28">IF(N199="nulová",J199,0)</f>
        <v>0</v>
      </c>
      <c r="BJ199" s="14" t="s">
        <v>82</v>
      </c>
      <c r="BK199" s="192">
        <f t="shared" ref="BK199:BK204" si="29">ROUND(I199*H199,2)</f>
        <v>0</v>
      </c>
      <c r="BL199" s="14" t="s">
        <v>419</v>
      </c>
      <c r="BM199" s="191" t="s">
        <v>420</v>
      </c>
    </row>
    <row r="200" spans="1:65" s="2" customFormat="1" ht="14.45" customHeight="1">
      <c r="A200" s="31"/>
      <c r="B200" s="32"/>
      <c r="C200" s="179" t="s">
        <v>421</v>
      </c>
      <c r="D200" s="179" t="s">
        <v>121</v>
      </c>
      <c r="E200" s="180" t="s">
        <v>157</v>
      </c>
      <c r="F200" s="181" t="s">
        <v>422</v>
      </c>
      <c r="G200" s="182" t="s">
        <v>409</v>
      </c>
      <c r="H200" s="183">
        <v>6</v>
      </c>
      <c r="I200" s="184"/>
      <c r="J200" s="185">
        <f t="shared" si="20"/>
        <v>0</v>
      </c>
      <c r="K200" s="186"/>
      <c r="L200" s="36"/>
      <c r="M200" s="187" t="s">
        <v>1</v>
      </c>
      <c r="N200" s="188" t="s">
        <v>42</v>
      </c>
      <c r="O200" s="68"/>
      <c r="P200" s="189">
        <f t="shared" si="21"/>
        <v>0</v>
      </c>
      <c r="Q200" s="189">
        <v>0</v>
      </c>
      <c r="R200" s="189">
        <f t="shared" si="22"/>
        <v>0</v>
      </c>
      <c r="S200" s="189">
        <v>0</v>
      </c>
      <c r="T200" s="190">
        <f t="shared" si="23"/>
        <v>0</v>
      </c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R200" s="191" t="s">
        <v>419</v>
      </c>
      <c r="AT200" s="191" t="s">
        <v>121</v>
      </c>
      <c r="AU200" s="191" t="s">
        <v>82</v>
      </c>
      <c r="AY200" s="14" t="s">
        <v>117</v>
      </c>
      <c r="BE200" s="192">
        <f t="shared" si="24"/>
        <v>0</v>
      </c>
      <c r="BF200" s="192">
        <f t="shared" si="25"/>
        <v>0</v>
      </c>
      <c r="BG200" s="192">
        <f t="shared" si="26"/>
        <v>0</v>
      </c>
      <c r="BH200" s="192">
        <f t="shared" si="27"/>
        <v>0</v>
      </c>
      <c r="BI200" s="192">
        <f t="shared" si="28"/>
        <v>0</v>
      </c>
      <c r="BJ200" s="14" t="s">
        <v>82</v>
      </c>
      <c r="BK200" s="192">
        <f t="shared" si="29"/>
        <v>0</v>
      </c>
      <c r="BL200" s="14" t="s">
        <v>419</v>
      </c>
      <c r="BM200" s="191" t="s">
        <v>423</v>
      </c>
    </row>
    <row r="201" spans="1:65" s="2" customFormat="1" ht="37.9" customHeight="1">
      <c r="A201" s="31"/>
      <c r="B201" s="32"/>
      <c r="C201" s="179" t="s">
        <v>424</v>
      </c>
      <c r="D201" s="179" t="s">
        <v>121</v>
      </c>
      <c r="E201" s="180" t="s">
        <v>425</v>
      </c>
      <c r="F201" s="181" t="s">
        <v>426</v>
      </c>
      <c r="G201" s="182" t="s">
        <v>294</v>
      </c>
      <c r="H201" s="183">
        <v>1</v>
      </c>
      <c r="I201" s="184"/>
      <c r="J201" s="185">
        <f t="shared" si="20"/>
        <v>0</v>
      </c>
      <c r="K201" s="186"/>
      <c r="L201" s="36"/>
      <c r="M201" s="187" t="s">
        <v>1</v>
      </c>
      <c r="N201" s="188" t="s">
        <v>42</v>
      </c>
      <c r="O201" s="68"/>
      <c r="P201" s="189">
        <f t="shared" si="21"/>
        <v>0</v>
      </c>
      <c r="Q201" s="189">
        <v>0</v>
      </c>
      <c r="R201" s="189">
        <f t="shared" si="22"/>
        <v>0</v>
      </c>
      <c r="S201" s="189">
        <v>0</v>
      </c>
      <c r="T201" s="190">
        <f t="shared" si="23"/>
        <v>0</v>
      </c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R201" s="191" t="s">
        <v>419</v>
      </c>
      <c r="AT201" s="191" t="s">
        <v>121</v>
      </c>
      <c r="AU201" s="191" t="s">
        <v>82</v>
      </c>
      <c r="AY201" s="14" t="s">
        <v>117</v>
      </c>
      <c r="BE201" s="192">
        <f t="shared" si="24"/>
        <v>0</v>
      </c>
      <c r="BF201" s="192">
        <f t="shared" si="25"/>
        <v>0</v>
      </c>
      <c r="BG201" s="192">
        <f t="shared" si="26"/>
        <v>0</v>
      </c>
      <c r="BH201" s="192">
        <f t="shared" si="27"/>
        <v>0</v>
      </c>
      <c r="BI201" s="192">
        <f t="shared" si="28"/>
        <v>0</v>
      </c>
      <c r="BJ201" s="14" t="s">
        <v>82</v>
      </c>
      <c r="BK201" s="192">
        <f t="shared" si="29"/>
        <v>0</v>
      </c>
      <c r="BL201" s="14" t="s">
        <v>419</v>
      </c>
      <c r="BM201" s="191" t="s">
        <v>427</v>
      </c>
    </row>
    <row r="202" spans="1:65" s="2" customFormat="1" ht="14.45" customHeight="1">
      <c r="A202" s="31"/>
      <c r="B202" s="32"/>
      <c r="C202" s="179" t="s">
        <v>428</v>
      </c>
      <c r="D202" s="179" t="s">
        <v>121</v>
      </c>
      <c r="E202" s="180" t="s">
        <v>429</v>
      </c>
      <c r="F202" s="181" t="s">
        <v>430</v>
      </c>
      <c r="G202" s="182" t="s">
        <v>124</v>
      </c>
      <c r="H202" s="183">
        <v>7</v>
      </c>
      <c r="I202" s="184"/>
      <c r="J202" s="185">
        <f t="shared" si="20"/>
        <v>0</v>
      </c>
      <c r="K202" s="186"/>
      <c r="L202" s="36"/>
      <c r="M202" s="187" t="s">
        <v>1</v>
      </c>
      <c r="N202" s="188" t="s">
        <v>42</v>
      </c>
      <c r="O202" s="68"/>
      <c r="P202" s="189">
        <f t="shared" si="21"/>
        <v>0</v>
      </c>
      <c r="Q202" s="189">
        <v>0</v>
      </c>
      <c r="R202" s="189">
        <f t="shared" si="22"/>
        <v>0</v>
      </c>
      <c r="S202" s="189">
        <v>0</v>
      </c>
      <c r="T202" s="190">
        <f t="shared" si="23"/>
        <v>0</v>
      </c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R202" s="191" t="s">
        <v>419</v>
      </c>
      <c r="AT202" s="191" t="s">
        <v>121</v>
      </c>
      <c r="AU202" s="191" t="s">
        <v>82</v>
      </c>
      <c r="AY202" s="14" t="s">
        <v>117</v>
      </c>
      <c r="BE202" s="192">
        <f t="shared" si="24"/>
        <v>0</v>
      </c>
      <c r="BF202" s="192">
        <f t="shared" si="25"/>
        <v>0</v>
      </c>
      <c r="BG202" s="192">
        <f t="shared" si="26"/>
        <v>0</v>
      </c>
      <c r="BH202" s="192">
        <f t="shared" si="27"/>
        <v>0</v>
      </c>
      <c r="BI202" s="192">
        <f t="shared" si="28"/>
        <v>0</v>
      </c>
      <c r="BJ202" s="14" t="s">
        <v>82</v>
      </c>
      <c r="BK202" s="192">
        <f t="shared" si="29"/>
        <v>0</v>
      </c>
      <c r="BL202" s="14" t="s">
        <v>419</v>
      </c>
      <c r="BM202" s="191" t="s">
        <v>431</v>
      </c>
    </row>
    <row r="203" spans="1:65" s="2" customFormat="1" ht="24.2" customHeight="1">
      <c r="A203" s="31"/>
      <c r="B203" s="32"/>
      <c r="C203" s="179" t="s">
        <v>432</v>
      </c>
      <c r="D203" s="179" t="s">
        <v>121</v>
      </c>
      <c r="E203" s="180" t="s">
        <v>433</v>
      </c>
      <c r="F203" s="181" t="s">
        <v>434</v>
      </c>
      <c r="G203" s="182" t="s">
        <v>124</v>
      </c>
      <c r="H203" s="183">
        <v>4</v>
      </c>
      <c r="I203" s="184"/>
      <c r="J203" s="185">
        <f t="shared" si="20"/>
        <v>0</v>
      </c>
      <c r="K203" s="186"/>
      <c r="L203" s="36"/>
      <c r="M203" s="187" t="s">
        <v>1</v>
      </c>
      <c r="N203" s="188" t="s">
        <v>42</v>
      </c>
      <c r="O203" s="68"/>
      <c r="P203" s="189">
        <f t="shared" si="21"/>
        <v>0</v>
      </c>
      <c r="Q203" s="189">
        <v>0</v>
      </c>
      <c r="R203" s="189">
        <f t="shared" si="22"/>
        <v>0</v>
      </c>
      <c r="S203" s="189">
        <v>0</v>
      </c>
      <c r="T203" s="190">
        <f t="shared" si="23"/>
        <v>0</v>
      </c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R203" s="191" t="s">
        <v>419</v>
      </c>
      <c r="AT203" s="191" t="s">
        <v>121</v>
      </c>
      <c r="AU203" s="191" t="s">
        <v>82</v>
      </c>
      <c r="AY203" s="14" t="s">
        <v>117</v>
      </c>
      <c r="BE203" s="192">
        <f t="shared" si="24"/>
        <v>0</v>
      </c>
      <c r="BF203" s="192">
        <f t="shared" si="25"/>
        <v>0</v>
      </c>
      <c r="BG203" s="192">
        <f t="shared" si="26"/>
        <v>0</v>
      </c>
      <c r="BH203" s="192">
        <f t="shared" si="27"/>
        <v>0</v>
      </c>
      <c r="BI203" s="192">
        <f t="shared" si="28"/>
        <v>0</v>
      </c>
      <c r="BJ203" s="14" t="s">
        <v>82</v>
      </c>
      <c r="BK203" s="192">
        <f t="shared" si="29"/>
        <v>0</v>
      </c>
      <c r="BL203" s="14" t="s">
        <v>419</v>
      </c>
      <c r="BM203" s="191" t="s">
        <v>435</v>
      </c>
    </row>
    <row r="204" spans="1:65" s="2" customFormat="1" ht="14.45" customHeight="1">
      <c r="A204" s="31"/>
      <c r="B204" s="32"/>
      <c r="C204" s="179" t="s">
        <v>436</v>
      </c>
      <c r="D204" s="179" t="s">
        <v>121</v>
      </c>
      <c r="E204" s="180" t="s">
        <v>437</v>
      </c>
      <c r="F204" s="181" t="s">
        <v>438</v>
      </c>
      <c r="G204" s="182" t="s">
        <v>409</v>
      </c>
      <c r="H204" s="183">
        <v>20</v>
      </c>
      <c r="I204" s="184"/>
      <c r="J204" s="185">
        <f t="shared" si="20"/>
        <v>0</v>
      </c>
      <c r="K204" s="186"/>
      <c r="L204" s="36"/>
      <c r="M204" s="187" t="s">
        <v>1</v>
      </c>
      <c r="N204" s="188" t="s">
        <v>42</v>
      </c>
      <c r="O204" s="68"/>
      <c r="P204" s="189">
        <f t="shared" si="21"/>
        <v>0</v>
      </c>
      <c r="Q204" s="189">
        <v>0</v>
      </c>
      <c r="R204" s="189">
        <f t="shared" si="22"/>
        <v>0</v>
      </c>
      <c r="S204" s="189">
        <v>0</v>
      </c>
      <c r="T204" s="190">
        <f t="shared" si="23"/>
        <v>0</v>
      </c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R204" s="191" t="s">
        <v>419</v>
      </c>
      <c r="AT204" s="191" t="s">
        <v>121</v>
      </c>
      <c r="AU204" s="191" t="s">
        <v>82</v>
      </c>
      <c r="AY204" s="14" t="s">
        <v>117</v>
      </c>
      <c r="BE204" s="192">
        <f t="shared" si="24"/>
        <v>0</v>
      </c>
      <c r="BF204" s="192">
        <f t="shared" si="25"/>
        <v>0</v>
      </c>
      <c r="BG204" s="192">
        <f t="shared" si="26"/>
        <v>0</v>
      </c>
      <c r="BH204" s="192">
        <f t="shared" si="27"/>
        <v>0</v>
      </c>
      <c r="BI204" s="192">
        <f t="shared" si="28"/>
        <v>0</v>
      </c>
      <c r="BJ204" s="14" t="s">
        <v>82</v>
      </c>
      <c r="BK204" s="192">
        <f t="shared" si="29"/>
        <v>0</v>
      </c>
      <c r="BL204" s="14" t="s">
        <v>419</v>
      </c>
      <c r="BM204" s="191" t="s">
        <v>439</v>
      </c>
    </row>
    <row r="205" spans="1:65" s="12" customFormat="1" ht="25.9" customHeight="1">
      <c r="B205" s="163"/>
      <c r="C205" s="164"/>
      <c r="D205" s="165" t="s">
        <v>76</v>
      </c>
      <c r="E205" s="166" t="s">
        <v>440</v>
      </c>
      <c r="F205" s="166" t="s">
        <v>441</v>
      </c>
      <c r="G205" s="164"/>
      <c r="H205" s="164"/>
      <c r="I205" s="167"/>
      <c r="J205" s="168">
        <f>BK205</f>
        <v>0</v>
      </c>
      <c r="K205" s="164"/>
      <c r="L205" s="169"/>
      <c r="M205" s="170"/>
      <c r="N205" s="171"/>
      <c r="O205" s="171"/>
      <c r="P205" s="172">
        <f>P206+P209+P211+P213</f>
        <v>0</v>
      </c>
      <c r="Q205" s="171"/>
      <c r="R205" s="172">
        <f>R206+R209+R211+R213</f>
        <v>0</v>
      </c>
      <c r="S205" s="171"/>
      <c r="T205" s="173">
        <f>T206+T209+T211+T213</f>
        <v>0</v>
      </c>
      <c r="AR205" s="174" t="s">
        <v>156</v>
      </c>
      <c r="AT205" s="175" t="s">
        <v>76</v>
      </c>
      <c r="AU205" s="175" t="s">
        <v>77</v>
      </c>
      <c r="AY205" s="174" t="s">
        <v>117</v>
      </c>
      <c r="BK205" s="176">
        <f>BK206+BK209+BK211+BK213</f>
        <v>0</v>
      </c>
    </row>
    <row r="206" spans="1:65" s="12" customFormat="1" ht="22.9" customHeight="1">
      <c r="B206" s="163"/>
      <c r="C206" s="164"/>
      <c r="D206" s="165" t="s">
        <v>76</v>
      </c>
      <c r="E206" s="177" t="s">
        <v>442</v>
      </c>
      <c r="F206" s="177" t="s">
        <v>443</v>
      </c>
      <c r="G206" s="164"/>
      <c r="H206" s="164"/>
      <c r="I206" s="167"/>
      <c r="J206" s="178">
        <f>BK206</f>
        <v>0</v>
      </c>
      <c r="K206" s="164"/>
      <c r="L206" s="169"/>
      <c r="M206" s="170"/>
      <c r="N206" s="171"/>
      <c r="O206" s="171"/>
      <c r="P206" s="172">
        <f>SUM(P207:P208)</f>
        <v>0</v>
      </c>
      <c r="Q206" s="171"/>
      <c r="R206" s="172">
        <f>SUM(R207:R208)</f>
        <v>0</v>
      </c>
      <c r="S206" s="171"/>
      <c r="T206" s="173">
        <f>SUM(T207:T208)</f>
        <v>0</v>
      </c>
      <c r="AR206" s="174" t="s">
        <v>156</v>
      </c>
      <c r="AT206" s="175" t="s">
        <v>76</v>
      </c>
      <c r="AU206" s="175" t="s">
        <v>82</v>
      </c>
      <c r="AY206" s="174" t="s">
        <v>117</v>
      </c>
      <c r="BK206" s="176">
        <f>SUM(BK207:BK208)</f>
        <v>0</v>
      </c>
    </row>
    <row r="207" spans="1:65" s="2" customFormat="1" ht="14.45" customHeight="1">
      <c r="A207" s="31"/>
      <c r="B207" s="32"/>
      <c r="C207" s="179" t="s">
        <v>444</v>
      </c>
      <c r="D207" s="179" t="s">
        <v>121</v>
      </c>
      <c r="E207" s="180" t="s">
        <v>445</v>
      </c>
      <c r="F207" s="181" t="s">
        <v>446</v>
      </c>
      <c r="G207" s="182" t="s">
        <v>294</v>
      </c>
      <c r="H207" s="183">
        <v>1</v>
      </c>
      <c r="I207" s="184"/>
      <c r="J207" s="185">
        <f>ROUND(I207*H207,2)</f>
        <v>0</v>
      </c>
      <c r="K207" s="186"/>
      <c r="L207" s="36"/>
      <c r="M207" s="187" t="s">
        <v>1</v>
      </c>
      <c r="N207" s="188" t="s">
        <v>42</v>
      </c>
      <c r="O207" s="68"/>
      <c r="P207" s="189">
        <f>O207*H207</f>
        <v>0</v>
      </c>
      <c r="Q207" s="189">
        <v>0</v>
      </c>
      <c r="R207" s="189">
        <f>Q207*H207</f>
        <v>0</v>
      </c>
      <c r="S207" s="189">
        <v>0</v>
      </c>
      <c r="T207" s="190">
        <f>S207*H207</f>
        <v>0</v>
      </c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R207" s="191" t="s">
        <v>447</v>
      </c>
      <c r="AT207" s="191" t="s">
        <v>121</v>
      </c>
      <c r="AU207" s="191" t="s">
        <v>84</v>
      </c>
      <c r="AY207" s="14" t="s">
        <v>117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4" t="s">
        <v>82</v>
      </c>
      <c r="BK207" s="192">
        <f>ROUND(I207*H207,2)</f>
        <v>0</v>
      </c>
      <c r="BL207" s="14" t="s">
        <v>447</v>
      </c>
      <c r="BM207" s="191" t="s">
        <v>448</v>
      </c>
    </row>
    <row r="208" spans="1:65" s="2" customFormat="1" ht="14.45" customHeight="1">
      <c r="A208" s="31"/>
      <c r="B208" s="32"/>
      <c r="C208" s="179" t="s">
        <v>449</v>
      </c>
      <c r="D208" s="179" t="s">
        <v>121</v>
      </c>
      <c r="E208" s="180" t="s">
        <v>450</v>
      </c>
      <c r="F208" s="181" t="s">
        <v>451</v>
      </c>
      <c r="G208" s="182" t="s">
        <v>294</v>
      </c>
      <c r="H208" s="183">
        <v>1</v>
      </c>
      <c r="I208" s="184"/>
      <c r="J208" s="185">
        <f>ROUND(I208*H208,2)</f>
        <v>0</v>
      </c>
      <c r="K208" s="186"/>
      <c r="L208" s="36"/>
      <c r="M208" s="187" t="s">
        <v>1</v>
      </c>
      <c r="N208" s="188" t="s">
        <v>42</v>
      </c>
      <c r="O208" s="68"/>
      <c r="P208" s="189">
        <f>O208*H208</f>
        <v>0</v>
      </c>
      <c r="Q208" s="189">
        <v>0</v>
      </c>
      <c r="R208" s="189">
        <f>Q208*H208</f>
        <v>0</v>
      </c>
      <c r="S208" s="189">
        <v>0</v>
      </c>
      <c r="T208" s="190">
        <f>S208*H208</f>
        <v>0</v>
      </c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R208" s="191" t="s">
        <v>447</v>
      </c>
      <c r="AT208" s="191" t="s">
        <v>121</v>
      </c>
      <c r="AU208" s="191" t="s">
        <v>84</v>
      </c>
      <c r="AY208" s="14" t="s">
        <v>117</v>
      </c>
      <c r="BE208" s="192">
        <f>IF(N208="základní",J208,0)</f>
        <v>0</v>
      </c>
      <c r="BF208" s="192">
        <f>IF(N208="snížená",J208,0)</f>
        <v>0</v>
      </c>
      <c r="BG208" s="192">
        <f>IF(N208="zákl. přenesená",J208,0)</f>
        <v>0</v>
      </c>
      <c r="BH208" s="192">
        <f>IF(N208="sníž. přenesená",J208,0)</f>
        <v>0</v>
      </c>
      <c r="BI208" s="192">
        <f>IF(N208="nulová",J208,0)</f>
        <v>0</v>
      </c>
      <c r="BJ208" s="14" t="s">
        <v>82</v>
      </c>
      <c r="BK208" s="192">
        <f>ROUND(I208*H208,2)</f>
        <v>0</v>
      </c>
      <c r="BL208" s="14" t="s">
        <v>447</v>
      </c>
      <c r="BM208" s="191" t="s">
        <v>452</v>
      </c>
    </row>
    <row r="209" spans="1:65" s="12" customFormat="1" ht="22.9" customHeight="1">
      <c r="B209" s="163"/>
      <c r="C209" s="164"/>
      <c r="D209" s="165" t="s">
        <v>76</v>
      </c>
      <c r="E209" s="177" t="s">
        <v>453</v>
      </c>
      <c r="F209" s="177" t="s">
        <v>454</v>
      </c>
      <c r="G209" s="164"/>
      <c r="H209" s="164"/>
      <c r="I209" s="167"/>
      <c r="J209" s="178">
        <f>BK209</f>
        <v>0</v>
      </c>
      <c r="K209" s="164"/>
      <c r="L209" s="169"/>
      <c r="M209" s="170"/>
      <c r="N209" s="171"/>
      <c r="O209" s="171"/>
      <c r="P209" s="172">
        <f>P210</f>
        <v>0</v>
      </c>
      <c r="Q209" s="171"/>
      <c r="R209" s="172">
        <f>R210</f>
        <v>0</v>
      </c>
      <c r="S209" s="171"/>
      <c r="T209" s="173">
        <f>T210</f>
        <v>0</v>
      </c>
      <c r="AR209" s="174" t="s">
        <v>156</v>
      </c>
      <c r="AT209" s="175" t="s">
        <v>76</v>
      </c>
      <c r="AU209" s="175" t="s">
        <v>82</v>
      </c>
      <c r="AY209" s="174" t="s">
        <v>117</v>
      </c>
      <c r="BK209" s="176">
        <f>BK210</f>
        <v>0</v>
      </c>
    </row>
    <row r="210" spans="1:65" s="2" customFormat="1" ht="14.45" customHeight="1">
      <c r="A210" s="31"/>
      <c r="B210" s="32"/>
      <c r="C210" s="179" t="s">
        <v>125</v>
      </c>
      <c r="D210" s="179" t="s">
        <v>121</v>
      </c>
      <c r="E210" s="180" t="s">
        <v>455</v>
      </c>
      <c r="F210" s="181" t="s">
        <v>456</v>
      </c>
      <c r="G210" s="182" t="s">
        <v>409</v>
      </c>
      <c r="H210" s="183">
        <v>16</v>
      </c>
      <c r="I210" s="184"/>
      <c r="J210" s="185">
        <f>ROUND(I210*H210,2)</f>
        <v>0</v>
      </c>
      <c r="K210" s="186"/>
      <c r="L210" s="36"/>
      <c r="M210" s="187" t="s">
        <v>1</v>
      </c>
      <c r="N210" s="188" t="s">
        <v>42</v>
      </c>
      <c r="O210" s="68"/>
      <c r="P210" s="189">
        <f>O210*H210</f>
        <v>0</v>
      </c>
      <c r="Q210" s="189">
        <v>0</v>
      </c>
      <c r="R210" s="189">
        <f>Q210*H210</f>
        <v>0</v>
      </c>
      <c r="S210" s="189">
        <v>0</v>
      </c>
      <c r="T210" s="190">
        <f>S210*H210</f>
        <v>0</v>
      </c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R210" s="191" t="s">
        <v>447</v>
      </c>
      <c r="AT210" s="191" t="s">
        <v>121</v>
      </c>
      <c r="AU210" s="191" t="s">
        <v>84</v>
      </c>
      <c r="AY210" s="14" t="s">
        <v>117</v>
      </c>
      <c r="BE210" s="192">
        <f>IF(N210="základní",J210,0)</f>
        <v>0</v>
      </c>
      <c r="BF210" s="192">
        <f>IF(N210="snížená",J210,0)</f>
        <v>0</v>
      </c>
      <c r="BG210" s="192">
        <f>IF(N210="zákl. přenesená",J210,0)</f>
        <v>0</v>
      </c>
      <c r="BH210" s="192">
        <f>IF(N210="sníž. přenesená",J210,0)</f>
        <v>0</v>
      </c>
      <c r="BI210" s="192">
        <f>IF(N210="nulová",J210,0)</f>
        <v>0</v>
      </c>
      <c r="BJ210" s="14" t="s">
        <v>82</v>
      </c>
      <c r="BK210" s="192">
        <f>ROUND(I210*H210,2)</f>
        <v>0</v>
      </c>
      <c r="BL210" s="14" t="s">
        <v>447</v>
      </c>
      <c r="BM210" s="191" t="s">
        <v>457</v>
      </c>
    </row>
    <row r="211" spans="1:65" s="12" customFormat="1" ht="22.9" customHeight="1">
      <c r="B211" s="163"/>
      <c r="C211" s="164"/>
      <c r="D211" s="165" t="s">
        <v>76</v>
      </c>
      <c r="E211" s="177" t="s">
        <v>458</v>
      </c>
      <c r="F211" s="177" t="s">
        <v>459</v>
      </c>
      <c r="G211" s="164"/>
      <c r="H211" s="164"/>
      <c r="I211" s="167"/>
      <c r="J211" s="178">
        <f>BK211</f>
        <v>0</v>
      </c>
      <c r="K211" s="164"/>
      <c r="L211" s="169"/>
      <c r="M211" s="170"/>
      <c r="N211" s="171"/>
      <c r="O211" s="171"/>
      <c r="P211" s="172">
        <f>P212</f>
        <v>0</v>
      </c>
      <c r="Q211" s="171"/>
      <c r="R211" s="172">
        <f>R212</f>
        <v>0</v>
      </c>
      <c r="S211" s="171"/>
      <c r="T211" s="173">
        <f>T212</f>
        <v>0</v>
      </c>
      <c r="AR211" s="174" t="s">
        <v>156</v>
      </c>
      <c r="AT211" s="175" t="s">
        <v>76</v>
      </c>
      <c r="AU211" s="175" t="s">
        <v>82</v>
      </c>
      <c r="AY211" s="174" t="s">
        <v>117</v>
      </c>
      <c r="BK211" s="176">
        <f>BK212</f>
        <v>0</v>
      </c>
    </row>
    <row r="212" spans="1:65" s="2" customFormat="1" ht="14.45" customHeight="1">
      <c r="A212" s="31"/>
      <c r="B212" s="32"/>
      <c r="C212" s="179" t="s">
        <v>460</v>
      </c>
      <c r="D212" s="179" t="s">
        <v>121</v>
      </c>
      <c r="E212" s="180" t="s">
        <v>461</v>
      </c>
      <c r="F212" s="181" t="s">
        <v>462</v>
      </c>
      <c r="G212" s="182" t="s">
        <v>294</v>
      </c>
      <c r="H212" s="183">
        <v>1</v>
      </c>
      <c r="I212" s="184"/>
      <c r="J212" s="185">
        <f>ROUND(I212*H212,2)</f>
        <v>0</v>
      </c>
      <c r="K212" s="186"/>
      <c r="L212" s="36"/>
      <c r="M212" s="187" t="s">
        <v>1</v>
      </c>
      <c r="N212" s="188" t="s">
        <v>42</v>
      </c>
      <c r="O212" s="68"/>
      <c r="P212" s="189">
        <f>O212*H212</f>
        <v>0</v>
      </c>
      <c r="Q212" s="189">
        <v>0</v>
      </c>
      <c r="R212" s="189">
        <f>Q212*H212</f>
        <v>0</v>
      </c>
      <c r="S212" s="189">
        <v>0</v>
      </c>
      <c r="T212" s="190">
        <f>S212*H212</f>
        <v>0</v>
      </c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R212" s="191" t="s">
        <v>447</v>
      </c>
      <c r="AT212" s="191" t="s">
        <v>121</v>
      </c>
      <c r="AU212" s="191" t="s">
        <v>84</v>
      </c>
      <c r="AY212" s="14" t="s">
        <v>117</v>
      </c>
      <c r="BE212" s="192">
        <f>IF(N212="základní",J212,0)</f>
        <v>0</v>
      </c>
      <c r="BF212" s="192">
        <f>IF(N212="snížená",J212,0)</f>
        <v>0</v>
      </c>
      <c r="BG212" s="192">
        <f>IF(N212="zákl. přenesená",J212,0)</f>
        <v>0</v>
      </c>
      <c r="BH212" s="192">
        <f>IF(N212="sníž. přenesená",J212,0)</f>
        <v>0</v>
      </c>
      <c r="BI212" s="192">
        <f>IF(N212="nulová",J212,0)</f>
        <v>0</v>
      </c>
      <c r="BJ212" s="14" t="s">
        <v>82</v>
      </c>
      <c r="BK212" s="192">
        <f>ROUND(I212*H212,2)</f>
        <v>0</v>
      </c>
      <c r="BL212" s="14" t="s">
        <v>447</v>
      </c>
      <c r="BM212" s="191" t="s">
        <v>463</v>
      </c>
    </row>
    <row r="213" spans="1:65" s="12" customFormat="1" ht="22.9" customHeight="1">
      <c r="B213" s="163"/>
      <c r="C213" s="164"/>
      <c r="D213" s="165" t="s">
        <v>76</v>
      </c>
      <c r="E213" s="177" t="s">
        <v>464</v>
      </c>
      <c r="F213" s="177" t="s">
        <v>465</v>
      </c>
      <c r="G213" s="164"/>
      <c r="H213" s="164"/>
      <c r="I213" s="167"/>
      <c r="J213" s="178">
        <f>BK213</f>
        <v>0</v>
      </c>
      <c r="K213" s="164"/>
      <c r="L213" s="169"/>
      <c r="M213" s="170"/>
      <c r="N213" s="171"/>
      <c r="O213" s="171"/>
      <c r="P213" s="172">
        <f>P214</f>
        <v>0</v>
      </c>
      <c r="Q213" s="171"/>
      <c r="R213" s="172">
        <f>R214</f>
        <v>0</v>
      </c>
      <c r="S213" s="171"/>
      <c r="T213" s="173">
        <f>T214</f>
        <v>0</v>
      </c>
      <c r="AR213" s="174" t="s">
        <v>156</v>
      </c>
      <c r="AT213" s="175" t="s">
        <v>76</v>
      </c>
      <c r="AU213" s="175" t="s">
        <v>82</v>
      </c>
      <c r="AY213" s="174" t="s">
        <v>117</v>
      </c>
      <c r="BK213" s="176">
        <f>BK214</f>
        <v>0</v>
      </c>
    </row>
    <row r="214" spans="1:65" s="2" customFormat="1" ht="14.45" customHeight="1">
      <c r="A214" s="31"/>
      <c r="B214" s="32"/>
      <c r="C214" s="179" t="s">
        <v>466</v>
      </c>
      <c r="D214" s="179" t="s">
        <v>121</v>
      </c>
      <c r="E214" s="180" t="s">
        <v>467</v>
      </c>
      <c r="F214" s="181" t="s">
        <v>468</v>
      </c>
      <c r="G214" s="182" t="s">
        <v>294</v>
      </c>
      <c r="H214" s="183">
        <v>1</v>
      </c>
      <c r="I214" s="184"/>
      <c r="J214" s="185">
        <f>ROUND(I214*H214,2)</f>
        <v>0</v>
      </c>
      <c r="K214" s="186"/>
      <c r="L214" s="36"/>
      <c r="M214" s="204" t="s">
        <v>1</v>
      </c>
      <c r="N214" s="205" t="s">
        <v>42</v>
      </c>
      <c r="O214" s="206"/>
      <c r="P214" s="207">
        <f>O214*H214</f>
        <v>0</v>
      </c>
      <c r="Q214" s="207">
        <v>0</v>
      </c>
      <c r="R214" s="207">
        <f>Q214*H214</f>
        <v>0</v>
      </c>
      <c r="S214" s="207">
        <v>0</v>
      </c>
      <c r="T214" s="208">
        <f>S214*H214</f>
        <v>0</v>
      </c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R214" s="191" t="s">
        <v>447</v>
      </c>
      <c r="AT214" s="191" t="s">
        <v>121</v>
      </c>
      <c r="AU214" s="191" t="s">
        <v>84</v>
      </c>
      <c r="AY214" s="14" t="s">
        <v>117</v>
      </c>
      <c r="BE214" s="192">
        <f>IF(N214="základní",J214,0)</f>
        <v>0</v>
      </c>
      <c r="BF214" s="192">
        <f>IF(N214="snížená",J214,0)</f>
        <v>0</v>
      </c>
      <c r="BG214" s="192">
        <f>IF(N214="zákl. přenesená",J214,0)</f>
        <v>0</v>
      </c>
      <c r="BH214" s="192">
        <f>IF(N214="sníž. přenesená",J214,0)</f>
        <v>0</v>
      </c>
      <c r="BI214" s="192">
        <f>IF(N214="nulová",J214,0)</f>
        <v>0</v>
      </c>
      <c r="BJ214" s="14" t="s">
        <v>82</v>
      </c>
      <c r="BK214" s="192">
        <f>ROUND(I214*H214,2)</f>
        <v>0</v>
      </c>
      <c r="BL214" s="14" t="s">
        <v>447</v>
      </c>
      <c r="BM214" s="191" t="s">
        <v>469</v>
      </c>
    </row>
    <row r="215" spans="1:65" s="2" customFormat="1" ht="6.95" customHeight="1">
      <c r="A215" s="31"/>
      <c r="B215" s="51"/>
      <c r="C215" s="52"/>
      <c r="D215" s="52"/>
      <c r="E215" s="52"/>
      <c r="F215" s="52"/>
      <c r="G215" s="52"/>
      <c r="H215" s="52"/>
      <c r="I215" s="52"/>
      <c r="J215" s="52"/>
      <c r="K215" s="52"/>
      <c r="L215" s="36"/>
      <c r="M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</row>
  </sheetData>
  <sheetProtection algorithmName="SHA-512" hashValue="DYlK7R8IuVGvChquEewPkMV1JvuqgnTWU+Bvdza3peBfa+Kvbk4d0aK1oe2jXNJGNS+P0T5KObdCG9mAWJ1KLA==" saltValue="1GkjOMsGSumx025A5nk6zple76tG9cc+30XzuRLIiHOCjTF92DskbYpMzBMgqsGbDjBvXNciQnVfOj5iQxnq+g==" spinCount="100000" sheet="1" objects="1" scenarios="1" formatColumns="0" formatRows="0" autoFilter="0"/>
  <autoFilter ref="C121:K214"/>
  <mergeCells count="6">
    <mergeCell ref="L2:V2"/>
    <mergeCell ref="E7:H7"/>
    <mergeCell ref="E16:H16"/>
    <mergeCell ref="E25:H25"/>
    <mergeCell ref="E85:H85"/>
    <mergeCell ref="E114:H114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22-P-15 - Rekonstrukce ve...</vt:lpstr>
      <vt:lpstr>'22-P-15 - Rekonstrukce ve...'!Názvy_tisku</vt:lpstr>
      <vt:lpstr>'Rekapitulace stavby'!Názvy_tisku</vt:lpstr>
      <vt:lpstr>'22-P-15 - Rekonstrukce ve...'!Oblast_tisku</vt:lpstr>
      <vt:lpstr>'Rekapitulace stavby'!Oblast_tisku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kros\userdata</dc:creator>
  <cp:lastModifiedBy>marek</cp:lastModifiedBy>
  <dcterms:created xsi:type="dcterms:W3CDTF">2022-05-10T10:51:37Z</dcterms:created>
  <dcterms:modified xsi:type="dcterms:W3CDTF">2022-05-19T11:18:10Z</dcterms:modified>
</cp:coreProperties>
</file>