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!AdamBeneš Files\Pracovní\2019\19-08_Spořilov, Broumov\!DVZ_změna ÚR\PIONÝRSKÁ\R+VV\"/>
    </mc:Choice>
  </mc:AlternateContent>
  <xr:revisionPtr revIDLastSave="0" documentId="13_ncr:1_{8755DB25-59DC-42E7-91B5-9151C0B29DCF}" xr6:coauthVersionLast="47" xr6:coauthVersionMax="47" xr10:uidLastSave="{00000000-0000-0000-0000-000000000000}"/>
  <bookViews>
    <workbookView xWindow="60" yWindow="75" windowWidth="13770" windowHeight="15465" activeTab="1" xr2:uid="{00000000-000D-0000-FFFF-FFFF00000000}"/>
  </bookViews>
  <sheets>
    <sheet name="Rekapitulace stavby" sheetId="1" r:id="rId1"/>
    <sheet name="SO 102 - Komunikace Osa B..." sheetId="2" r:id="rId2"/>
    <sheet name="VRN - Vedlejší rozpočtové..." sheetId="3" r:id="rId3"/>
    <sheet name="ON - Ostatní náklady" sheetId="4" r:id="rId4"/>
    <sheet name="Seznam figur" sheetId="5" r:id="rId5"/>
  </sheets>
  <definedNames>
    <definedName name="_xlnm._FilterDatabase" localSheetId="3" hidden="1">'ON - Ostatní náklady'!$C$118:$K$132</definedName>
    <definedName name="_xlnm._FilterDatabase" localSheetId="1" hidden="1">'SO 102 - Komunikace Osa B...'!$C$122:$K$397</definedName>
    <definedName name="_xlnm._FilterDatabase" localSheetId="2" hidden="1">'VRN - Vedlejší rozpočtové...'!$C$119:$K$130</definedName>
    <definedName name="_xlnm.Print_Titles" localSheetId="3">'ON - Ostatní náklady'!$118:$118</definedName>
    <definedName name="_xlnm.Print_Titles" localSheetId="0">'Rekapitulace stavby'!$92:$92</definedName>
    <definedName name="_xlnm.Print_Titles" localSheetId="4">'Seznam figur'!$9:$9</definedName>
    <definedName name="_xlnm.Print_Titles" localSheetId="1">'SO 102 - Komunikace Osa B...'!$122:$122</definedName>
    <definedName name="_xlnm.Print_Titles" localSheetId="2">'VRN - Vedlejší rozpočtové...'!$119:$119</definedName>
    <definedName name="_xlnm.Print_Area" localSheetId="3">'ON - Ostatní náklady'!$C$4:$J$76,'ON - Ostatní náklady'!$C$82:$J$100,'ON - Ostatní náklady'!$C$106:$K$132</definedName>
    <definedName name="_xlnm.Print_Area" localSheetId="0">'Rekapitulace stavby'!$D$4:$AO$76,'Rekapitulace stavby'!$C$82:$AQ$98</definedName>
    <definedName name="_xlnm.Print_Area" localSheetId="4">'Seznam figur'!$C$4:$G$138</definedName>
    <definedName name="_xlnm.Print_Area" localSheetId="1">'SO 102 - Komunikace Osa B...'!$C$4:$J$76,'SO 102 - Komunikace Osa B...'!$C$82:$J$104,'SO 102 - Komunikace Osa B...'!$C$110:$K$397</definedName>
    <definedName name="_xlnm.Print_Area" localSheetId="2">'VRN - Vedlejší rozpočtové...'!$C$4:$J$76,'VRN - Vedlejší rozpočtové...'!$C$82:$J$101,'VRN - Vedlejší rozpočtové...'!$C$107:$K$130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5" l="1"/>
  <c r="J37" i="4"/>
  <c r="J36" i="4"/>
  <c r="AY97" i="1"/>
  <c r="J35" i="4"/>
  <c r="AX97" i="1"/>
  <c r="BI131" i="4"/>
  <c r="BH131" i="4"/>
  <c r="BG131" i="4"/>
  <c r="BF131" i="4"/>
  <c r="T131" i="4"/>
  <c r="T130" i="4"/>
  <c r="R131" i="4"/>
  <c r="R130" i="4" s="1"/>
  <c r="P131" i="4"/>
  <c r="P130" i="4"/>
  <c r="BI128" i="4"/>
  <c r="BH128" i="4"/>
  <c r="BG128" i="4"/>
  <c r="BF128" i="4"/>
  <c r="T128" i="4"/>
  <c r="R128" i="4"/>
  <c r="P128" i="4"/>
  <c r="BI126" i="4"/>
  <c r="BH126" i="4"/>
  <c r="BG126" i="4"/>
  <c r="BF126" i="4"/>
  <c r="T126" i="4"/>
  <c r="R126" i="4"/>
  <c r="P126" i="4"/>
  <c r="BI124" i="4"/>
  <c r="BH124" i="4"/>
  <c r="BG124" i="4"/>
  <c r="BF124" i="4"/>
  <c r="T124" i="4"/>
  <c r="R124" i="4"/>
  <c r="P124" i="4"/>
  <c r="BI122" i="4"/>
  <c r="BH122" i="4"/>
  <c r="BG122" i="4"/>
  <c r="BF122" i="4"/>
  <c r="T122" i="4"/>
  <c r="R122" i="4"/>
  <c r="P122" i="4"/>
  <c r="J116" i="4"/>
  <c r="J115" i="4"/>
  <c r="F115" i="4"/>
  <c r="F113" i="4"/>
  <c r="E111" i="4"/>
  <c r="J92" i="4"/>
  <c r="J91" i="4"/>
  <c r="F91" i="4"/>
  <c r="F89" i="4"/>
  <c r="E87" i="4"/>
  <c r="J18" i="4"/>
  <c r="E18" i="4"/>
  <c r="F116" i="4"/>
  <c r="J17" i="4"/>
  <c r="J12" i="4"/>
  <c r="J89" i="4"/>
  <c r="E7" i="4"/>
  <c r="E85" i="4" s="1"/>
  <c r="J37" i="3"/>
  <c r="J36" i="3"/>
  <c r="AY96" i="1"/>
  <c r="J35" i="3"/>
  <c r="AX96" i="1"/>
  <c r="BI129" i="3"/>
  <c r="BH129" i="3"/>
  <c r="BG129" i="3"/>
  <c r="BF129" i="3"/>
  <c r="T129" i="3"/>
  <c r="T128" i="3" s="1"/>
  <c r="R129" i="3"/>
  <c r="R128" i="3" s="1"/>
  <c r="P129" i="3"/>
  <c r="P128" i="3"/>
  <c r="BI126" i="3"/>
  <c r="BH126" i="3"/>
  <c r="BG126" i="3"/>
  <c r="BF126" i="3"/>
  <c r="T126" i="3"/>
  <c r="T125" i="3"/>
  <c r="R126" i="3"/>
  <c r="R125" i="3" s="1"/>
  <c r="P126" i="3"/>
  <c r="P125" i="3" s="1"/>
  <c r="BI123" i="3"/>
  <c r="BH123" i="3"/>
  <c r="BG123" i="3"/>
  <c r="BF123" i="3"/>
  <c r="T123" i="3"/>
  <c r="T122" i="3"/>
  <c r="R123" i="3"/>
  <c r="R122" i="3" s="1"/>
  <c r="P123" i="3"/>
  <c r="P122" i="3"/>
  <c r="J117" i="3"/>
  <c r="J116" i="3"/>
  <c r="F116" i="3"/>
  <c r="F114" i="3"/>
  <c r="E112" i="3"/>
  <c r="J92" i="3"/>
  <c r="J91" i="3"/>
  <c r="F91" i="3"/>
  <c r="F89" i="3"/>
  <c r="E87" i="3"/>
  <c r="J18" i="3"/>
  <c r="E18" i="3"/>
  <c r="F92" i="3"/>
  <c r="J17" i="3"/>
  <c r="J12" i="3"/>
  <c r="J114" i="3"/>
  <c r="E7" i="3"/>
  <c r="E85" i="3" s="1"/>
  <c r="J37" i="2"/>
  <c r="J36" i="2"/>
  <c r="AY95" i="1"/>
  <c r="J35" i="2"/>
  <c r="AX95" i="1"/>
  <c r="BI396" i="2"/>
  <c r="BH396" i="2"/>
  <c r="BG396" i="2"/>
  <c r="BF396" i="2"/>
  <c r="T396" i="2"/>
  <c r="R396" i="2"/>
  <c r="P396" i="2"/>
  <c r="BI394" i="2"/>
  <c r="BH394" i="2"/>
  <c r="BG394" i="2"/>
  <c r="BF394" i="2"/>
  <c r="T394" i="2"/>
  <c r="R394" i="2"/>
  <c r="P394" i="2"/>
  <c r="BI389" i="2"/>
  <c r="BH389" i="2"/>
  <c r="BG389" i="2"/>
  <c r="BF389" i="2"/>
  <c r="T389" i="2"/>
  <c r="R389" i="2"/>
  <c r="P389" i="2"/>
  <c r="BI385" i="2"/>
  <c r="BH385" i="2"/>
  <c r="BG385" i="2"/>
  <c r="BF385" i="2"/>
  <c r="T385" i="2"/>
  <c r="R385" i="2"/>
  <c r="P385" i="2"/>
  <c r="BI381" i="2"/>
  <c r="BH381" i="2"/>
  <c r="BG381" i="2"/>
  <c r="BF381" i="2"/>
  <c r="T381" i="2"/>
  <c r="R381" i="2"/>
  <c r="P381" i="2"/>
  <c r="BI370" i="2"/>
  <c r="BH370" i="2"/>
  <c r="BG370" i="2"/>
  <c r="BF370" i="2"/>
  <c r="T370" i="2"/>
  <c r="R370" i="2"/>
  <c r="P370" i="2"/>
  <c r="BI365" i="2"/>
  <c r="BH365" i="2"/>
  <c r="BG365" i="2"/>
  <c r="BF365" i="2"/>
  <c r="T365" i="2"/>
  <c r="R365" i="2"/>
  <c r="P365" i="2"/>
  <c r="BI359" i="2"/>
  <c r="BH359" i="2"/>
  <c r="BG359" i="2"/>
  <c r="BF359" i="2"/>
  <c r="T359" i="2"/>
  <c r="R359" i="2"/>
  <c r="P359" i="2"/>
  <c r="BI355" i="2"/>
  <c r="BH355" i="2"/>
  <c r="BG355" i="2"/>
  <c r="BF355" i="2"/>
  <c r="T355" i="2"/>
  <c r="R355" i="2"/>
  <c r="P355" i="2"/>
  <c r="BI351" i="2"/>
  <c r="BH351" i="2"/>
  <c r="BG351" i="2"/>
  <c r="BF351" i="2"/>
  <c r="T351" i="2"/>
  <c r="R351" i="2"/>
  <c r="P351" i="2"/>
  <c r="BI346" i="2"/>
  <c r="BH346" i="2"/>
  <c r="BG346" i="2"/>
  <c r="BF346" i="2"/>
  <c r="T346" i="2"/>
  <c r="R346" i="2"/>
  <c r="P346" i="2"/>
  <c r="BI342" i="2"/>
  <c r="BH342" i="2"/>
  <c r="BG342" i="2"/>
  <c r="BF342" i="2"/>
  <c r="T342" i="2"/>
  <c r="R342" i="2"/>
  <c r="P342" i="2"/>
  <c r="BI338" i="2"/>
  <c r="BH338" i="2"/>
  <c r="BG338" i="2"/>
  <c r="BF338" i="2"/>
  <c r="T338" i="2"/>
  <c r="R338" i="2"/>
  <c r="P338" i="2"/>
  <c r="BI334" i="2"/>
  <c r="BH334" i="2"/>
  <c r="BG334" i="2"/>
  <c r="BF334" i="2"/>
  <c r="T334" i="2"/>
  <c r="R334" i="2"/>
  <c r="P334" i="2"/>
  <c r="BI330" i="2"/>
  <c r="BH330" i="2"/>
  <c r="BG330" i="2"/>
  <c r="BF330" i="2"/>
  <c r="T330" i="2"/>
  <c r="R330" i="2"/>
  <c r="P330" i="2"/>
  <c r="BI326" i="2"/>
  <c r="BH326" i="2"/>
  <c r="BG326" i="2"/>
  <c r="BF326" i="2"/>
  <c r="T326" i="2"/>
  <c r="R326" i="2"/>
  <c r="P326" i="2"/>
  <c r="BI321" i="2"/>
  <c r="BH321" i="2"/>
  <c r="BG321" i="2"/>
  <c r="BF321" i="2"/>
  <c r="T321" i="2"/>
  <c r="R321" i="2"/>
  <c r="P321" i="2"/>
  <c r="BI317" i="2"/>
  <c r="BH317" i="2"/>
  <c r="BG317" i="2"/>
  <c r="BF317" i="2"/>
  <c r="T317" i="2"/>
  <c r="R317" i="2"/>
  <c r="P317" i="2"/>
  <c r="BI312" i="2"/>
  <c r="BH312" i="2"/>
  <c r="BG312" i="2"/>
  <c r="BF312" i="2"/>
  <c r="T312" i="2"/>
  <c r="R312" i="2"/>
  <c r="P312" i="2"/>
  <c r="BI308" i="2"/>
  <c r="BH308" i="2"/>
  <c r="BG308" i="2"/>
  <c r="BF308" i="2"/>
  <c r="T308" i="2"/>
  <c r="R308" i="2"/>
  <c r="P308" i="2"/>
  <c r="BI304" i="2"/>
  <c r="BH304" i="2"/>
  <c r="BG304" i="2"/>
  <c r="BF304" i="2"/>
  <c r="T304" i="2"/>
  <c r="R304" i="2"/>
  <c r="P304" i="2"/>
  <c r="BI300" i="2"/>
  <c r="BH300" i="2"/>
  <c r="BG300" i="2"/>
  <c r="BF300" i="2"/>
  <c r="T300" i="2"/>
  <c r="R300" i="2"/>
  <c r="P300" i="2"/>
  <c r="BI296" i="2"/>
  <c r="BH296" i="2"/>
  <c r="BG296" i="2"/>
  <c r="BF296" i="2"/>
  <c r="T296" i="2"/>
  <c r="R296" i="2"/>
  <c r="P296" i="2"/>
  <c r="BI288" i="2"/>
  <c r="BH288" i="2"/>
  <c r="BG288" i="2"/>
  <c r="BF288" i="2"/>
  <c r="T288" i="2"/>
  <c r="R288" i="2"/>
  <c r="P288" i="2"/>
  <c r="BI284" i="2"/>
  <c r="BH284" i="2"/>
  <c r="BG284" i="2"/>
  <c r="BF284" i="2"/>
  <c r="T284" i="2"/>
  <c r="R284" i="2"/>
  <c r="P284" i="2"/>
  <c r="BI280" i="2"/>
  <c r="BH280" i="2"/>
  <c r="BG280" i="2"/>
  <c r="BF280" i="2"/>
  <c r="T280" i="2"/>
  <c r="R280" i="2"/>
  <c r="P280" i="2"/>
  <c r="BI276" i="2"/>
  <c r="BH276" i="2"/>
  <c r="BG276" i="2"/>
  <c r="BF276" i="2"/>
  <c r="T276" i="2"/>
  <c r="R276" i="2"/>
  <c r="P276" i="2"/>
  <c r="BI272" i="2"/>
  <c r="BH272" i="2"/>
  <c r="BG272" i="2"/>
  <c r="BF272" i="2"/>
  <c r="T272" i="2"/>
  <c r="R272" i="2"/>
  <c r="P272" i="2"/>
  <c r="BI270" i="2"/>
  <c r="BH270" i="2"/>
  <c r="BG270" i="2"/>
  <c r="BF270" i="2"/>
  <c r="T270" i="2"/>
  <c r="R270" i="2"/>
  <c r="P270" i="2"/>
  <c r="BI268" i="2"/>
  <c r="BH268" i="2"/>
  <c r="BG268" i="2"/>
  <c r="BF268" i="2"/>
  <c r="T268" i="2"/>
  <c r="R268" i="2"/>
  <c r="P268" i="2"/>
  <c r="BI266" i="2"/>
  <c r="BH266" i="2"/>
  <c r="BG266" i="2"/>
  <c r="BF266" i="2"/>
  <c r="T266" i="2"/>
  <c r="R266" i="2"/>
  <c r="P266" i="2"/>
  <c r="BI264" i="2"/>
  <c r="BH264" i="2"/>
  <c r="BG264" i="2"/>
  <c r="BF264" i="2"/>
  <c r="T264" i="2"/>
  <c r="R264" i="2"/>
  <c r="P264" i="2"/>
  <c r="BI260" i="2"/>
  <c r="BH260" i="2"/>
  <c r="BG260" i="2"/>
  <c r="BF260" i="2"/>
  <c r="T260" i="2"/>
  <c r="R260" i="2"/>
  <c r="P260" i="2"/>
  <c r="BI258" i="2"/>
  <c r="BH258" i="2"/>
  <c r="BG258" i="2"/>
  <c r="BF258" i="2"/>
  <c r="T258" i="2"/>
  <c r="R258" i="2"/>
  <c r="P258" i="2"/>
  <c r="BI254" i="2"/>
  <c r="BH254" i="2"/>
  <c r="BG254" i="2"/>
  <c r="BF254" i="2"/>
  <c r="T254" i="2"/>
  <c r="R254" i="2"/>
  <c r="P254" i="2"/>
  <c r="BI249" i="2"/>
  <c r="BH249" i="2"/>
  <c r="BG249" i="2"/>
  <c r="BF249" i="2"/>
  <c r="T249" i="2"/>
  <c r="R249" i="2"/>
  <c r="P249" i="2"/>
  <c r="BI245" i="2"/>
  <c r="BH245" i="2"/>
  <c r="BG245" i="2"/>
  <c r="BF245" i="2"/>
  <c r="T245" i="2"/>
  <c r="R245" i="2"/>
  <c r="P245" i="2"/>
  <c r="BI243" i="2"/>
  <c r="BH243" i="2"/>
  <c r="BG243" i="2"/>
  <c r="BF243" i="2"/>
  <c r="T243" i="2"/>
  <c r="R243" i="2"/>
  <c r="P243" i="2"/>
  <c r="BI239" i="2"/>
  <c r="BH239" i="2"/>
  <c r="BG239" i="2"/>
  <c r="BF239" i="2"/>
  <c r="T239" i="2"/>
  <c r="R239" i="2"/>
  <c r="P239" i="2"/>
  <c r="BI234" i="2"/>
  <c r="BH234" i="2"/>
  <c r="BG234" i="2"/>
  <c r="BF234" i="2"/>
  <c r="T234" i="2"/>
  <c r="R234" i="2"/>
  <c r="P234" i="2"/>
  <c r="BI230" i="2"/>
  <c r="BH230" i="2"/>
  <c r="BG230" i="2"/>
  <c r="BF230" i="2"/>
  <c r="T230" i="2"/>
  <c r="R230" i="2"/>
  <c r="P230" i="2"/>
  <c r="BI223" i="2"/>
  <c r="BH223" i="2"/>
  <c r="BG223" i="2"/>
  <c r="BF223" i="2"/>
  <c r="T223" i="2"/>
  <c r="R223" i="2"/>
  <c r="P223" i="2"/>
  <c r="BI219" i="2"/>
  <c r="BH219" i="2"/>
  <c r="BG219" i="2"/>
  <c r="BF219" i="2"/>
  <c r="T219" i="2"/>
  <c r="R219" i="2"/>
  <c r="P219" i="2"/>
  <c r="BI217" i="2"/>
  <c r="BH217" i="2"/>
  <c r="BG217" i="2"/>
  <c r="BF217" i="2"/>
  <c r="T217" i="2"/>
  <c r="R217" i="2"/>
  <c r="P217" i="2"/>
  <c r="BI213" i="2"/>
  <c r="BH213" i="2"/>
  <c r="BG213" i="2"/>
  <c r="BF213" i="2"/>
  <c r="T213" i="2"/>
  <c r="R213" i="2"/>
  <c r="P213" i="2"/>
  <c r="BI209" i="2"/>
  <c r="BH209" i="2"/>
  <c r="BG209" i="2"/>
  <c r="BF209" i="2"/>
  <c r="T209" i="2"/>
  <c r="R209" i="2"/>
  <c r="P209" i="2"/>
  <c r="BI204" i="2"/>
  <c r="BH204" i="2"/>
  <c r="BG204" i="2"/>
  <c r="BF204" i="2"/>
  <c r="T204" i="2"/>
  <c r="R204" i="2"/>
  <c r="P204" i="2"/>
  <c r="BI199" i="2"/>
  <c r="BH199" i="2"/>
  <c r="BG199" i="2"/>
  <c r="BF199" i="2"/>
  <c r="T199" i="2"/>
  <c r="R199" i="2"/>
  <c r="P199" i="2"/>
  <c r="BI194" i="2"/>
  <c r="BH194" i="2"/>
  <c r="BG194" i="2"/>
  <c r="BF194" i="2"/>
  <c r="T194" i="2"/>
  <c r="R194" i="2"/>
  <c r="P194" i="2"/>
  <c r="BI189" i="2"/>
  <c r="BH189" i="2"/>
  <c r="BG189" i="2"/>
  <c r="BF189" i="2"/>
  <c r="T189" i="2"/>
  <c r="R189" i="2"/>
  <c r="P189" i="2"/>
  <c r="BI184" i="2"/>
  <c r="BH184" i="2"/>
  <c r="BG184" i="2"/>
  <c r="BF184" i="2"/>
  <c r="T184" i="2"/>
  <c r="R184" i="2"/>
  <c r="P184" i="2"/>
  <c r="BI179" i="2"/>
  <c r="BH179" i="2"/>
  <c r="BG179" i="2"/>
  <c r="BF179" i="2"/>
  <c r="T179" i="2"/>
  <c r="R179" i="2"/>
  <c r="P179" i="2"/>
  <c r="BI175" i="2"/>
  <c r="BH175" i="2"/>
  <c r="BG175" i="2"/>
  <c r="BF175" i="2"/>
  <c r="T175" i="2"/>
  <c r="R175" i="2"/>
  <c r="P175" i="2"/>
  <c r="BI171" i="2"/>
  <c r="BH171" i="2"/>
  <c r="BG171" i="2"/>
  <c r="BF171" i="2"/>
  <c r="T171" i="2"/>
  <c r="R171" i="2"/>
  <c r="P171" i="2"/>
  <c r="BI164" i="2"/>
  <c r="BH164" i="2"/>
  <c r="BG164" i="2"/>
  <c r="BF164" i="2"/>
  <c r="T164" i="2"/>
  <c r="R164" i="2"/>
  <c r="P164" i="2"/>
  <c r="BI160" i="2"/>
  <c r="BH160" i="2"/>
  <c r="BG160" i="2"/>
  <c r="BF160" i="2"/>
  <c r="T160" i="2"/>
  <c r="R160" i="2"/>
  <c r="P160" i="2"/>
  <c r="BI156" i="2"/>
  <c r="BH156" i="2"/>
  <c r="BG156" i="2"/>
  <c r="BF156" i="2"/>
  <c r="T156" i="2"/>
  <c r="R156" i="2"/>
  <c r="P156" i="2"/>
  <c r="BI152" i="2"/>
  <c r="BH152" i="2"/>
  <c r="BG152" i="2"/>
  <c r="BF152" i="2"/>
  <c r="T152" i="2"/>
  <c r="R152" i="2"/>
  <c r="P152" i="2"/>
  <c r="BI148" i="2"/>
  <c r="BH148" i="2"/>
  <c r="BG148" i="2"/>
  <c r="BF148" i="2"/>
  <c r="T148" i="2"/>
  <c r="R148" i="2"/>
  <c r="P148" i="2"/>
  <c r="BI144" i="2"/>
  <c r="BH144" i="2"/>
  <c r="BG144" i="2"/>
  <c r="BF144" i="2"/>
  <c r="T144" i="2"/>
  <c r="R144" i="2"/>
  <c r="P144" i="2"/>
  <c r="BI138" i="2"/>
  <c r="BH138" i="2"/>
  <c r="BG138" i="2"/>
  <c r="BF138" i="2"/>
  <c r="T138" i="2"/>
  <c r="R138" i="2"/>
  <c r="P138" i="2"/>
  <c r="BI134" i="2"/>
  <c r="BH134" i="2"/>
  <c r="BG134" i="2"/>
  <c r="BF134" i="2"/>
  <c r="T134" i="2"/>
  <c r="R134" i="2"/>
  <c r="P134" i="2"/>
  <c r="BI130" i="2"/>
  <c r="BH130" i="2"/>
  <c r="BG130" i="2"/>
  <c r="BF130" i="2"/>
  <c r="T130" i="2"/>
  <c r="R130" i="2"/>
  <c r="P130" i="2"/>
  <c r="BI126" i="2"/>
  <c r="BH126" i="2"/>
  <c r="BG126" i="2"/>
  <c r="BF126" i="2"/>
  <c r="T126" i="2"/>
  <c r="R126" i="2"/>
  <c r="P126" i="2"/>
  <c r="J120" i="2"/>
  <c r="J119" i="2"/>
  <c r="F119" i="2"/>
  <c r="F117" i="2"/>
  <c r="E115" i="2"/>
  <c r="J92" i="2"/>
  <c r="J91" i="2"/>
  <c r="F91" i="2"/>
  <c r="F89" i="2"/>
  <c r="E87" i="2"/>
  <c r="J18" i="2"/>
  <c r="E18" i="2"/>
  <c r="F120" i="2"/>
  <c r="J17" i="2"/>
  <c r="J12" i="2"/>
  <c r="J89" i="2" s="1"/>
  <c r="E7" i="2"/>
  <c r="E113" i="2" s="1"/>
  <c r="L90" i="1"/>
  <c r="AM90" i="1"/>
  <c r="AM89" i="1"/>
  <c r="L89" i="1"/>
  <c r="AM87" i="1"/>
  <c r="L87" i="1"/>
  <c r="L85" i="1"/>
  <c r="L84" i="1"/>
  <c r="BK243" i="2"/>
  <c r="BK394" i="2"/>
  <c r="J359" i="2"/>
  <c r="BK230" i="2"/>
  <c r="J134" i="2"/>
  <c r="BK359" i="2"/>
  <c r="BK321" i="2"/>
  <c r="J213" i="2"/>
  <c r="J308" i="2"/>
  <c r="BK194" i="2"/>
  <c r="BK342" i="2"/>
  <c r="J258" i="2"/>
  <c r="BK130" i="2"/>
  <c r="BK254" i="2"/>
  <c r="J184" i="2"/>
  <c r="J268" i="2"/>
  <c r="J129" i="3"/>
  <c r="BK122" i="4"/>
  <c r="J317" i="2"/>
  <c r="J175" i="2"/>
  <c r="BK389" i="2"/>
  <c r="J338" i="2"/>
  <c r="J189" i="2"/>
  <c r="J365" i="2"/>
  <c r="J326" i="2"/>
  <c r="J234" i="2"/>
  <c r="BK156" i="2"/>
  <c r="BK284" i="2"/>
  <c r="J152" i="2"/>
  <c r="BK308" i="2"/>
  <c r="BK239" i="2"/>
  <c r="BK268" i="2"/>
  <c r="BK175" i="2"/>
  <c r="BK330" i="2"/>
  <c r="J217" i="2"/>
  <c r="J126" i="3"/>
  <c r="J126" i="4"/>
  <c r="BK213" i="2"/>
  <c r="J396" i="2"/>
  <c r="J321" i="2"/>
  <c r="BK148" i="2"/>
  <c r="J355" i="2"/>
  <c r="J264" i="2"/>
  <c r="BK184" i="2"/>
  <c r="J304" i="2"/>
  <c r="J171" i="2"/>
  <c r="J330" i="2"/>
  <c r="BK245" i="2"/>
  <c r="BK300" i="2"/>
  <c r="BK223" i="2"/>
  <c r="BK134" i="2"/>
  <c r="BK264" i="2"/>
  <c r="J160" i="2"/>
  <c r="BK131" i="4"/>
  <c r="J131" i="4"/>
  <c r="BK204" i="2"/>
  <c r="BK396" i="2"/>
  <c r="J370" i="2"/>
  <c r="BK260" i="2"/>
  <c r="J130" i="2"/>
  <c r="J351" i="2"/>
  <c r="J296" i="2"/>
  <c r="J219" i="2"/>
  <c r="BK326" i="2"/>
  <c r="BK179" i="2"/>
  <c r="BK317" i="2"/>
  <c r="BK160" i="2"/>
  <c r="BK270" i="2"/>
  <c r="BK209" i="2"/>
  <c r="BK334" i="2"/>
  <c r="J204" i="2"/>
  <c r="BK126" i="3"/>
  <c r="J128" i="4"/>
  <c r="J270" i="2"/>
  <c r="J394" i="2"/>
  <c r="BK355" i="2"/>
  <c r="BK272" i="2"/>
  <c r="J389" i="2"/>
  <c r="J346" i="2"/>
  <c r="BK276" i="2"/>
  <c r="J209" i="2"/>
  <c r="BK296" i="2"/>
  <c r="J199" i="2"/>
  <c r="J300" i="2"/>
  <c r="BK189" i="2"/>
  <c r="J272" i="2"/>
  <c r="BK217" i="2"/>
  <c r="BK312" i="2"/>
  <c r="BK258" i="2"/>
  <c r="BK129" i="3"/>
  <c r="BK126" i="4"/>
  <c r="J312" i="2"/>
  <c r="BK138" i="2"/>
  <c r="J381" i="2"/>
  <c r="BK280" i="2"/>
  <c r="BK164" i="2"/>
  <c r="BK370" i="2"/>
  <c r="J334" i="2"/>
  <c r="J254" i="2"/>
  <c r="J164" i="2"/>
  <c r="J249" i="2"/>
  <c r="J126" i="2"/>
  <c r="J280" i="2"/>
  <c r="BK304" i="2"/>
  <c r="BK234" i="2"/>
  <c r="J148" i="2"/>
  <c r="J284" i="2"/>
  <c r="J223" i="2"/>
  <c r="J144" i="2"/>
  <c r="J124" i="4"/>
  <c r="J194" i="2"/>
  <c r="J385" i="2"/>
  <c r="BK288" i="2"/>
  <c r="J179" i="2"/>
  <c r="BK381" i="2"/>
  <c r="BK338" i="2"/>
  <c r="J260" i="2"/>
  <c r="BK351" i="2"/>
  <c r="J230" i="2"/>
  <c r="BK346" i="2"/>
  <c r="BK266" i="2"/>
  <c r="BK126" i="2"/>
  <c r="BK249" i="2"/>
  <c r="J156" i="2"/>
  <c r="J276" i="2"/>
  <c r="BK219" i="2"/>
  <c r="BK123" i="3"/>
  <c r="BK128" i="4"/>
  <c r="J122" i="4"/>
  <c r="J266" i="2"/>
  <c r="BK152" i="2"/>
  <c r="BK365" i="2"/>
  <c r="BK199" i="2"/>
  <c r="BK385" i="2"/>
  <c r="J342" i="2"/>
  <c r="J245" i="2"/>
  <c r="BK171" i="2"/>
  <c r="J239" i="2"/>
  <c r="J138" i="2"/>
  <c r="J288" i="2"/>
  <c r="BK144" i="2"/>
  <c r="J243" i="2"/>
  <c r="AS94" i="1"/>
  <c r="J123" i="3"/>
  <c r="BK124" i="4"/>
  <c r="P121" i="3" l="1"/>
  <c r="P120" i="3" s="1"/>
  <c r="AU96" i="1" s="1"/>
  <c r="R121" i="3"/>
  <c r="R120" i="3" s="1"/>
  <c r="T121" i="3"/>
  <c r="T120" i="3" s="1"/>
  <c r="P183" i="2"/>
  <c r="R253" i="2"/>
  <c r="BK393" i="2"/>
  <c r="J393" i="2" s="1"/>
  <c r="J103" i="2" s="1"/>
  <c r="T125" i="2"/>
  <c r="BK238" i="2"/>
  <c r="J238" i="2" s="1"/>
  <c r="J100" i="2" s="1"/>
  <c r="R393" i="2"/>
  <c r="P125" i="2"/>
  <c r="P253" i="2"/>
  <c r="T350" i="2"/>
  <c r="BK125" i="2"/>
  <c r="J125" i="2"/>
  <c r="J98" i="2" s="1"/>
  <c r="BK253" i="2"/>
  <c r="J253" i="2" s="1"/>
  <c r="J101" i="2" s="1"/>
  <c r="BK350" i="2"/>
  <c r="J350" i="2"/>
  <c r="J102" i="2" s="1"/>
  <c r="T393" i="2"/>
  <c r="BK121" i="4"/>
  <c r="R183" i="2"/>
  <c r="T253" i="2"/>
  <c r="P393" i="2"/>
  <c r="R121" i="4"/>
  <c r="R120" i="4"/>
  <c r="R119" i="4"/>
  <c r="BK183" i="2"/>
  <c r="P238" i="2"/>
  <c r="T238" i="2"/>
  <c r="R350" i="2"/>
  <c r="T121" i="4"/>
  <c r="T120" i="4" s="1"/>
  <c r="T119" i="4" s="1"/>
  <c r="R125" i="2"/>
  <c r="T183" i="2"/>
  <c r="R238" i="2"/>
  <c r="P350" i="2"/>
  <c r="P121" i="4"/>
  <c r="P120" i="4"/>
  <c r="P119" i="4" s="1"/>
  <c r="AU97" i="1" s="1"/>
  <c r="BK122" i="3"/>
  <c r="J122" i="3"/>
  <c r="J98" i="3" s="1"/>
  <c r="BK130" i="4"/>
  <c r="J130" i="4"/>
  <c r="J99" i="4" s="1"/>
  <c r="BK128" i="3"/>
  <c r="J128" i="3"/>
  <c r="J100" i="3" s="1"/>
  <c r="BK125" i="3"/>
  <c r="J125" i="3" s="1"/>
  <c r="J99" i="3" s="1"/>
  <c r="F92" i="4"/>
  <c r="J113" i="4"/>
  <c r="E109" i="4"/>
  <c r="BE122" i="4"/>
  <c r="BE128" i="4"/>
  <c r="BE131" i="4"/>
  <c r="BE124" i="4"/>
  <c r="BE126" i="4"/>
  <c r="E110" i="3"/>
  <c r="BE129" i="3"/>
  <c r="F117" i="3"/>
  <c r="J89" i="3"/>
  <c r="BE123" i="3"/>
  <c r="BE126" i="3"/>
  <c r="E85" i="2"/>
  <c r="J117" i="2"/>
  <c r="BE130" i="2"/>
  <c r="BE134" i="2"/>
  <c r="BE164" i="2"/>
  <c r="BE184" i="2"/>
  <c r="BE189" i="2"/>
  <c r="BE239" i="2"/>
  <c r="BE321" i="2"/>
  <c r="BE326" i="2"/>
  <c r="BE199" i="2"/>
  <c r="BE204" i="2"/>
  <c r="BE230" i="2"/>
  <c r="BE258" i="2"/>
  <c r="BE260" i="2"/>
  <c r="BE264" i="2"/>
  <c r="BE266" i="2"/>
  <c r="BE312" i="2"/>
  <c r="F92" i="2"/>
  <c r="BE194" i="2"/>
  <c r="BE209" i="2"/>
  <c r="BE223" i="2"/>
  <c r="BE234" i="2"/>
  <c r="BE338" i="2"/>
  <c r="BE156" i="2"/>
  <c r="BE213" i="2"/>
  <c r="BE217" i="2"/>
  <c r="BE219" i="2"/>
  <c r="BE268" i="2"/>
  <c r="BE272" i="2"/>
  <c r="BE276" i="2"/>
  <c r="BE280" i="2"/>
  <c r="BE346" i="2"/>
  <c r="BE152" i="2"/>
  <c r="BE175" i="2"/>
  <c r="BE179" i="2"/>
  <c r="BE330" i="2"/>
  <c r="BE365" i="2"/>
  <c r="BE381" i="2"/>
  <c r="BE389" i="2"/>
  <c r="BE138" i="2"/>
  <c r="BE160" i="2"/>
  <c r="BE243" i="2"/>
  <c r="BE245" i="2"/>
  <c r="BE249" i="2"/>
  <c r="BE270" i="2"/>
  <c r="BE296" i="2"/>
  <c r="BE300" i="2"/>
  <c r="BE317" i="2"/>
  <c r="BE334" i="2"/>
  <c r="BE351" i="2"/>
  <c r="BE359" i="2"/>
  <c r="BE370" i="2"/>
  <c r="BE385" i="2"/>
  <c r="BE394" i="2"/>
  <c r="BE396" i="2"/>
  <c r="BE126" i="2"/>
  <c r="BE144" i="2"/>
  <c r="BE148" i="2"/>
  <c r="BE171" i="2"/>
  <c r="BE254" i="2"/>
  <c r="BE284" i="2"/>
  <c r="BE288" i="2"/>
  <c r="BE304" i="2"/>
  <c r="BE308" i="2"/>
  <c r="BE342" i="2"/>
  <c r="BE355" i="2"/>
  <c r="F34" i="2"/>
  <c r="BA95" i="1" s="1"/>
  <c r="F35" i="2"/>
  <c r="BB95" i="1" s="1"/>
  <c r="F36" i="2"/>
  <c r="BC95" i="1" s="1"/>
  <c r="F37" i="2"/>
  <c r="BD95" i="1" s="1"/>
  <c r="F35" i="3"/>
  <c r="BB96" i="1"/>
  <c r="J34" i="3"/>
  <c r="AW96" i="1" s="1"/>
  <c r="F37" i="3"/>
  <c r="BD96" i="1"/>
  <c r="F34" i="3"/>
  <c r="BA96" i="1"/>
  <c r="F36" i="3"/>
  <c r="BC96" i="1"/>
  <c r="F34" i="4"/>
  <c r="BA97" i="1" s="1"/>
  <c r="J34" i="4"/>
  <c r="AW97" i="1" s="1"/>
  <c r="J34" i="2"/>
  <c r="AW95" i="1" s="1"/>
  <c r="F37" i="4"/>
  <c r="BD97" i="1"/>
  <c r="F36" i="4"/>
  <c r="BC97" i="1"/>
  <c r="F35" i="4"/>
  <c r="BB97" i="1"/>
  <c r="R124" i="2" l="1"/>
  <c r="R123" i="2" s="1"/>
  <c r="BK124" i="2"/>
  <c r="BK123" i="2" s="1"/>
  <c r="J123" i="2" s="1"/>
  <c r="J30" i="2" s="1"/>
  <c r="J183" i="2"/>
  <c r="J99" i="2" s="1"/>
  <c r="T124" i="2"/>
  <c r="T123" i="2" s="1"/>
  <c r="BK120" i="4"/>
  <c r="BK119" i="4"/>
  <c r="J119" i="4"/>
  <c r="J30" i="4" s="1"/>
  <c r="AG97" i="1" s="1"/>
  <c r="P124" i="2"/>
  <c r="P123" i="2"/>
  <c r="AU95" i="1" s="1"/>
  <c r="AU94" i="1" s="1"/>
  <c r="BK121" i="3"/>
  <c r="BK120" i="3" s="1"/>
  <c r="J120" i="3" s="1"/>
  <c r="J30" i="3" s="1"/>
  <c r="AG96" i="1" s="1"/>
  <c r="J121" i="3"/>
  <c r="J97" i="3"/>
  <c r="J121" i="4"/>
  <c r="J98" i="4"/>
  <c r="AG95" i="1"/>
  <c r="J124" i="2"/>
  <c r="J97" i="2" s="1"/>
  <c r="J96" i="2"/>
  <c r="J33" i="3"/>
  <c r="AV96" i="1"/>
  <c r="AT96" i="1"/>
  <c r="BB94" i="1"/>
  <c r="W31" i="1" s="1"/>
  <c r="F33" i="3"/>
  <c r="AZ96" i="1"/>
  <c r="BD94" i="1"/>
  <c r="W33" i="1" s="1"/>
  <c r="F33" i="4"/>
  <c r="AZ97" i="1"/>
  <c r="BA94" i="1"/>
  <c r="AW94" i="1" s="1"/>
  <c r="AK30" i="1" s="1"/>
  <c r="BC94" i="1"/>
  <c r="AY94" i="1" s="1"/>
  <c r="J33" i="2"/>
  <c r="AV95" i="1" s="1"/>
  <c r="AT95" i="1" s="1"/>
  <c r="AN95" i="1" s="1"/>
  <c r="F33" i="2"/>
  <c r="AZ95" i="1" s="1"/>
  <c r="J33" i="4"/>
  <c r="AV97" i="1" s="1"/>
  <c r="AT97" i="1" s="1"/>
  <c r="AN97" i="1" l="1"/>
  <c r="AG94" i="1"/>
  <c r="AK26" i="1" s="1"/>
  <c r="J120" i="4"/>
  <c r="J97" i="4"/>
  <c r="J96" i="4"/>
  <c r="AN96" i="1"/>
  <c r="J96" i="3"/>
  <c r="J39" i="4"/>
  <c r="J39" i="3"/>
  <c r="J39" i="2"/>
  <c r="AZ94" i="1"/>
  <c r="W29" i="1" s="1"/>
  <c r="W30" i="1"/>
  <c r="AX94" i="1"/>
  <c r="W32" i="1"/>
  <c r="AV94" i="1" l="1"/>
  <c r="AK29" i="1" s="1"/>
  <c r="AK35" i="1" s="1"/>
  <c r="AT94" i="1" l="1"/>
  <c r="AN94" i="1"/>
</calcChain>
</file>

<file path=xl/sharedStrings.xml><?xml version="1.0" encoding="utf-8"?>
<sst xmlns="http://schemas.openxmlformats.org/spreadsheetml/2006/main" count="3640" uniqueCount="626">
  <si>
    <t>Export Komplet</t>
  </si>
  <si>
    <t/>
  </si>
  <si>
    <t>2.0</t>
  </si>
  <si>
    <t>False</t>
  </si>
  <si>
    <t>{80e0ebd2-b7cc-4c5a-97cf-fe420e797be7}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</si>
  <si>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</si>
  <si>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</si>
  <si>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</si>
  <si>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</si>
  <si>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</si>
  <si>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</si>
  <si>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</si>
  <si>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</si>
  <si>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</si>
  <si>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</si>
  <si>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</si>
  <si>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</si>
  <si>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Zástavba lokality Broumov - Spořilov, komunikace a VO_nerozdělené - 2023 - aktuál</t>
  </si>
  <si>
    <t>KSO:</t>
  </si>
  <si>
    <t>CC-CZ:</t>
  </si>
  <si>
    <t>Místo:</t>
  </si>
  <si>
    <t>ul. Bratří Čapků, Pionýrská</t>
  </si>
  <si>
    <t>Datum:</t>
  </si>
  <si>
    <t>1. 3. 2023</t>
  </si>
  <si>
    <t>Zadavatel:</t>
  </si>
  <si>
    <t>IČ:</t>
  </si>
  <si>
    <t>00272523</t>
  </si>
  <si>
    <t>Město Broumov,Třída Masarykova 239,550 01 Broumov</t>
  </si>
  <si>
    <t>DIČ:</t>
  </si>
  <si>
    <t>CZ00272523</t>
  </si>
  <si>
    <t>Uchazeč:</t>
  </si>
  <si>
    <t>Vyplň údaj</t>
  </si>
  <si>
    <t>Projektant:</t>
  </si>
  <si>
    <t>04803302</t>
  </si>
  <si>
    <t>Ing. Adam Beneš,Žďárky 224, 549 37 Žďárky</t>
  </si>
  <si>
    <t>CZ8802063600</t>
  </si>
  <si>
    <t>True</t>
  </si>
  <si>
    <t>Zpracovatel:</t>
  </si>
  <si>
    <t>05733171</t>
  </si>
  <si>
    <t>TMI Building s.r.o.</t>
  </si>
  <si>
    <t>CZ05733171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</si>
  <si>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</si>
  <si>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</si>
  <si>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</si>
  <si>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</si>
  <si>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</si>
  <si>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</si>
  <si>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</si>
  <si>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</si>
  <si>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</si>
  <si>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</si>
  <si>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</si>
  <si>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</si>
  <si>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</si>
  <si>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</si>
  <si>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</si>
  <si>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</si>
  <si>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</si>
  <si>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</si>
  <si>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</si>
  <si>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</si>
  <si>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</si>
  <si>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</si>
  <si>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</si>
  <si>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</si>
  <si>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</si>
  <si>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</si>
  <si>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</si>
  <si>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</si>
  <si>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</si>
  <si>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</si>
  <si>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</si>
  <si>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</si>
  <si>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</si>
  <si>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</si>
  <si>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</si>
  <si>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</si>
  <si>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</si>
  <si>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</si>
  <si>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</si>
  <si>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</si>
  <si>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</si>
  <si>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</si>
  <si>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</si>
  <si>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</si>
  <si>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</si>
  <si>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</si>
  <si>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102</t>
  </si>
  <si>
    <t>Komunikace Osa B - ul. Pionýrská</t>
  </si>
  <si>
    <t>STA</t>
  </si>
  <si>
    <t>{92f18f81-f2d8-432b-8b4c-1ec4110e77f7}</t>
  </si>
  <si>
    <t>2</t>
  </si>
  <si>
    <t>VRN</t>
  </si>
  <si>
    <t>Vedlejší rozpočtové náklady</t>
  </si>
  <si>
    <t>{9e958cfc-5891-48ab-a45b-200fa8352c49}</t>
  </si>
  <si>
    <t>ON</t>
  </si>
  <si>
    <t>Ostatní náklady</t>
  </si>
  <si>
    <t>{a54b38e7-d884-40fc-804c-62135f128ff0}</t>
  </si>
  <si>
    <t>Betonová_přídlažba</t>
  </si>
  <si>
    <t>Betonová přídlažba</t>
  </si>
  <si>
    <t>m2</t>
  </si>
  <si>
    <t>86,25</t>
  </si>
  <si>
    <t>Bourání_vozovka</t>
  </si>
  <si>
    <t>Bourání vozovka</t>
  </si>
  <si>
    <t>728</t>
  </si>
  <si>
    <t>KRYCÍ LIST SOUPISU PRACÍ</t>
  </si>
  <si>
    <t>Obrubník_chodníkový</t>
  </si>
  <si>
    <t>Obrubník chodníkový</t>
  </si>
  <si>
    <t>m</t>
  </si>
  <si>
    <t>12</t>
  </si>
  <si>
    <t>Obrubník_silniční</t>
  </si>
  <si>
    <t>Obrubník silniční</t>
  </si>
  <si>
    <t>482</t>
  </si>
  <si>
    <t>Reliéfní_dlažba_60</t>
  </si>
  <si>
    <t>Reliéfní dlažba tl. 60mm</t>
  </si>
  <si>
    <t>16</t>
  </si>
  <si>
    <t>Řezání</t>
  </si>
  <si>
    <t>Řezání živice</t>
  </si>
  <si>
    <t>13</t>
  </si>
  <si>
    <t>Objekt:</t>
  </si>
  <si>
    <t>Suť_beton</t>
  </si>
  <si>
    <t>Suť beton</t>
  </si>
  <si>
    <t>t</t>
  </si>
  <si>
    <t>SO 102 - Komunikace Osa B - ul. Pionýrská</t>
  </si>
  <si>
    <t>Suť_celkem</t>
  </si>
  <si>
    <t>Suť celkem</t>
  </si>
  <si>
    <t>204,859</t>
  </si>
  <si>
    <t>Suť_kamenivo</t>
  </si>
  <si>
    <t>Suť kamenivo</t>
  </si>
  <si>
    <t>21,112</t>
  </si>
  <si>
    <t>Suť_kusová</t>
  </si>
  <si>
    <t>Suť kusová</t>
  </si>
  <si>
    <t>44,573</t>
  </si>
  <si>
    <t>Suť_živice</t>
  </si>
  <si>
    <t>Suť živice</t>
  </si>
  <si>
    <t>183,747</t>
  </si>
  <si>
    <t>Vozovka_asfalt</t>
  </si>
  <si>
    <t>Vozovka asfalt</t>
  </si>
  <si>
    <t>856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</si>
  <si>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</si>
  <si>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</si>
  <si>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</si>
  <si>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</si>
  <si>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</si>
  <si>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</si>
  <si>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</si>
  <si>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</si>
  <si>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</si>
  <si>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</si>
  <si>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</si>
  <si>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</si>
  <si>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</si>
  <si>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</si>
  <si>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</si>
  <si>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</si>
  <si>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</si>
  <si>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</si>
  <si>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</si>
  <si>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</si>
  <si>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</si>
  <si>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</si>
  <si>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</si>
  <si>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</si>
  <si>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</si>
  <si>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</si>
  <si>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</si>
  <si>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</si>
  <si>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</si>
  <si>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</si>
  <si>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113106121</t>
  </si>
  <si>
    <t>Rozebrání dlažeb z betonových nebo kamenných dlaždic komunikací pro pěší ručně</t>
  </si>
  <si>
    <t>CS ÚRS 2023 01</t>
  </si>
  <si>
    <t>4</t>
  </si>
  <si>
    <t>1834921886</t>
  </si>
  <si>
    <t>PP</t>
  </si>
  <si>
    <t>Rozebrání dlažeb komunikací pro pěší s přemístěním hmot na skládku na vzdálenost do 3 m nebo s naložením na dopravní prostředek s ložem z kameniva nebo živice a s jakoukoliv výplní spár ručně z betonových nebo kameninových dlaždic, desek nebo tvarovek</t>
  </si>
  <si>
    <t>VV</t>
  </si>
  <si>
    <t>"Rozebrání betonové přídlažby - odměřeno ze situace" 126,000*0,250</t>
  </si>
  <si>
    <t>Součet</t>
  </si>
  <si>
    <t>113107142</t>
  </si>
  <si>
    <t>Odstranění podkladu živičného tl 100 mm ručně</t>
  </si>
  <si>
    <t>1981617837</t>
  </si>
  <si>
    <t>Odstranění podkladů nebo krytů ručně s přemístěním hmot na skládku na vzdálenost do 3 m nebo s naložením na dopravní prostředek živičných, o tl. vrstvy přes 50 do 100 mm</t>
  </si>
  <si>
    <t>"Předpoklad ručního bourání - 10%" Bourání_vozovka*0,10</t>
  </si>
  <si>
    <t>3</t>
  </si>
  <si>
    <t>113107162</t>
  </si>
  <si>
    <t>Odstranění podkladu z kameniva drceného tl 200 mm strojně pl přes 50 do 200 m2</t>
  </si>
  <si>
    <t>1920590914</t>
  </si>
  <si>
    <t>Odstranění podkladů nebo krytů strojně plochy jednotlivě přes 50 m2 do 200 m2 s přemístěním hmot na skládku na vzdálenost do 20 m nebo s naložením na dopravní prostředek z kameniva hrubého drceného, o tl. vrstvy přes 100 do 200 mm</t>
  </si>
  <si>
    <t>"Předpoklad sanace podkladních vrstev v tl. 200mm - 10% z celkové polochy bourání vozovky" Bourání_vozovka*0,100</t>
  </si>
  <si>
    <t>113154264</t>
  </si>
  <si>
    <t>Frézování živičného krytu tl 100 mm pruh š 2 m pl do 1000 m2 s překážkami v trase</t>
  </si>
  <si>
    <t>-453839194</t>
  </si>
  <si>
    <t>Frézování živičného podkladu nebo krytu  s naložením na dopravní prostředek plochy přes 500 do 1 000 m2 s překážkami v trase pruhu šířky přes 1 m do 2 m, tloušťky vrstvy 100 mm</t>
  </si>
  <si>
    <t>"Bourání stávající vozovky - odměřeno ze situace" 728,000</t>
  </si>
  <si>
    <t>"Předpoklad strojního bourání - 90%" Bourání_vozovka*0,90</t>
  </si>
  <si>
    <t>5</t>
  </si>
  <si>
    <t>113201112</t>
  </si>
  <si>
    <t>Vytrhání obrub silničních ležatých</t>
  </si>
  <si>
    <t>1515113885</t>
  </si>
  <si>
    <t>Vytrhání obrub  s vybouráním lože, s přemístěním hmot na skládku na vzdálenost do 3 m nebo s naložením na dopravní prostředek silničních ležatých</t>
  </si>
  <si>
    <t>"Vytrhání silničních obrub - odměřeno ze situace" 126,000</t>
  </si>
  <si>
    <t>6</t>
  </si>
  <si>
    <t>181351116</t>
  </si>
  <si>
    <t>Rozprostření ornice tl vrstvy přes 300 do 400 mm pl přes 500 m2 v rovině nebo ve svahu do 1:5 strojně</t>
  </si>
  <si>
    <t>-2017996551</t>
  </si>
  <si>
    <t>Rozprostření a urovnání ornice v rovině nebo ve svahu sklonu do 1:5 strojně při souvislé ploše přes 500 m2, tl. vrstvy přes 300 do 400 mm</t>
  </si>
  <si>
    <t>"Zeleň" 271,000</t>
  </si>
  <si>
    <t>7</t>
  </si>
  <si>
    <t>181411132</t>
  </si>
  <si>
    <t>Založení parkového trávníku výsevem plochy do 1000 m2 ve svahu do 1:2</t>
  </si>
  <si>
    <t>-252038207</t>
  </si>
  <si>
    <t>Založení trávníku na půdě předem připravené plochy do 1000 m2 výsevem včetně utažení parkového na svahu přes 1:5 do 1:2</t>
  </si>
  <si>
    <t>8</t>
  </si>
  <si>
    <t>M</t>
  </si>
  <si>
    <t>00572410</t>
  </si>
  <si>
    <t>osivo směs travní parková</t>
  </si>
  <si>
    <t>kg</t>
  </si>
  <si>
    <t>1580978281</t>
  </si>
  <si>
    <t>271,000*0,015</t>
  </si>
  <si>
    <t>9</t>
  </si>
  <si>
    <t>181951111</t>
  </si>
  <si>
    <t>Úprava pláně v hornině třídy těžitelnosti I skupiny 1 až 3 bez zhutnění strojně</t>
  </si>
  <si>
    <t>-958363469</t>
  </si>
  <si>
    <t>Úprava pláně vyrovnáním výškových rozdílů strojně v hornině třídy těžitelnosti I, skupiny 1 až 3 bez zhutnění</t>
  </si>
  <si>
    <t>10</t>
  </si>
  <si>
    <t>181951112</t>
  </si>
  <si>
    <t>Úprava pláně v hornině třídy těžitelnosti I skupiny 1 až 3 se zhutněním strojně</t>
  </si>
  <si>
    <t>1963044346</t>
  </si>
  <si>
    <t>Úprava pláně vyrovnáním výškových rozdílů strojně v hornině třídy těžitelnosti I, skupiny 1 až 3 se zhutněním</t>
  </si>
  <si>
    <t>Výměry odměřeny ze situace</t>
  </si>
  <si>
    <t>"Vozovka asfalt" 832,000</t>
  </si>
  <si>
    <t>"Chodník litý asfalt" 126,000</t>
  </si>
  <si>
    <t>"Staní pod popelnice - dlažba" 43,000</t>
  </si>
  <si>
    <t>11</t>
  </si>
  <si>
    <t>183403153</t>
  </si>
  <si>
    <t>Obdělání půdy hrabáním v rovině a svahu do 1:5</t>
  </si>
  <si>
    <t>213352515</t>
  </si>
  <si>
    <t>Obdělání půdy  hrabáním v rovině nebo na svahu do 1:5</t>
  </si>
  <si>
    <t>184853511</t>
  </si>
  <si>
    <t>Chemické odplevelení před založením kultury nad 20 m2 postřikem na široko v rovině a svahu do 1:5 strojně</t>
  </si>
  <si>
    <t>977833122</t>
  </si>
  <si>
    <t>Chemické odplevelení půdy před založením kultury, trávníku nebo zpevněných ploch strojně o výměře jednotlivě přes 20 m2 postřikem na široko v rovině nebo na svahu do 1:5</t>
  </si>
  <si>
    <t>184853521</t>
  </si>
  <si>
    <t>Chemické odplevelení po založení kultury postřikem na široko v rovině a svahu do 1:5 strojně</t>
  </si>
  <si>
    <t>-564606244</t>
  </si>
  <si>
    <t>Chemické odplevelení po založení kultury strojně postřikem na široko v rovině nebo na svahu do 1:5</t>
  </si>
  <si>
    <t>Komunikace pozemní</t>
  </si>
  <si>
    <t>14</t>
  </si>
  <si>
    <t>564861111</t>
  </si>
  <si>
    <t>Podklad ze štěrkodrtě ŠD tl 200 mm</t>
  </si>
  <si>
    <t>-838331606</t>
  </si>
  <si>
    <t>Podklad ze štěrkodrti ŠD  s rozprostřením a zhutněním, po zhutnění tl. 200 mm</t>
  </si>
  <si>
    <t>"Sanace podkladní vrstev" Bourání_vozovka*0,100</t>
  </si>
  <si>
    <t>565155111</t>
  </si>
  <si>
    <t>Asfaltový beton vrstva podkladní ACP 16 (obalované kamenivo OKS) tl 70 mm š do 3 m</t>
  </si>
  <si>
    <t>709714792</t>
  </si>
  <si>
    <t>Asfaltový beton vrstva podkladní ACP 16 (obalované kamenivo střednězrnné - OKS)  s rozprostřením a zhutněním v pruhu šířky do 3 m, po zhutnění tl. 70 mm</t>
  </si>
  <si>
    <t>"Plocha stávající komunikace" 730,000</t>
  </si>
  <si>
    <t>573191111</t>
  </si>
  <si>
    <t>Postřik infiltrační kationaktivní emulzí v množství 1 kg/m2</t>
  </si>
  <si>
    <t>-1498910776</t>
  </si>
  <si>
    <t>Postřik infiltrační kationaktivní emulzí v množství 1,00 kg/m2</t>
  </si>
  <si>
    <t>17</t>
  </si>
  <si>
    <t>573231108</t>
  </si>
  <si>
    <t>Postřik živičný spojovací ze silniční emulze v množství 0,50 kg/m2</t>
  </si>
  <si>
    <t>2031972801</t>
  </si>
  <si>
    <t>Postřik spojovací PS bez posypu kamenivem ze silniční emulze, v množství 0,50 kg/m2</t>
  </si>
  <si>
    <t>Vozovka_asfalt-Betonová_přídlažba</t>
  </si>
  <si>
    <t>18</t>
  </si>
  <si>
    <t>577134111</t>
  </si>
  <si>
    <t>Asfaltový beton vrstva obrusná ACO 11 (ABS) tř. I tl 40 mm š do 3 m z nemodifikovaného asfaltu</t>
  </si>
  <si>
    <t>-1709219032</t>
  </si>
  <si>
    <t>Asfaltový beton vrstva obrusná ACO 11 (ABS)  s rozprostřením a se zhutněním z nemodifikovaného asfaltu v pruhu šířky do 3 m tř. I, po zhutnění tl. 40 mm</t>
  </si>
  <si>
    <t>"Obnova povrchu po fréze" 730,000</t>
  </si>
  <si>
    <t>19</t>
  </si>
  <si>
    <t>578143113</t>
  </si>
  <si>
    <t>Litý asfalt MA 11 (LAS) tl 40 mm š do 3 m z nemodifikovaného asfaltu</t>
  </si>
  <si>
    <t>-1498570296</t>
  </si>
  <si>
    <t>Litý asfalt MA 11 (LAS) s rozprostřením  z nemodifikovaného asfaltu v pruhu šířky do 3 m tl. 40 mm</t>
  </si>
  <si>
    <t>20</t>
  </si>
  <si>
    <t>581111311</t>
  </si>
  <si>
    <t>Kryt cementobetonový vozovek skupiny CB III tl do 100 mm</t>
  </si>
  <si>
    <t>-258146547</t>
  </si>
  <si>
    <t>Kryt cementobetonový silničních komunikací skupiny CB III tl. do 100 mm</t>
  </si>
  <si>
    <t>"Chodník litý asfalt" 126,000*0,060</t>
  </si>
  <si>
    <t>28323151</t>
  </si>
  <si>
    <t>papír separační potažený PE fólií</t>
  </si>
  <si>
    <t>1101822523</t>
  </si>
  <si>
    <t>22</t>
  </si>
  <si>
    <t>596211113R</t>
  </si>
  <si>
    <t>Kladení zámkové dlažby komunikací pro pěší tl 60 mm skupiny A pl přes 300 m2</t>
  </si>
  <si>
    <t>1819302824</t>
  </si>
  <si>
    <t>Kladení dlažby z betonových zámkových dlaždic komunikací pro pěší s ložem z betonu tl. do 40 mm, s vyplněním spár s dvojitým hutněním, vibrováním a se smetením přebytečného materiálu na krajnici tl. 60 mm skupiny A, pro plochy přes 300 m2</t>
  </si>
  <si>
    <t>"Reliéfní dlažba tl. 60mm - odměřeno ze situace" 16,000</t>
  </si>
  <si>
    <t>23</t>
  </si>
  <si>
    <t>522478102R</t>
  </si>
  <si>
    <t>dlažba betonová 100x200x60mm barva červená reliéfní</t>
  </si>
  <si>
    <t>-597842294</t>
  </si>
  <si>
    <t>P</t>
  </si>
  <si>
    <t xml:space="preserve">Poznámka k položce:_x000D_
Například Best Klasiko_x000D_
</t>
  </si>
  <si>
    <t>"Ztratné 3%" Reliéfní_dlažba_60*1,030</t>
  </si>
  <si>
    <t>24</t>
  </si>
  <si>
    <t>596811221R</t>
  </si>
  <si>
    <t>Kladení betonové dlažby komunikací pro pěší do lože z betonu vel do 0,25 m2 plochy do 100 m2</t>
  </si>
  <si>
    <t>592982227</t>
  </si>
  <si>
    <t>Kladení dlažby z betonových nebo kameninových dlaždic komunikací pro pěší s vyplněním spár a se smetením přebytečného materiálu na vzdálenost do 3 m s ložem z betonu tl. do 30 mm velikosti dlaždic přes 0,09 m2 do 0,25 m2, pro plochy přes 50 do 100 m2</t>
  </si>
  <si>
    <t>"Betonová přídlažba 250x500mm - odměřeno ze situace" 345*0,250</t>
  </si>
  <si>
    <t>25</t>
  </si>
  <si>
    <t>59245620R</t>
  </si>
  <si>
    <t>dlažba desková betonová 500x250x80mm přírodní</t>
  </si>
  <si>
    <t>-718465320</t>
  </si>
  <si>
    <t>"Prořez 1%" 86,25*1,01</t>
  </si>
  <si>
    <t>Trubní vedení</t>
  </si>
  <si>
    <t>26</t>
  </si>
  <si>
    <t>899231111</t>
  </si>
  <si>
    <t>Výšková úprava uličního vstupu nebo vpusti do 200 mm zvýšením mříže</t>
  </si>
  <si>
    <t>kus</t>
  </si>
  <si>
    <t>1095303738</t>
  </si>
  <si>
    <t>Výšková úprava uličního vstupu nebo vpusti do 200 mm  zvýšením mříže</t>
  </si>
  <si>
    <t>"Uliční vpust" 8,000</t>
  </si>
  <si>
    <t>27</t>
  </si>
  <si>
    <t>899326147R</t>
  </si>
  <si>
    <t>Čištění stávající uliční vpusti</t>
  </si>
  <si>
    <t>697411193</t>
  </si>
  <si>
    <t>28</t>
  </si>
  <si>
    <t>899331111</t>
  </si>
  <si>
    <t>Výšková úprava uličního vstupu nebo vpusti do 200 mm zvýšením poklopu</t>
  </si>
  <si>
    <t>-459844083</t>
  </si>
  <si>
    <t>Výšková úprava uličního vstupu nebo vpusti do 200 mm  zvýšením poklopu</t>
  </si>
  <si>
    <t>"Kanalizační šachta" 12,000</t>
  </si>
  <si>
    <t>29</t>
  </si>
  <si>
    <t>899431111</t>
  </si>
  <si>
    <t>Výšková úprava uličního vstupu nebo vpusti do 200 mm zvýšením krycího hrnce, šoupěte nebo hydrantu</t>
  </si>
  <si>
    <t>-395215459</t>
  </si>
  <si>
    <t>Výšková úprava uličního vstupu nebo vpusti do 200 mm  zvýšením krycího hrnce, šoupěte nebo hydrantu bez úpravy armatur</t>
  </si>
  <si>
    <t>"Vodovodní šoupě" 7,000</t>
  </si>
  <si>
    <t>Ostatní konstrukce a práce, bourání</t>
  </si>
  <si>
    <t>30</t>
  </si>
  <si>
    <t>914111111</t>
  </si>
  <si>
    <t>Montáž svislé dopravní značky do velikosti 1 m2 objímkami na sloupek nebo konzolu</t>
  </si>
  <si>
    <t>-1683495544</t>
  </si>
  <si>
    <t>Montáž svislé dopravní značky základní  velikosti do 1 m2 objímkami na sloupky nebo konzoly</t>
  </si>
  <si>
    <t>31</t>
  </si>
  <si>
    <t>40445674R</t>
  </si>
  <si>
    <t>dopravní značky plochy do 1m2</t>
  </si>
  <si>
    <t>1049438187</t>
  </si>
  <si>
    <t>32</t>
  </si>
  <si>
    <t>914511111</t>
  </si>
  <si>
    <t>Montáž sloupku dopravních značek délky do 3,5 m s betonovým základem</t>
  </si>
  <si>
    <t>1578985031</t>
  </si>
  <si>
    <t>Montáž sloupku dopravních značek  délky do 3,5 m do betonového základu</t>
  </si>
  <si>
    <t>33</t>
  </si>
  <si>
    <t>40445230</t>
  </si>
  <si>
    <t>sloupek pro dopravní značku Zn D 70mm v 3,5m</t>
  </si>
  <si>
    <t>599751365</t>
  </si>
  <si>
    <t>34</t>
  </si>
  <si>
    <t>40445257</t>
  </si>
  <si>
    <t>svorka upínací na sloupek D 70mm</t>
  </si>
  <si>
    <t>-769386736</t>
  </si>
  <si>
    <t>35</t>
  </si>
  <si>
    <t>40445254</t>
  </si>
  <si>
    <t>víčko plastové na sloupek D 70mm</t>
  </si>
  <si>
    <t>1454593665</t>
  </si>
  <si>
    <t>36</t>
  </si>
  <si>
    <t>40445271</t>
  </si>
  <si>
    <t>fólie retroreflexní na sloupek 100x100mm</t>
  </si>
  <si>
    <t>1450173888</t>
  </si>
  <si>
    <t>37</t>
  </si>
  <si>
    <t>915211112</t>
  </si>
  <si>
    <t>Vodorovné dopravní značení dělící čáry souvislé š 125 mm retroreflexní bílý plast</t>
  </si>
  <si>
    <t>-418253496</t>
  </si>
  <si>
    <t>Vodorovné dopravní značení stříkaným plastem  dělící čára šířky 125 mm souvislá bílá retroreflexní</t>
  </si>
  <si>
    <t>38</t>
  </si>
  <si>
    <t>915231112</t>
  </si>
  <si>
    <t>Vodorovné dopravní značení přechody pro chodce, šipky, symboly retroreflexní bílý plast</t>
  </si>
  <si>
    <t>-668972475</t>
  </si>
  <si>
    <t>Vodorovné dopravní značení stříkaným plastem  přechody pro chodce, šipky, symboly nápisy bílé retroreflexní</t>
  </si>
  <si>
    <t>18,000</t>
  </si>
  <si>
    <t>39</t>
  </si>
  <si>
    <t>915321115</t>
  </si>
  <si>
    <t>Předformátované vodorovné dopravní značení vodící pás pro slabozraké</t>
  </si>
  <si>
    <t>-460739141</t>
  </si>
  <si>
    <t>Vodorovné značení předformovaným termoplastem  vodící pás pro slabozraké z 6 proužků</t>
  </si>
  <si>
    <t>"Přechod pro chodce - vodící proužky" 2*6,000</t>
  </si>
  <si>
    <t>40</t>
  </si>
  <si>
    <t>915621111</t>
  </si>
  <si>
    <t>Předznačení vodorovného plošného značení</t>
  </si>
  <si>
    <t>1678353673</t>
  </si>
  <si>
    <t>Předznačení pro vodorovné značení  stříkané barvou nebo prováděné z nátěrových hmot plošné šipky, symboly, nápisy</t>
  </si>
  <si>
    <t>41</t>
  </si>
  <si>
    <t>916131213</t>
  </si>
  <si>
    <t>Osazení silničního obrubníku betonového stojatého s boční opěrou do lože z betonu prostého</t>
  </si>
  <si>
    <t>-237818824</t>
  </si>
  <si>
    <t>Osazení silničního obrubníku betonového se zřízením lože, s vyplněním a zatřením spár cementovou maltou stojatého s boční opěrou z betonu prostého, do lože z betonu prostého</t>
  </si>
  <si>
    <t>Obrubník silniční - odměřeno ze situace</t>
  </si>
  <si>
    <t>"ABO 2-15 - přímý" 232,000</t>
  </si>
  <si>
    <t>"ABO 2-15 nájezdová" 213,000</t>
  </si>
  <si>
    <t>"ABO 2-15 přechodová" 23,000</t>
  </si>
  <si>
    <t>"ABO 2-15 - rohová" 14,000</t>
  </si>
  <si>
    <t>42</t>
  </si>
  <si>
    <t>552420075R</t>
  </si>
  <si>
    <t>obrubník silniční ABO 2-15, rozměry 1000x150x250mm</t>
  </si>
  <si>
    <t>1145261881</t>
  </si>
  <si>
    <t>43</t>
  </si>
  <si>
    <t>552420076R</t>
  </si>
  <si>
    <t>obrubník silniční nájezdový ABO 2-15-N, rozměry 1000x150x150mm</t>
  </si>
  <si>
    <t>-1583597019</t>
  </si>
  <si>
    <t>44</t>
  </si>
  <si>
    <t>552420077R</t>
  </si>
  <si>
    <t>obrubník silniční přechodový ABO 2-15-PP, rozměry 1000x150x150/250mm</t>
  </si>
  <si>
    <t>-1526502868</t>
  </si>
  <si>
    <t>45</t>
  </si>
  <si>
    <t>552420079R</t>
  </si>
  <si>
    <t>obrubník silniční obloukový poloměr R1-12m, rozměry 780x150x250mm</t>
  </si>
  <si>
    <t>-55592279</t>
  </si>
  <si>
    <t>"ABO 2-15 rohová" 14</t>
  </si>
  <si>
    <t>46</t>
  </si>
  <si>
    <t>916231213</t>
  </si>
  <si>
    <t>Osazení chodníkového obrubníku betonového stojatého s boční opěrou do lože z betonu prostého</t>
  </si>
  <si>
    <t>-961765608</t>
  </si>
  <si>
    <t>Osazení chodníkového obrubníku betonového se zřízením lože, s vyplněním a zatřením spár cementovou maltou stojatého s boční opěrou z betonu prostého, do lože z betonu prostého</t>
  </si>
  <si>
    <t>Obrubník chodníkový - odměřeno ze situace</t>
  </si>
  <si>
    <t>"ABO 8-10 chodníková" 12,000</t>
  </si>
  <si>
    <t>47</t>
  </si>
  <si>
    <t>552420052R</t>
  </si>
  <si>
    <t>obrubník chodníkový ABO 8-10, rozměry 500x80x250mm</t>
  </si>
  <si>
    <t>1905382349</t>
  </si>
  <si>
    <t>Obrubník_chodníkový*2</t>
  </si>
  <si>
    <t>48</t>
  </si>
  <si>
    <t>916991121</t>
  </si>
  <si>
    <t>Lože pod obrubníky, krajníky nebo obruby z dlažebních kostek z betonu prostého</t>
  </si>
  <si>
    <t>m3</t>
  </si>
  <si>
    <t>1008615138</t>
  </si>
  <si>
    <t>Lože pod obrubníky, krajníky nebo obruby z dlažebních kostek  z betonu prostého tř. C 16/20</t>
  </si>
  <si>
    <t>Obrubník_silniční*0,30*0,30</t>
  </si>
  <si>
    <t>Obrubník_chodníkový*0,25*0,25</t>
  </si>
  <si>
    <t>49</t>
  </si>
  <si>
    <t>919732211</t>
  </si>
  <si>
    <t>Styčná spára napojení nového živičného povrchu na stávající za tepla š 15 mm hl 25 mm s prořezáním</t>
  </si>
  <si>
    <t>-1082225823</t>
  </si>
  <si>
    <t>Styčná pracovní spára při napojení nového živičného povrchu na stávající se zalitím za tepla modifikovanou asfaltovou hmotou s posypem vápenným hydrátem šířky do 15 mm, hloubky do 25 mm včetně prořezání spáry</t>
  </si>
  <si>
    <t>50</t>
  </si>
  <si>
    <t>919735112</t>
  </si>
  <si>
    <t>Řezání stávajícího živičného krytu hl do 100 mm</t>
  </si>
  <si>
    <t>-1200224846</t>
  </si>
  <si>
    <t>Řezání stávajícího živičného krytu nebo podkladu  hloubky přes 50 do 100 mm</t>
  </si>
  <si>
    <t>13,000</t>
  </si>
  <si>
    <t>51</t>
  </si>
  <si>
    <t>966006132</t>
  </si>
  <si>
    <t>Odstranění značek dopravních nebo orientačních se sloupky s betonovými patkami</t>
  </si>
  <si>
    <t>1759857197</t>
  </si>
  <si>
    <t>Odstranění dopravních nebo orientačních značek se sloupkem  s uložením hmot na vzdálenost do 20 m nebo s naložením na dopravní prostředek, se zásypem jam a jeho zhutněním s betonovou patkou</t>
  </si>
  <si>
    <t>"Stávající dopravní značení" 2,00</t>
  </si>
  <si>
    <t>52</t>
  </si>
  <si>
    <t>966006211</t>
  </si>
  <si>
    <t>Odstranění svislých dopravních značek ze sloupů, sloupků nebo konzol</t>
  </si>
  <si>
    <t>-329043469</t>
  </si>
  <si>
    <t>Odstranění (demontáž) svislých dopravních značek  s odklizením materiálu na skládku na vzdálenost do 20 m nebo s naložením na dopravní prostředek ze sloupů, sloupků nebo konzol</t>
  </si>
  <si>
    <t>53</t>
  </si>
  <si>
    <t>979021113</t>
  </si>
  <si>
    <t>Očištění vybouraných obrubníků a krajníků silničních při překopech inženýrských sítí</t>
  </si>
  <si>
    <t>-1980932458</t>
  </si>
  <si>
    <t>Očištění vybouraných prvků při překopech inženýrských sítí od spojovacího materiálu s odklizením a uložením očištěných hmot a spojovacího materiálu na skládku do vzdálenosti 10 m nebo naložením na dopravní prostředek obrubníků a krajníků, vybouraných z jakéhokoliv lože a s jakoukoliv výplní spár silničních</t>
  </si>
  <si>
    <t>54</t>
  </si>
  <si>
    <t>979054442</t>
  </si>
  <si>
    <t>Očištění vybouraných z desek nebo dlaždic s původním spárováním z MC</t>
  </si>
  <si>
    <t>143782598</t>
  </si>
  <si>
    <t>Očištění vybouraných prvků komunikací od spojovacího materiálu s odklizením a uložením očištěných hmot a spojovacího materiálu na skládku na vzdálenost do 10 m dlaždic, desek nebo tvarovek s původním vyplněním spár cementovou maltou</t>
  </si>
  <si>
    <t>997</t>
  </si>
  <si>
    <t>Přesun sutě</t>
  </si>
  <si>
    <t>55</t>
  </si>
  <si>
    <t>997002511</t>
  </si>
  <si>
    <t>Vodorovné přemístění suti a vybouraných hmot bez naložení ale se složením a urovnáním do 1 km</t>
  </si>
  <si>
    <t>1620034192</t>
  </si>
  <si>
    <t>Vodorovné přemístění suti a vybouraných hmot  bez naložení, se složením a hrubým urovnáním na vzdálenost do 1 km</t>
  </si>
  <si>
    <t>56</t>
  </si>
  <si>
    <t>997002519</t>
  </si>
  <si>
    <t>Příplatek ZKD 1 km přemístění suti a vybouraných hmot</t>
  </si>
  <si>
    <t>-2079309628</t>
  </si>
  <si>
    <t>Vodorovné přemístění suti a vybouraných hmot  bez naložení, se složením a hrubým urovnáním Příplatek k ceně za každý další i započatý 1 km přes 1 km</t>
  </si>
  <si>
    <t>"Skládka ve vzdálenosti 25km" Suť_celkem*24</t>
  </si>
  <si>
    <t>57</t>
  </si>
  <si>
    <t>997013861</t>
  </si>
  <si>
    <t>Poplatek za uložení stavebního odpadu na recyklační skládce (skládkovné) z prostého betonu kód odpadu 17 01 01</t>
  </si>
  <si>
    <t>-1299775571</t>
  </si>
  <si>
    <t>Poplatek za uložení stavebního odpadu na recyklační skládce (skládkovné) z prostého betonu zatříděného do Katalogu odpadů pod kódem 17 01 01</t>
  </si>
  <si>
    <t>"Betonová dlažba" 5,720</t>
  </si>
  <si>
    <t>"Silniční obruba" 5,220</t>
  </si>
  <si>
    <t>58</t>
  </si>
  <si>
    <t>997013873</t>
  </si>
  <si>
    <t>Poplatek za uložení stavebního odpadu na recyklační skládce (skládkovné) zeminy a kamení zatříděného do Katalogu odpadů pod kódem 17 05 04</t>
  </si>
  <si>
    <t>1322792667</t>
  </si>
  <si>
    <t>"Žulové kostky" 1,460</t>
  </si>
  <si>
    <t>59</t>
  </si>
  <si>
    <t>997211611</t>
  </si>
  <si>
    <t>Nakládání suti na dopravní prostředky pro vodorovnou dopravu</t>
  </si>
  <si>
    <t>-2089828540</t>
  </si>
  <si>
    <t>Nakládání suti nebo vybouraných hmot  na dopravní prostředky pro vodorovnou dopravu suti</t>
  </si>
  <si>
    <t>"Živice" 167,731+16,016</t>
  </si>
  <si>
    <t>"Beton" 0</t>
  </si>
  <si>
    <t>"Kamenivo" 21,112</t>
  </si>
  <si>
    <t>"Betonová přídlažba" 8,033</t>
  </si>
  <si>
    <t>"Silniční obruba" 36,540</t>
  </si>
  <si>
    <t>Suť_celkem+Suť_kusová</t>
  </si>
  <si>
    <t>60</t>
  </si>
  <si>
    <t>997221561</t>
  </si>
  <si>
    <t>Vodorovná doprava suti z kusových materiálů do 1 km</t>
  </si>
  <si>
    <t>2051081872</t>
  </si>
  <si>
    <t>Vodorovná doprava suti  bez naložení, ale se složením a s hrubým urovnáním z kusových materiálů, na vzdálenost do 1 km</t>
  </si>
  <si>
    <t>61</t>
  </si>
  <si>
    <t>997221569</t>
  </si>
  <si>
    <t>Příplatek ZKD 1 km u vodorovné dopravy suti z kusových materiálů</t>
  </si>
  <si>
    <t>-1514042023</t>
  </si>
  <si>
    <t>Vodorovná doprava suti  bez naložení, ale se složením a s hrubým urovnáním Příplatek k ceně za každý další i započatý 1 km přes 1 km</t>
  </si>
  <si>
    <t>"Skládka ve vzdálenosti 25km" Suť_kusová*24</t>
  </si>
  <si>
    <t>62</t>
  </si>
  <si>
    <t>997221875</t>
  </si>
  <si>
    <t>Poplatek za uložení stavebního odpadu na recyklační skládce (skládkovné) asfaltového bez obsahu dehtu zatříděného do Katalogu odpadů pod kódem 17 03 02</t>
  </si>
  <si>
    <t>-1510742</t>
  </si>
  <si>
    <t>998</t>
  </si>
  <si>
    <t>Přesun hmot</t>
  </si>
  <si>
    <t>63</t>
  </si>
  <si>
    <t>998225111</t>
  </si>
  <si>
    <t>Přesun hmot pro pozemní komunikace s krytem z kamene, monolitickým betonovým nebo živičným</t>
  </si>
  <si>
    <t>-1890340956</t>
  </si>
  <si>
    <t>Přesun hmot pro komunikace s krytem z kameniva, monolitickým betonovým nebo živičným  dopravní vzdálenost do 200 m jakékoliv délky objektu</t>
  </si>
  <si>
    <t>64</t>
  </si>
  <si>
    <t>998225191</t>
  </si>
  <si>
    <t>Příplatek k přesunu hmot pro pozemní komunikace s krytem z kamene, živičným, betonovým do 1000 m</t>
  </si>
  <si>
    <t>1263147536</t>
  </si>
  <si>
    <t>Přesun hmot pro komunikace s krytem z kameniva, monolitickým betonovým nebo živičným  Příplatek k ceně za zvětšený přesun přes vymezenou největší dopravní vzdálenost do 1000 m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</si>
  <si>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</si>
  <si>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</si>
  <si>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</si>
  <si>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</si>
  <si>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VRN3</t>
  </si>
  <si>
    <t>Zařízení staveniště</t>
  </si>
  <si>
    <t>030001000</t>
  </si>
  <si>
    <t>kpl</t>
  </si>
  <si>
    <t>1024</t>
  </si>
  <si>
    <t>-1570175016</t>
  </si>
  <si>
    <t>VRN6</t>
  </si>
  <si>
    <t>Územní vlivy</t>
  </si>
  <si>
    <t>060001000</t>
  </si>
  <si>
    <t>-979640999</t>
  </si>
  <si>
    <t>VRN7</t>
  </si>
  <si>
    <t>Provozní vlivy</t>
  </si>
  <si>
    <t>070001000</t>
  </si>
  <si>
    <t>357720643</t>
  </si>
  <si>
    <t>ON - Ostatní náklady</t>
  </si>
  <si>
    <t xml:space="preserve">    VRN1 - Průzkumné, geodetické a projektové práce</t>
  </si>
  <si>
    <t xml:space="preserve">    VRN4 - Inženýrská činnost</t>
  </si>
  <si>
    <t>VRN1</t>
  </si>
  <si>
    <t>Průzkumné, geodetické a projektové práce</t>
  </si>
  <si>
    <t>012103000</t>
  </si>
  <si>
    <t>Geodetické práce před výstavbou</t>
  </si>
  <si>
    <t>618565266</t>
  </si>
  <si>
    <t>012203000</t>
  </si>
  <si>
    <t>Geodetické práce při provádění stavby</t>
  </si>
  <si>
    <t>723551823</t>
  </si>
  <si>
    <t>012303000</t>
  </si>
  <si>
    <t>Geodetické práce po výstavbě</t>
  </si>
  <si>
    <t>616540441</t>
  </si>
  <si>
    <t>013254000</t>
  </si>
  <si>
    <t>Dokumentace skutečného provedení stavby</t>
  </si>
  <si>
    <t>-1934470799</t>
  </si>
  <si>
    <t>VRN4</t>
  </si>
  <si>
    <t>Inženýrská činnost</t>
  </si>
  <si>
    <t>043154000</t>
  </si>
  <si>
    <t>Zkoušky hutnicí</t>
  </si>
  <si>
    <t>821149848</t>
  </si>
  <si>
    <t>SEZNAM FIGUR</t>
  </si>
  <si>
    <t>Výměra</t>
  </si>
  <si>
    <t xml:space="preserve"> SO 102</t>
  </si>
  <si>
    <t>Použití figury:</t>
  </si>
  <si>
    <t>Hloubení</t>
  </si>
  <si>
    <t>"Přípojky 5 kusů, délka 38,80m" 38,80*1,00*0,60</t>
  </si>
  <si>
    <t>"Trativod" Trativod_125*0,30*0,40</t>
  </si>
  <si>
    <t>Chodník_dlažba</t>
  </si>
  <si>
    <t>Chodník - betonová dlažba</t>
  </si>
  <si>
    <t>Chodník_litý_asfalt</t>
  </si>
  <si>
    <t>Vozovka litý asfalt</t>
  </si>
  <si>
    <t>Lože</t>
  </si>
  <si>
    <t>"Přípojky 5 kusů, délka 38,80m" 38,80*0,600*0,100</t>
  </si>
  <si>
    <t>Mezideponie</t>
  </si>
  <si>
    <t>Objem_ornice</t>
  </si>
  <si>
    <t>Objem ornice</t>
  </si>
  <si>
    <t>Obsyp</t>
  </si>
  <si>
    <t>Obsyp potrubí</t>
  </si>
  <si>
    <t>"Přípojky 5 kusů, délka 38,80m" 38,80*0,60*(0,150+0,300)-3,14*0,075*0,075*38,80</t>
  </si>
  <si>
    <t>Odkopávky</t>
  </si>
  <si>
    <t>Odkopávky_3</t>
  </si>
  <si>
    <t>Odkopávky třída těžitelnosti 3</t>
  </si>
  <si>
    <t>Odkopávky_4</t>
  </si>
  <si>
    <t>Odkopávky třída těžitelnosti 4</t>
  </si>
  <si>
    <t>Parking_dlažba_antra</t>
  </si>
  <si>
    <t>Parkovací dlažba barva antracit</t>
  </si>
  <si>
    <t>"Parkovací dlažba betonová pro oddělení stání v barvě antracit" 36,00</t>
  </si>
  <si>
    <t>Parking_dlažba_beton</t>
  </si>
  <si>
    <t>Parkovací stání - dlažba</t>
  </si>
  <si>
    <t>Parking_dlažba_vege</t>
  </si>
  <si>
    <t>Parkovací dlažba - vegeteční</t>
  </si>
  <si>
    <t>Sanace_plocha_3</t>
  </si>
  <si>
    <t>Sanace plochy do hloubky 0,30m</t>
  </si>
  <si>
    <t>Sanace do hloubky 0,30m</t>
  </si>
  <si>
    <t>Sanace_plocha_5</t>
  </si>
  <si>
    <t>Sanace plochy do hloubky 0,50m</t>
  </si>
  <si>
    <t>Sanace do hloubky 0,50m</t>
  </si>
  <si>
    <t>Trativod_125</t>
  </si>
  <si>
    <t>Trativod DN 125</t>
  </si>
  <si>
    <t>118,000</t>
  </si>
  <si>
    <t>Trativod_125_1</t>
  </si>
  <si>
    <t>Vjezdy_dlažba</t>
  </si>
  <si>
    <t>Vjezdy - dlažba betonová tl. 80mm</t>
  </si>
  <si>
    <t>Vodící_linie</t>
  </si>
  <si>
    <t>Vodící linie</t>
  </si>
  <si>
    <t>"Bezbariérová umělá vodící linie" 5,000</t>
  </si>
  <si>
    <t>Zásyp</t>
  </si>
  <si>
    <t>-Lože</t>
  </si>
  <si>
    <t>-Obsyp</t>
  </si>
  <si>
    <t>"Potrubí" -3,14*0,075*0,075*38,800</t>
  </si>
  <si>
    <t>Zeleň</t>
  </si>
  <si>
    <t>Zeleň_1</t>
  </si>
  <si>
    <t>"Osa B" 2,00</t>
  </si>
  <si>
    <t>"V10b, kolmé parkovací stání - odměřeno ze situace" 40,000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</si>
</sst>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2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b/>
      <sz val="9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3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2" fillId="5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14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166" fontId="29" fillId="0" borderId="0" xfId="0" applyNumberFormat="1" applyFont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>
      <alignment vertical="center"/>
    </xf>
    <xf numFmtId="4" fontId="29" fillId="0" borderId="20" xfId="0" applyNumberFormat="1" applyFont="1" applyBorder="1" applyAlignment="1">
      <alignment vertical="center"/>
    </xf>
    <xf numFmtId="166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4" fontId="24" fillId="0" borderId="0" xfId="0" applyNumberFormat="1" applyFont="1"/>
    <xf numFmtId="166" fontId="33" fillId="0" borderId="12" xfId="0" applyNumberFormat="1" applyFont="1" applyBorder="1"/>
    <xf numFmtId="166" fontId="33" fillId="0" borderId="13" xfId="0" applyNumberFormat="1" applyFont="1" applyBorder="1"/>
    <xf numFmtId="4" fontId="34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49" fontId="22" fillId="0" borderId="22" xfId="0" applyNumberFormat="1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left" vertical="center" wrapText="1"/>
      <protection locked="0"/>
    </xf>
    <xf numFmtId="0" fontId="22" fillId="0" borderId="22" xfId="0" applyFont="1" applyBorder="1" applyAlignment="1" applyProtection="1">
      <alignment horizontal="center" vertical="center" wrapText="1"/>
      <protection locked="0"/>
    </xf>
    <xf numFmtId="167" fontId="22" fillId="0" borderId="22" xfId="0" applyNumberFormat="1" applyFont="1" applyBorder="1" applyAlignment="1" applyProtection="1">
      <alignment vertical="center"/>
      <protection locked="0"/>
    </xf>
    <xf numFmtId="4" fontId="22" fillId="3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  <protection locked="0"/>
    </xf>
    <xf numFmtId="0" fontId="23" fillId="3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>
      <alignment horizontal="center" vertical="center"/>
    </xf>
    <xf numFmtId="166" fontId="23" fillId="0" borderId="0" xfId="0" applyNumberFormat="1" applyFont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5" fillId="0" borderId="0" xfId="0" applyFont="1" applyAlignment="1">
      <alignment horizontal="left" vertical="center"/>
    </xf>
    <xf numFmtId="0" fontId="36" fillId="0" borderId="0" xfId="0" applyFont="1" applyAlignment="1">
      <alignment horizontal="left"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4" xfId="0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7" fillId="0" borderId="22" xfId="0" applyFont="1" applyBorder="1" applyAlignment="1" applyProtection="1">
      <alignment horizontal="center" vertical="center"/>
      <protection locked="0"/>
    </xf>
    <xf numFmtId="49" fontId="37" fillId="0" borderId="22" xfId="0" applyNumberFormat="1" applyFont="1" applyBorder="1" applyAlignment="1" applyProtection="1">
      <alignment horizontal="left" vertical="center" wrapText="1"/>
      <protection locked="0"/>
    </xf>
    <xf numFmtId="0" fontId="37" fillId="0" borderId="22" xfId="0" applyFont="1" applyBorder="1" applyAlignment="1" applyProtection="1">
      <alignment horizontal="left" vertical="center" wrapText="1"/>
      <protection locked="0"/>
    </xf>
    <xf numFmtId="0" fontId="37" fillId="0" borderId="22" xfId="0" applyFont="1" applyBorder="1" applyAlignment="1" applyProtection="1">
      <alignment horizontal="center" vertical="center" wrapText="1"/>
      <protection locked="0"/>
    </xf>
    <xf numFmtId="167" fontId="37" fillId="0" borderId="22" xfId="0" applyNumberFormat="1" applyFont="1" applyBorder="1" applyAlignment="1" applyProtection="1">
      <alignment vertical="center"/>
      <protection locked="0"/>
    </xf>
    <xf numFmtId="4" fontId="37" fillId="3" borderId="22" xfId="0" applyNumberFormat="1" applyFont="1" applyFill="1" applyBorder="1" applyAlignment="1" applyProtection="1">
      <alignment vertical="center"/>
      <protection locked="0"/>
    </xf>
    <xf numFmtId="4" fontId="37" fillId="0" borderId="22" xfId="0" applyNumberFormat="1" applyFont="1" applyBorder="1" applyAlignment="1" applyProtection="1">
      <alignment vertical="center"/>
      <protection locked="0"/>
    </xf>
    <xf numFmtId="0" fontId="38" fillId="0" borderId="3" xfId="0" applyFont="1" applyBorder="1" applyAlignment="1">
      <alignment vertical="center"/>
    </xf>
    <xf numFmtId="0" fontId="37" fillId="3" borderId="14" xfId="0" applyFont="1" applyFill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39" fillId="0" borderId="0" xfId="0" applyFont="1" applyAlignment="1">
      <alignment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40" fillId="0" borderId="16" xfId="0" applyFont="1" applyBorder="1" applyAlignment="1">
      <alignment horizontal="left" vertical="center" wrapText="1"/>
    </xf>
    <xf numFmtId="0" fontId="40" fillId="0" borderId="22" xfId="0" applyFont="1" applyBorder="1" applyAlignment="1">
      <alignment horizontal="left" vertical="center" wrapText="1"/>
    </xf>
    <xf numFmtId="0" fontId="40" fillId="0" borderId="22" xfId="0" applyFont="1" applyBorder="1" applyAlignment="1">
      <alignment horizontal="left" vertical="center"/>
    </xf>
    <xf numFmtId="167" fontId="40" fillId="0" borderId="18" xfId="0" applyNumberFormat="1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167" fontId="0" fillId="0" borderId="0" xfId="0" applyNumberFormat="1" applyAlignment="1">
      <alignment vertical="center"/>
    </xf>
    <xf numFmtId="0" fontId="3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5" borderId="6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left"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right" vertical="center"/>
    </xf>
    <xf numFmtId="0" fontId="22" fillId="5" borderId="8" xfId="0" applyFont="1" applyFill="1" applyBorder="1" applyAlignment="1">
      <alignment horizontal="left" vertical="center"/>
    </xf>
    <xf numFmtId="4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9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ht="36.950000000000003" customHeight="1">
      <c r="AR2" s="230" t="s">
        <v>5</v>
      </c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ht="24.95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pans="1:74" ht="12" customHeight="1">
      <c r="B5" s="19"/>
      <c r="D5" s="23" t="s">
        <v>13</v>
      </c>
      <c r="K5" s="195" t="s">
        <v>14</v>
      </c>
      <c r="L5" s="196"/>
      <c r="M5" s="196"/>
      <c r="N5" s="196"/>
      <c r="O5" s="196"/>
      <c r="P5" s="196"/>
      <c r="Q5" s="196"/>
      <c r="R5" s="196"/>
      <c r="S5" s="196"/>
      <c r="T5" s="196"/>
      <c r="U5" s="196"/>
      <c r="V5" s="196"/>
      <c r="W5" s="196"/>
      <c r="X5" s="196"/>
      <c r="Y5" s="196"/>
      <c r="Z5" s="196"/>
      <c r="AA5" s="196"/>
      <c r="AB5" s="196"/>
      <c r="AC5" s="196"/>
      <c r="AD5" s="196"/>
      <c r="AE5" s="196"/>
      <c r="AF5" s="196"/>
      <c r="AG5" s="196"/>
      <c r="AH5" s="196"/>
      <c r="AI5" s="196"/>
      <c r="AJ5" s="196"/>
      <c r="AR5" s="19"/>
      <c r="BE5" s="192" t="s">
        <v>15</v>
      </c>
      <c r="BS5" s="16" t="s">
        <v>6</v>
      </c>
    </row>
    <row r="6" spans="1:74" ht="36.950000000000003" customHeight="1">
      <c r="B6" s="19"/>
      <c r="D6" s="25" t="s">
        <v>16</v>
      </c>
      <c r="K6" s="197" t="s">
        <v>17</v>
      </c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R6" s="19"/>
      <c r="BE6" s="193"/>
      <c r="BS6" s="16" t="s">
        <v>6</v>
      </c>
    </row>
    <row r="7" spans="1:74" ht="12" customHeight="1">
      <c r="B7" s="19"/>
      <c r="D7" s="26" t="s">
        <v>18</v>
      </c>
      <c r="K7" s="24" t="s">
        <v>1</v>
      </c>
      <c r="AK7" s="26" t="s">
        <v>19</v>
      </c>
      <c r="AN7" s="24" t="s">
        <v>1</v>
      </c>
      <c r="AR7" s="19"/>
      <c r="BE7" s="193"/>
      <c r="BS7" s="16" t="s">
        <v>6</v>
      </c>
    </row>
    <row r="8" spans="1:74" ht="12" customHeight="1">
      <c r="B8" s="19"/>
      <c r="D8" s="26" t="s">
        <v>20</v>
      </c>
      <c r="K8" s="24" t="s">
        <v>21</v>
      </c>
      <c r="AK8" s="26" t="s">
        <v>22</v>
      </c>
      <c r="AN8" s="27" t="s">
        <v>23</v>
      </c>
      <c r="AR8" s="19"/>
      <c r="BE8" s="193"/>
      <c r="BS8" s="16" t="s">
        <v>6</v>
      </c>
    </row>
    <row r="9" spans="1:74" ht="14.45" customHeight="1">
      <c r="B9" s="19"/>
      <c r="AR9" s="19"/>
      <c r="BE9" s="193"/>
      <c r="BS9" s="16" t="s">
        <v>6</v>
      </c>
    </row>
    <row r="10" spans="1:74" ht="12" customHeight="1">
      <c r="B10" s="19"/>
      <c r="D10" s="26" t="s">
        <v>24</v>
      </c>
      <c r="AK10" s="26" t="s">
        <v>25</v>
      </c>
      <c r="AN10" s="24" t="s">
        <v>26</v>
      </c>
      <c r="AR10" s="19"/>
      <c r="BE10" s="193"/>
      <c r="BS10" s="16" t="s">
        <v>6</v>
      </c>
    </row>
    <row r="11" spans="1:74" ht="18.399999999999999" customHeight="1">
      <c r="B11" s="19"/>
      <c r="E11" s="24" t="s">
        <v>27</v>
      </c>
      <c r="AK11" s="26" t="s">
        <v>28</v>
      </c>
      <c r="AN11" s="24" t="s">
        <v>29</v>
      </c>
      <c r="AR11" s="19"/>
      <c r="BE11" s="193"/>
      <c r="BS11" s="16" t="s">
        <v>6</v>
      </c>
    </row>
    <row r="12" spans="1:74" ht="6.95" customHeight="1">
      <c r="B12" s="19"/>
      <c r="AR12" s="19"/>
      <c r="BE12" s="193"/>
      <c r="BS12" s="16" t="s">
        <v>6</v>
      </c>
    </row>
    <row r="13" spans="1:74" ht="12" customHeight="1">
      <c r="B13" s="19"/>
      <c r="D13" s="26" t="s">
        <v>30</v>
      </c>
      <c r="AK13" s="26" t="s">
        <v>25</v>
      </c>
      <c r="AN13" s="28" t="s">
        <v>31</v>
      </c>
      <c r="AR13" s="19"/>
      <c r="BE13" s="193"/>
      <c r="BS13" s="16" t="s">
        <v>6</v>
      </c>
    </row>
    <row r="14" spans="1:74" ht="12.75">
      <c r="B14" s="19"/>
      <c r="E14" s="198" t="s">
        <v>31</v>
      </c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26" t="s">
        <v>28</v>
      </c>
      <c r="AN14" s="28" t="s">
        <v>31</v>
      </c>
      <c r="AR14" s="19"/>
      <c r="BE14" s="193"/>
      <c r="BS14" s="16" t="s">
        <v>6</v>
      </c>
    </row>
    <row r="15" spans="1:74" ht="6.95" customHeight="1">
      <c r="B15" s="19"/>
      <c r="AR15" s="19"/>
      <c r="BE15" s="193"/>
      <c r="BS15" s="16" t="s">
        <v>3</v>
      </c>
    </row>
    <row r="16" spans="1:74" ht="12" customHeight="1">
      <c r="B16" s="19"/>
      <c r="D16" s="26" t="s">
        <v>32</v>
      </c>
      <c r="AK16" s="26" t="s">
        <v>25</v>
      </c>
      <c r="AN16" s="24" t="s">
        <v>33</v>
      </c>
      <c r="AR16" s="19"/>
      <c r="BE16" s="193"/>
      <c r="BS16" s="16" t="s">
        <v>3</v>
      </c>
    </row>
    <row r="17" spans="2:71" ht="18.399999999999999" customHeight="1">
      <c r="B17" s="19"/>
      <c r="E17" s="24" t="s">
        <v>34</v>
      </c>
      <c r="AK17" s="26" t="s">
        <v>28</v>
      </c>
      <c r="AN17" s="24" t="s">
        <v>35</v>
      </c>
      <c r="AR17" s="19"/>
      <c r="BE17" s="193"/>
      <c r="BS17" s="16" t="s">
        <v>36</v>
      </c>
    </row>
    <row r="18" spans="2:71" ht="6.95" customHeight="1">
      <c r="B18" s="19"/>
      <c r="AR18" s="19"/>
      <c r="BE18" s="193"/>
      <c r="BS18" s="16" t="s">
        <v>6</v>
      </c>
    </row>
    <row r="19" spans="2:71" ht="12" customHeight="1">
      <c r="B19" s="19"/>
      <c r="D19" s="26" t="s">
        <v>37</v>
      </c>
      <c r="AK19" s="26" t="s">
        <v>25</v>
      </c>
      <c r="AN19" s="24" t="s">
        <v>38</v>
      </c>
      <c r="AR19" s="19"/>
      <c r="BE19" s="193"/>
      <c r="BS19" s="16" t="s">
        <v>6</v>
      </c>
    </row>
    <row r="20" spans="2:71" ht="18.399999999999999" customHeight="1">
      <c r="B20" s="19"/>
      <c r="E20" s="24" t="s">
        <v>39</v>
      </c>
      <c r="AK20" s="26" t="s">
        <v>28</v>
      </c>
      <c r="AN20" s="24" t="s">
        <v>40</v>
      </c>
      <c r="AR20" s="19"/>
      <c r="BE20" s="193"/>
      <c r="BS20" s="16" t="s">
        <v>36</v>
      </c>
    </row>
    <row r="21" spans="2:71" ht="6.95" customHeight="1">
      <c r="B21" s="19"/>
      <c r="AR21" s="19"/>
      <c r="BE21" s="193"/>
    </row>
    <row r="22" spans="2:71" ht="12" customHeight="1">
      <c r="B22" s="19"/>
      <c r="D22" s="26" t="s">
        <v>41</v>
      </c>
      <c r="AR22" s="19"/>
      <c r="BE22" s="193"/>
    </row>
    <row r="23" spans="2:71" ht="16.5" customHeight="1">
      <c r="B23" s="19"/>
      <c r="E23" s="200" t="s">
        <v>1</v>
      </c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  <c r="AM23" s="200"/>
      <c r="AN23" s="200"/>
      <c r="AR23" s="19"/>
      <c r="BE23" s="193"/>
    </row>
    <row r="24" spans="2:71" ht="6.95" customHeight="1">
      <c r="B24" s="19"/>
      <c r="AR24" s="19"/>
      <c r="BE24" s="193"/>
    </row>
    <row r="25" spans="2:71" ht="6.95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193"/>
    </row>
    <row r="26" spans="2:71" s="1" customFormat="1" ht="25.9" customHeight="1">
      <c r="B26" s="31"/>
      <c r="D26" s="32" t="s">
        <v>42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01">
        <f>ROUND(AG94,2)</f>
        <v>0</v>
      </c>
      <c r="AL26" s="202"/>
      <c r="AM26" s="202"/>
      <c r="AN26" s="202"/>
      <c r="AO26" s="202"/>
      <c r="AR26" s="31"/>
      <c r="BE26" s="193"/>
    </row>
    <row r="27" spans="2:71" s="1" customFormat="1" ht="6.95" customHeight="1">
      <c r="B27" s="31"/>
      <c r="AR27" s="31"/>
      <c r="BE27" s="193"/>
    </row>
    <row r="28" spans="2:71" s="1" customFormat="1" ht="12.75">
      <c r="B28" s="31"/>
      <c r="L28" s="203" t="s">
        <v>43</v>
      </c>
      <c r="M28" s="203"/>
      <c r="N28" s="203"/>
      <c r="O28" s="203"/>
      <c r="P28" s="203"/>
      <c r="W28" s="203" t="s">
        <v>44</v>
      </c>
      <c r="X28" s="203"/>
      <c r="Y28" s="203"/>
      <c r="Z28" s="203"/>
      <c r="AA28" s="203"/>
      <c r="AB28" s="203"/>
      <c r="AC28" s="203"/>
      <c r="AD28" s="203"/>
      <c r="AE28" s="203"/>
      <c r="AK28" s="203" t="s">
        <v>45</v>
      </c>
      <c r="AL28" s="203"/>
      <c r="AM28" s="203"/>
      <c r="AN28" s="203"/>
      <c r="AO28" s="203"/>
      <c r="AR28" s="31"/>
      <c r="BE28" s="193"/>
    </row>
    <row r="29" spans="2:71" s="2" customFormat="1" ht="14.45" customHeight="1">
      <c r="B29" s="35"/>
      <c r="D29" s="26" t="s">
        <v>46</v>
      </c>
      <c r="F29" s="26" t="s">
        <v>47</v>
      </c>
      <c r="L29" s="206">
        <v>0.21</v>
      </c>
      <c r="M29" s="205"/>
      <c r="N29" s="205"/>
      <c r="O29" s="205"/>
      <c r="P29" s="205"/>
      <c r="W29" s="204">
        <f>ROUND(AZ94, 2)</f>
        <v>0</v>
      </c>
      <c r="X29" s="205"/>
      <c r="Y29" s="205"/>
      <c r="Z29" s="205"/>
      <c r="AA29" s="205"/>
      <c r="AB29" s="205"/>
      <c r="AC29" s="205"/>
      <c r="AD29" s="205"/>
      <c r="AE29" s="205"/>
      <c r="AK29" s="204">
        <f>ROUND(AV94, 2)</f>
        <v>0</v>
      </c>
      <c r="AL29" s="205"/>
      <c r="AM29" s="205"/>
      <c r="AN29" s="205"/>
      <c r="AO29" s="205"/>
      <c r="AR29" s="35"/>
      <c r="BE29" s="194"/>
    </row>
    <row r="30" spans="2:71" s="2" customFormat="1" ht="14.45" customHeight="1">
      <c r="B30" s="35"/>
      <c r="F30" s="26" t="s">
        <v>48</v>
      </c>
      <c r="L30" s="206">
        <v>0.15</v>
      </c>
      <c r="M30" s="205"/>
      <c r="N30" s="205"/>
      <c r="O30" s="205"/>
      <c r="P30" s="205"/>
      <c r="W30" s="204">
        <f>ROUND(BA94, 2)</f>
        <v>0</v>
      </c>
      <c r="X30" s="205"/>
      <c r="Y30" s="205"/>
      <c r="Z30" s="205"/>
      <c r="AA30" s="205"/>
      <c r="AB30" s="205"/>
      <c r="AC30" s="205"/>
      <c r="AD30" s="205"/>
      <c r="AE30" s="205"/>
      <c r="AK30" s="204">
        <f>ROUND(AW94, 2)</f>
        <v>0</v>
      </c>
      <c r="AL30" s="205"/>
      <c r="AM30" s="205"/>
      <c r="AN30" s="205"/>
      <c r="AO30" s="205"/>
      <c r="AR30" s="35"/>
      <c r="BE30" s="194"/>
    </row>
    <row r="31" spans="2:71" s="2" customFormat="1" ht="14.45" hidden="1" customHeight="1">
      <c r="B31" s="35"/>
      <c r="F31" s="26" t="s">
        <v>49</v>
      </c>
      <c r="L31" s="206">
        <v>0.21</v>
      </c>
      <c r="M31" s="205"/>
      <c r="N31" s="205"/>
      <c r="O31" s="205"/>
      <c r="P31" s="205"/>
      <c r="W31" s="204">
        <f>ROUND(BB94, 2)</f>
        <v>0</v>
      </c>
      <c r="X31" s="205"/>
      <c r="Y31" s="205"/>
      <c r="Z31" s="205"/>
      <c r="AA31" s="205"/>
      <c r="AB31" s="205"/>
      <c r="AC31" s="205"/>
      <c r="AD31" s="205"/>
      <c r="AE31" s="205"/>
      <c r="AK31" s="204">
        <v>0</v>
      </c>
      <c r="AL31" s="205"/>
      <c r="AM31" s="205"/>
      <c r="AN31" s="205"/>
      <c r="AO31" s="205"/>
      <c r="AR31" s="35"/>
      <c r="BE31" s="194"/>
    </row>
    <row r="32" spans="2:71" s="2" customFormat="1" ht="14.45" hidden="1" customHeight="1">
      <c r="B32" s="35"/>
      <c r="F32" s="26" t="s">
        <v>50</v>
      </c>
      <c r="L32" s="206">
        <v>0.15</v>
      </c>
      <c r="M32" s="205"/>
      <c r="N32" s="205"/>
      <c r="O32" s="205"/>
      <c r="P32" s="205"/>
      <c r="W32" s="204">
        <f>ROUND(BC94, 2)</f>
        <v>0</v>
      </c>
      <c r="X32" s="205"/>
      <c r="Y32" s="205"/>
      <c r="Z32" s="205"/>
      <c r="AA32" s="205"/>
      <c r="AB32" s="205"/>
      <c r="AC32" s="205"/>
      <c r="AD32" s="205"/>
      <c r="AE32" s="205"/>
      <c r="AK32" s="204">
        <v>0</v>
      </c>
      <c r="AL32" s="205"/>
      <c r="AM32" s="205"/>
      <c r="AN32" s="205"/>
      <c r="AO32" s="205"/>
      <c r="AR32" s="35"/>
      <c r="BE32" s="194"/>
    </row>
    <row r="33" spans="2:57" s="2" customFormat="1" ht="14.45" hidden="1" customHeight="1">
      <c r="B33" s="35"/>
      <c r="F33" s="26" t="s">
        <v>51</v>
      </c>
      <c r="L33" s="206">
        <v>0</v>
      </c>
      <c r="M33" s="205"/>
      <c r="N33" s="205"/>
      <c r="O33" s="205"/>
      <c r="P33" s="205"/>
      <c r="W33" s="204">
        <f>ROUND(BD94, 2)</f>
        <v>0</v>
      </c>
      <c r="X33" s="205"/>
      <c r="Y33" s="205"/>
      <c r="Z33" s="205"/>
      <c r="AA33" s="205"/>
      <c r="AB33" s="205"/>
      <c r="AC33" s="205"/>
      <c r="AD33" s="205"/>
      <c r="AE33" s="205"/>
      <c r="AK33" s="204">
        <v>0</v>
      </c>
      <c r="AL33" s="205"/>
      <c r="AM33" s="205"/>
      <c r="AN33" s="205"/>
      <c r="AO33" s="205"/>
      <c r="AR33" s="35"/>
      <c r="BE33" s="194"/>
    </row>
    <row r="34" spans="2:57" s="1" customFormat="1" ht="6.95" customHeight="1">
      <c r="B34" s="31"/>
      <c r="AR34" s="31"/>
      <c r="BE34" s="193"/>
    </row>
    <row r="35" spans="2:57" s="1" customFormat="1" ht="25.9" customHeight="1">
      <c r="B35" s="31"/>
      <c r="C35" s="36"/>
      <c r="D35" s="37" t="s">
        <v>52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53</v>
      </c>
      <c r="U35" s="38"/>
      <c r="V35" s="38"/>
      <c r="W35" s="38"/>
      <c r="X35" s="207" t="s">
        <v>54</v>
      </c>
      <c r="Y35" s="208"/>
      <c r="Z35" s="208"/>
      <c r="AA35" s="208"/>
      <c r="AB35" s="208"/>
      <c r="AC35" s="38"/>
      <c r="AD35" s="38"/>
      <c r="AE35" s="38"/>
      <c r="AF35" s="38"/>
      <c r="AG35" s="38"/>
      <c r="AH35" s="38"/>
      <c r="AI35" s="38"/>
      <c r="AJ35" s="38"/>
      <c r="AK35" s="209">
        <f>SUM(AK26:AK33)</f>
        <v>0</v>
      </c>
      <c r="AL35" s="208"/>
      <c r="AM35" s="208"/>
      <c r="AN35" s="208"/>
      <c r="AO35" s="210"/>
      <c r="AP35" s="36"/>
      <c r="AQ35" s="36"/>
      <c r="AR35" s="31"/>
    </row>
    <row r="36" spans="2:57" s="1" customFormat="1" ht="6.95" customHeight="1">
      <c r="B36" s="31"/>
      <c r="AR36" s="31"/>
    </row>
    <row r="37" spans="2:57" s="1" customFormat="1" ht="14.45" customHeight="1">
      <c r="B37" s="31"/>
      <c r="AR37" s="31"/>
    </row>
    <row r="38" spans="2:57" ht="14.45" customHeight="1">
      <c r="B38" s="19"/>
      <c r="AR38" s="19"/>
    </row>
    <row r="39" spans="2:57" ht="14.45" customHeight="1">
      <c r="B39" s="19"/>
      <c r="AR39" s="19"/>
    </row>
    <row r="40" spans="2:57" ht="14.45" customHeight="1">
      <c r="B40" s="19"/>
      <c r="AR40" s="19"/>
    </row>
    <row r="41" spans="2:57" ht="14.45" customHeight="1">
      <c r="B41" s="19"/>
      <c r="AR41" s="19"/>
    </row>
    <row r="42" spans="2:57" ht="14.45" customHeight="1">
      <c r="B42" s="19"/>
      <c r="AR42" s="19"/>
    </row>
    <row r="43" spans="2:57" ht="14.45" customHeight="1">
      <c r="B43" s="19"/>
      <c r="AR43" s="19"/>
    </row>
    <row r="44" spans="2:57" ht="14.45" customHeight="1">
      <c r="B44" s="19"/>
      <c r="AR44" s="19"/>
    </row>
    <row r="45" spans="2:57" ht="14.45" customHeight="1">
      <c r="B45" s="19"/>
      <c r="AR45" s="19"/>
    </row>
    <row r="46" spans="2:57" ht="14.45" customHeight="1">
      <c r="B46" s="19"/>
      <c r="AR46" s="19"/>
    </row>
    <row r="47" spans="2:57" ht="14.45" customHeight="1">
      <c r="B47" s="19"/>
      <c r="AR47" s="19"/>
    </row>
    <row r="48" spans="2:57" ht="14.45" customHeight="1">
      <c r="B48" s="19"/>
      <c r="AR48" s="19"/>
    </row>
    <row r="49" spans="2:44" s="1" customFormat="1" ht="14.45" customHeight="1">
      <c r="B49" s="31"/>
      <c r="D49" s="40" t="s">
        <v>55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56</v>
      </c>
      <c r="AI49" s="41"/>
      <c r="AJ49" s="41"/>
      <c r="AK49" s="41"/>
      <c r="AL49" s="41"/>
      <c r="AM49" s="41"/>
      <c r="AN49" s="41"/>
      <c r="AO49" s="41"/>
      <c r="AR49" s="31"/>
    </row>
    <row r="50" spans="2:44" ht="11.25">
      <c r="B50" s="19"/>
      <c r="AR50" s="19"/>
    </row>
    <row r="51" spans="2:44" ht="11.25">
      <c r="B51" s="19"/>
      <c r="AR51" s="19"/>
    </row>
    <row r="52" spans="2:44" ht="11.25">
      <c r="B52" s="19"/>
      <c r="AR52" s="19"/>
    </row>
    <row r="53" spans="2:44" ht="11.25">
      <c r="B53" s="19"/>
      <c r="AR53" s="19"/>
    </row>
    <row r="54" spans="2:44" ht="11.25">
      <c r="B54" s="19"/>
      <c r="AR54" s="19"/>
    </row>
    <row r="55" spans="2:44" ht="11.25">
      <c r="B55" s="19"/>
      <c r="AR55" s="19"/>
    </row>
    <row r="56" spans="2:44" ht="11.25">
      <c r="B56" s="19"/>
      <c r="AR56" s="19"/>
    </row>
    <row r="57" spans="2:44" ht="11.25">
      <c r="B57" s="19"/>
      <c r="AR57" s="19"/>
    </row>
    <row r="58" spans="2:44" ht="11.25">
      <c r="B58" s="19"/>
      <c r="AR58" s="19"/>
    </row>
    <row r="59" spans="2:44" ht="11.25">
      <c r="B59" s="19"/>
      <c r="AR59" s="19"/>
    </row>
    <row r="60" spans="2:44" s="1" customFormat="1" ht="12.75">
      <c r="B60" s="31"/>
      <c r="D60" s="42" t="s">
        <v>57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2" t="s">
        <v>58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2" t="s">
        <v>57</v>
      </c>
      <c r="AI60" s="33"/>
      <c r="AJ60" s="33"/>
      <c r="AK60" s="33"/>
      <c r="AL60" s="33"/>
      <c r="AM60" s="42" t="s">
        <v>58</v>
      </c>
      <c r="AN60" s="33"/>
      <c r="AO60" s="33"/>
      <c r="AR60" s="31"/>
    </row>
    <row r="61" spans="2:44" ht="11.25">
      <c r="B61" s="19"/>
      <c r="AR61" s="19"/>
    </row>
    <row r="62" spans="2:44" ht="11.25">
      <c r="B62" s="19"/>
      <c r="AR62" s="19"/>
    </row>
    <row r="63" spans="2:44" ht="11.25">
      <c r="B63" s="19"/>
      <c r="AR63" s="19"/>
    </row>
    <row r="64" spans="2:44" s="1" customFormat="1" ht="12.75">
      <c r="B64" s="31"/>
      <c r="D64" s="40" t="s">
        <v>59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0" t="s">
        <v>60</v>
      </c>
      <c r="AI64" s="41"/>
      <c r="AJ64" s="41"/>
      <c r="AK64" s="41"/>
      <c r="AL64" s="41"/>
      <c r="AM64" s="41"/>
      <c r="AN64" s="41"/>
      <c r="AO64" s="41"/>
      <c r="AR64" s="31"/>
    </row>
    <row r="65" spans="2:44" ht="11.25">
      <c r="B65" s="19"/>
      <c r="AR65" s="19"/>
    </row>
    <row r="66" spans="2:44" ht="11.25">
      <c r="B66" s="19"/>
      <c r="AR66" s="19"/>
    </row>
    <row r="67" spans="2:44" ht="11.25">
      <c r="B67" s="19"/>
      <c r="AR67" s="19"/>
    </row>
    <row r="68" spans="2:44" ht="11.25">
      <c r="B68" s="19"/>
      <c r="AR68" s="19"/>
    </row>
    <row r="69" spans="2:44" ht="11.25">
      <c r="B69" s="19"/>
      <c r="AR69" s="19"/>
    </row>
    <row r="70" spans="2:44" ht="11.25">
      <c r="B70" s="19"/>
      <c r="AR70" s="19"/>
    </row>
    <row r="71" spans="2:44" ht="11.25">
      <c r="B71" s="19"/>
      <c r="AR71" s="19"/>
    </row>
    <row r="72" spans="2:44" ht="11.25">
      <c r="B72" s="19"/>
      <c r="AR72" s="19"/>
    </row>
    <row r="73" spans="2:44" ht="11.25">
      <c r="B73" s="19"/>
      <c r="AR73" s="19"/>
    </row>
    <row r="74" spans="2:44" ht="11.25">
      <c r="B74" s="19"/>
      <c r="AR74" s="19"/>
    </row>
    <row r="75" spans="2:44" s="1" customFormat="1" ht="12.75">
      <c r="B75" s="31"/>
      <c r="D75" s="42" t="s">
        <v>57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2" t="s">
        <v>58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2" t="s">
        <v>57</v>
      </c>
      <c r="AI75" s="33"/>
      <c r="AJ75" s="33"/>
      <c r="AK75" s="33"/>
      <c r="AL75" s="33"/>
      <c r="AM75" s="42" t="s">
        <v>58</v>
      </c>
      <c r="AN75" s="33"/>
      <c r="AO75" s="33"/>
      <c r="AR75" s="31"/>
    </row>
    <row r="76" spans="2:44" s="1" customFormat="1" ht="11.25">
      <c r="B76" s="31"/>
      <c r="AR76" s="31"/>
    </row>
    <row r="77" spans="2:44" s="1" customFormat="1" ht="6.9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31"/>
    </row>
    <row r="81" spans="1:91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31"/>
    </row>
    <row r="82" spans="1:91" s="1" customFormat="1" ht="24.95" customHeight="1">
      <c r="B82" s="31"/>
      <c r="C82" s="20" t="s">
        <v>61</v>
      </c>
      <c r="AR82" s="31"/>
    </row>
    <row r="83" spans="1:91" s="1" customFormat="1" ht="6.95" customHeight="1">
      <c r="B83" s="31"/>
      <c r="AR83" s="31"/>
    </row>
    <row r="84" spans="1:91" s="3" customFormat="1" ht="12" customHeight="1">
      <c r="B84" s="47"/>
      <c r="C84" s="26" t="s">
        <v>13</v>
      </c>
      <c r="L84" s="3" t="str">
        <f>K5</f>
        <v>1</v>
      </c>
      <c r="AR84" s="47"/>
    </row>
    <row r="85" spans="1:91" s="4" customFormat="1" ht="36.950000000000003" customHeight="1">
      <c r="B85" s="48"/>
      <c r="C85" s="49" t="s">
        <v>16</v>
      </c>
      <c r="L85" s="211" t="str">
        <f>K6</f>
        <v>Zástavba lokality Broumov - Spořilov, komunikace a VO_nerozdělené - 2023 - aktuál</v>
      </c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2"/>
      <c r="X85" s="212"/>
      <c r="Y85" s="212"/>
      <c r="Z85" s="212"/>
      <c r="AA85" s="212"/>
      <c r="AB85" s="212"/>
      <c r="AC85" s="212"/>
      <c r="AD85" s="212"/>
      <c r="AE85" s="212"/>
      <c r="AF85" s="212"/>
      <c r="AG85" s="212"/>
      <c r="AH85" s="212"/>
      <c r="AI85" s="212"/>
      <c r="AJ85" s="212"/>
      <c r="AR85" s="48"/>
    </row>
    <row r="86" spans="1:91" s="1" customFormat="1" ht="6.95" customHeight="1">
      <c r="B86" s="31"/>
      <c r="AR86" s="31"/>
    </row>
    <row r="87" spans="1:91" s="1" customFormat="1" ht="12" customHeight="1">
      <c r="B87" s="31"/>
      <c r="C87" s="26" t="s">
        <v>20</v>
      </c>
      <c r="L87" s="50" t="str">
        <f>IF(K8="","",K8)</f>
        <v>ul. Bratří Čapků, Pionýrská</v>
      </c>
      <c r="AI87" s="26" t="s">
        <v>22</v>
      </c>
      <c r="AM87" s="213" t="str">
        <f>IF(AN8= "","",AN8)</f>
        <v>1. 3. 2023</v>
      </c>
      <c r="AN87" s="213"/>
      <c r="AR87" s="31"/>
    </row>
    <row r="88" spans="1:91" s="1" customFormat="1" ht="6.95" customHeight="1">
      <c r="B88" s="31"/>
      <c r="AR88" s="31"/>
    </row>
    <row r="89" spans="1:91" s="1" customFormat="1" ht="25.7" customHeight="1">
      <c r="B89" s="31"/>
      <c r="C89" s="26" t="s">
        <v>24</v>
      </c>
      <c r="L89" s="3" t="str">
        <f>IF(E11= "","",E11)</f>
        <v>Město Broumov,Třída Masarykova 239,550 01 Broumov</v>
      </c>
      <c r="AI89" s="26" t="s">
        <v>32</v>
      </c>
      <c r="AM89" s="214" t="str">
        <f>IF(E17="","",E17)</f>
        <v>Ing. Adam Beneš,Žďárky 224, 549 37 Žďárky</v>
      </c>
      <c r="AN89" s="215"/>
      <c r="AO89" s="215"/>
      <c r="AP89" s="215"/>
      <c r="AR89" s="31"/>
      <c r="AS89" s="216" t="s">
        <v>62</v>
      </c>
      <c r="AT89" s="217"/>
      <c r="AU89" s="52"/>
      <c r="AV89" s="52"/>
      <c r="AW89" s="52"/>
      <c r="AX89" s="52"/>
      <c r="AY89" s="52"/>
      <c r="AZ89" s="52"/>
      <c r="BA89" s="52"/>
      <c r="BB89" s="52"/>
      <c r="BC89" s="52"/>
      <c r="BD89" s="53"/>
    </row>
    <row r="90" spans="1:91" s="1" customFormat="1" ht="15.2" customHeight="1">
      <c r="B90" s="31"/>
      <c r="C90" s="26" t="s">
        <v>30</v>
      </c>
      <c r="L90" s="3" t="str">
        <f>IF(E14= "Vyplň údaj","",E14)</f>
        <v/>
      </c>
      <c r="AI90" s="26" t="s">
        <v>37</v>
      </c>
      <c r="AM90" s="214" t="str">
        <f>IF(E20="","",E20)</f>
        <v>TMI Building s.r.o.</v>
      </c>
      <c r="AN90" s="215"/>
      <c r="AO90" s="215"/>
      <c r="AP90" s="215"/>
      <c r="AR90" s="31"/>
      <c r="AS90" s="218"/>
      <c r="AT90" s="219"/>
      <c r="BD90" s="55"/>
    </row>
    <row r="91" spans="1:91" s="1" customFormat="1" ht="10.9" customHeight="1">
      <c r="B91" s="31"/>
      <c r="AR91" s="31"/>
      <c r="AS91" s="218"/>
      <c r="AT91" s="219"/>
      <c r="BD91" s="55"/>
    </row>
    <row r="92" spans="1:91" s="1" customFormat="1" ht="29.25" customHeight="1">
      <c r="B92" s="31"/>
      <c r="C92" s="220" t="s">
        <v>63</v>
      </c>
      <c r="D92" s="221"/>
      <c r="E92" s="221"/>
      <c r="F92" s="221"/>
      <c r="G92" s="221"/>
      <c r="H92" s="56"/>
      <c r="I92" s="222" t="s">
        <v>64</v>
      </c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21"/>
      <c r="W92" s="221"/>
      <c r="X92" s="221"/>
      <c r="Y92" s="221"/>
      <c r="Z92" s="221"/>
      <c r="AA92" s="221"/>
      <c r="AB92" s="221"/>
      <c r="AC92" s="221"/>
      <c r="AD92" s="221"/>
      <c r="AE92" s="221"/>
      <c r="AF92" s="221"/>
      <c r="AG92" s="223" t="s">
        <v>65</v>
      </c>
      <c r="AH92" s="221"/>
      <c r="AI92" s="221"/>
      <c r="AJ92" s="221"/>
      <c r="AK92" s="221"/>
      <c r="AL92" s="221"/>
      <c r="AM92" s="221"/>
      <c r="AN92" s="222" t="s">
        <v>66</v>
      </c>
      <c r="AO92" s="221"/>
      <c r="AP92" s="224"/>
      <c r="AQ92" s="57" t="s">
        <v>67</v>
      </c>
      <c r="AR92" s="31"/>
      <c r="AS92" s="58" t="s">
        <v>68</v>
      </c>
      <c r="AT92" s="59" t="s">
        <v>69</v>
      </c>
      <c r="AU92" s="59" t="s">
        <v>70</v>
      </c>
      <c r="AV92" s="59" t="s">
        <v>71</v>
      </c>
      <c r="AW92" s="59" t="s">
        <v>72</v>
      </c>
      <c r="AX92" s="59" t="s">
        <v>73</v>
      </c>
      <c r="AY92" s="59" t="s">
        <v>74</v>
      </c>
      <c r="AZ92" s="59" t="s">
        <v>75</v>
      </c>
      <c r="BA92" s="59" t="s">
        <v>76</v>
      </c>
      <c r="BB92" s="59" t="s">
        <v>77</v>
      </c>
      <c r="BC92" s="59" t="s">
        <v>78</v>
      </c>
      <c r="BD92" s="60" t="s">
        <v>79</v>
      </c>
    </row>
    <row r="93" spans="1:91" s="1" customFormat="1" ht="10.9" customHeight="1">
      <c r="B93" s="31"/>
      <c r="AR93" s="31"/>
      <c r="AS93" s="61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</row>
    <row r="94" spans="1:91" s="5" customFormat="1" ht="32.450000000000003" customHeight="1">
      <c r="B94" s="62"/>
      <c r="C94" s="63" t="s">
        <v>80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228">
        <f>ROUND(SUM(AG95:AG97),2)</f>
        <v>0</v>
      </c>
      <c r="AH94" s="228"/>
      <c r="AI94" s="228"/>
      <c r="AJ94" s="228"/>
      <c r="AK94" s="228"/>
      <c r="AL94" s="228"/>
      <c r="AM94" s="228"/>
      <c r="AN94" s="229">
        <f>SUM(AG94,AT94)</f>
        <v>0</v>
      </c>
      <c r="AO94" s="229"/>
      <c r="AP94" s="229"/>
      <c r="AQ94" s="66" t="s">
        <v>1</v>
      </c>
      <c r="AR94" s="62"/>
      <c r="AS94" s="67">
        <f>ROUND(SUM(AS95:AS97),2)</f>
        <v>0</v>
      </c>
      <c r="AT94" s="68">
        <f>ROUND(SUM(AV94:AW94),2)</f>
        <v>0</v>
      </c>
      <c r="AU94" s="69">
        <f>ROUND(SUM(AU95:AU97),5)</f>
        <v>0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ROUND(SUM(AZ95:AZ97),2)</f>
        <v>0</v>
      </c>
      <c r="BA94" s="68">
        <f>ROUND(SUM(BA95:BA97),2)</f>
        <v>0</v>
      </c>
      <c r="BB94" s="68">
        <f>ROUND(SUM(BB95:BB97),2)</f>
        <v>0</v>
      </c>
      <c r="BC94" s="68">
        <f>ROUND(SUM(BC95:BC97),2)</f>
        <v>0</v>
      </c>
      <c r="BD94" s="70">
        <f>ROUND(SUM(BD95:BD97),2)</f>
        <v>0</v>
      </c>
      <c r="BS94" s="71" t="s">
        <v>81</v>
      </c>
      <c r="BT94" s="71" t="s">
        <v>82</v>
      </c>
      <c r="BU94" s="72" t="s">
        <v>83</v>
      </c>
      <c r="BV94" s="71" t="s">
        <v>84</v>
      </c>
      <c r="BW94" s="71" t="s">
        <v>4</v>
      </c>
      <c r="BX94" s="71" t="s">
        <v>85</v>
      </c>
      <c r="CL94" s="71" t="s">
        <v>1</v>
      </c>
    </row>
    <row r="95" spans="1:91" s="6" customFormat="1" ht="16.5" customHeight="1">
      <c r="A95" s="73" t="s">
        <v>86</v>
      </c>
      <c r="B95" s="74"/>
      <c r="C95" s="75"/>
      <c r="D95" s="227" t="s">
        <v>87</v>
      </c>
      <c r="E95" s="227"/>
      <c r="F95" s="227"/>
      <c r="G95" s="227"/>
      <c r="H95" s="227"/>
      <c r="I95" s="76"/>
      <c r="J95" s="227" t="s">
        <v>88</v>
      </c>
      <c r="K95" s="227"/>
      <c r="L95" s="227"/>
      <c r="M95" s="227"/>
      <c r="N95" s="227"/>
      <c r="O95" s="227"/>
      <c r="P95" s="227"/>
      <c r="Q95" s="227"/>
      <c r="R95" s="227"/>
      <c r="S95" s="227"/>
      <c r="T95" s="227"/>
      <c r="U95" s="227"/>
      <c r="V95" s="227"/>
      <c r="W95" s="227"/>
      <c r="X95" s="227"/>
      <c r="Y95" s="227"/>
      <c r="Z95" s="227"/>
      <c r="AA95" s="227"/>
      <c r="AB95" s="227"/>
      <c r="AC95" s="227"/>
      <c r="AD95" s="227"/>
      <c r="AE95" s="227"/>
      <c r="AF95" s="227"/>
      <c r="AG95" s="225">
        <f>'SO 102 - Komunikace Osa B...'!J30</f>
        <v>0</v>
      </c>
      <c r="AH95" s="226"/>
      <c r="AI95" s="226"/>
      <c r="AJ95" s="226"/>
      <c r="AK95" s="226"/>
      <c r="AL95" s="226"/>
      <c r="AM95" s="226"/>
      <c r="AN95" s="225">
        <f>SUM(AG95,AT95)</f>
        <v>0</v>
      </c>
      <c r="AO95" s="226"/>
      <c r="AP95" s="226"/>
      <c r="AQ95" s="77" t="s">
        <v>89</v>
      </c>
      <c r="AR95" s="74"/>
      <c r="AS95" s="78">
        <v>0</v>
      </c>
      <c r="AT95" s="79">
        <f>ROUND(SUM(AV95:AW95),2)</f>
        <v>0</v>
      </c>
      <c r="AU95" s="80">
        <f>'SO 102 - Komunikace Osa B...'!P123</f>
        <v>0</v>
      </c>
      <c r="AV95" s="79">
        <f>'SO 102 - Komunikace Osa B...'!J33</f>
        <v>0</v>
      </c>
      <c r="AW95" s="79">
        <f>'SO 102 - Komunikace Osa B...'!J34</f>
        <v>0</v>
      </c>
      <c r="AX95" s="79">
        <f>'SO 102 - Komunikace Osa B...'!J35</f>
        <v>0</v>
      </c>
      <c r="AY95" s="79">
        <f>'SO 102 - Komunikace Osa B...'!J36</f>
        <v>0</v>
      </c>
      <c r="AZ95" s="79">
        <f>'SO 102 - Komunikace Osa B...'!F33</f>
        <v>0</v>
      </c>
      <c r="BA95" s="79">
        <f>'SO 102 - Komunikace Osa B...'!F34</f>
        <v>0</v>
      </c>
      <c r="BB95" s="79">
        <f>'SO 102 - Komunikace Osa B...'!F35</f>
        <v>0</v>
      </c>
      <c r="BC95" s="79">
        <f>'SO 102 - Komunikace Osa B...'!F36</f>
        <v>0</v>
      </c>
      <c r="BD95" s="81">
        <f>'SO 102 - Komunikace Osa B...'!F37</f>
        <v>0</v>
      </c>
      <c r="BT95" s="82" t="s">
        <v>14</v>
      </c>
      <c r="BV95" s="82" t="s">
        <v>84</v>
      </c>
      <c r="BW95" s="82" t="s">
        <v>90</v>
      </c>
      <c r="BX95" s="82" t="s">
        <v>4</v>
      </c>
      <c r="CL95" s="82" t="s">
        <v>1</v>
      </c>
      <c r="CM95" s="82" t="s">
        <v>91</v>
      </c>
    </row>
    <row r="96" spans="1:91" s="6" customFormat="1" ht="16.5" customHeight="1">
      <c r="A96" s="73" t="s">
        <v>86</v>
      </c>
      <c r="B96" s="74"/>
      <c r="C96" s="75"/>
      <c r="D96" s="227" t="s">
        <v>92</v>
      </c>
      <c r="E96" s="227"/>
      <c r="F96" s="227"/>
      <c r="G96" s="227"/>
      <c r="H96" s="227"/>
      <c r="I96" s="76"/>
      <c r="J96" s="227" t="s">
        <v>93</v>
      </c>
      <c r="K96" s="227"/>
      <c r="L96" s="227"/>
      <c r="M96" s="227"/>
      <c r="N96" s="227"/>
      <c r="O96" s="227"/>
      <c r="P96" s="227"/>
      <c r="Q96" s="227"/>
      <c r="R96" s="227"/>
      <c r="S96" s="227"/>
      <c r="T96" s="227"/>
      <c r="U96" s="227"/>
      <c r="V96" s="227"/>
      <c r="W96" s="227"/>
      <c r="X96" s="227"/>
      <c r="Y96" s="227"/>
      <c r="Z96" s="227"/>
      <c r="AA96" s="227"/>
      <c r="AB96" s="227"/>
      <c r="AC96" s="227"/>
      <c r="AD96" s="227"/>
      <c r="AE96" s="227"/>
      <c r="AF96" s="227"/>
      <c r="AG96" s="225">
        <f>'VRN - Vedlejší rozpočtové...'!J30</f>
        <v>0</v>
      </c>
      <c r="AH96" s="226"/>
      <c r="AI96" s="226"/>
      <c r="AJ96" s="226"/>
      <c r="AK96" s="226"/>
      <c r="AL96" s="226"/>
      <c r="AM96" s="226"/>
      <c r="AN96" s="225">
        <f>SUM(AG96,AT96)</f>
        <v>0</v>
      </c>
      <c r="AO96" s="226"/>
      <c r="AP96" s="226"/>
      <c r="AQ96" s="77" t="s">
        <v>89</v>
      </c>
      <c r="AR96" s="74"/>
      <c r="AS96" s="78">
        <v>0</v>
      </c>
      <c r="AT96" s="79">
        <f>ROUND(SUM(AV96:AW96),2)</f>
        <v>0</v>
      </c>
      <c r="AU96" s="80">
        <f>'VRN - Vedlejší rozpočtové...'!P120</f>
        <v>0</v>
      </c>
      <c r="AV96" s="79">
        <f>'VRN - Vedlejší rozpočtové...'!J33</f>
        <v>0</v>
      </c>
      <c r="AW96" s="79">
        <f>'VRN - Vedlejší rozpočtové...'!J34</f>
        <v>0</v>
      </c>
      <c r="AX96" s="79">
        <f>'VRN - Vedlejší rozpočtové...'!J35</f>
        <v>0</v>
      </c>
      <c r="AY96" s="79">
        <f>'VRN - Vedlejší rozpočtové...'!J36</f>
        <v>0</v>
      </c>
      <c r="AZ96" s="79">
        <f>'VRN - Vedlejší rozpočtové...'!F33</f>
        <v>0</v>
      </c>
      <c r="BA96" s="79">
        <f>'VRN - Vedlejší rozpočtové...'!F34</f>
        <v>0</v>
      </c>
      <c r="BB96" s="79">
        <f>'VRN - Vedlejší rozpočtové...'!F35</f>
        <v>0</v>
      </c>
      <c r="BC96" s="79">
        <f>'VRN - Vedlejší rozpočtové...'!F36</f>
        <v>0</v>
      </c>
      <c r="BD96" s="81">
        <f>'VRN - Vedlejší rozpočtové...'!F37</f>
        <v>0</v>
      </c>
      <c r="BT96" s="82" t="s">
        <v>14</v>
      </c>
      <c r="BV96" s="82" t="s">
        <v>84</v>
      </c>
      <c r="BW96" s="82" t="s">
        <v>94</v>
      </c>
      <c r="BX96" s="82" t="s">
        <v>4</v>
      </c>
      <c r="CL96" s="82" t="s">
        <v>1</v>
      </c>
      <c r="CM96" s="82" t="s">
        <v>91</v>
      </c>
    </row>
    <row r="97" spans="1:91" s="6" customFormat="1" ht="16.5" customHeight="1">
      <c r="A97" s="73" t="s">
        <v>86</v>
      </c>
      <c r="B97" s="74"/>
      <c r="C97" s="75"/>
      <c r="D97" s="227" t="s">
        <v>95</v>
      </c>
      <c r="E97" s="227"/>
      <c r="F97" s="227"/>
      <c r="G97" s="227"/>
      <c r="H97" s="227"/>
      <c r="I97" s="76"/>
      <c r="J97" s="227" t="s">
        <v>96</v>
      </c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7"/>
      <c r="Z97" s="227"/>
      <c r="AA97" s="227"/>
      <c r="AB97" s="227"/>
      <c r="AC97" s="227"/>
      <c r="AD97" s="227"/>
      <c r="AE97" s="227"/>
      <c r="AF97" s="227"/>
      <c r="AG97" s="225">
        <f>'ON - Ostatní náklady'!J30</f>
        <v>0</v>
      </c>
      <c r="AH97" s="226"/>
      <c r="AI97" s="226"/>
      <c r="AJ97" s="226"/>
      <c r="AK97" s="226"/>
      <c r="AL97" s="226"/>
      <c r="AM97" s="226"/>
      <c r="AN97" s="225">
        <f>SUM(AG97,AT97)</f>
        <v>0</v>
      </c>
      <c r="AO97" s="226"/>
      <c r="AP97" s="226"/>
      <c r="AQ97" s="77" t="s">
        <v>89</v>
      </c>
      <c r="AR97" s="74"/>
      <c r="AS97" s="83">
        <v>0</v>
      </c>
      <c r="AT97" s="84">
        <f>ROUND(SUM(AV97:AW97),2)</f>
        <v>0</v>
      </c>
      <c r="AU97" s="85">
        <f>'ON - Ostatní náklady'!P119</f>
        <v>0</v>
      </c>
      <c r="AV97" s="84">
        <f>'ON - Ostatní náklady'!J33</f>
        <v>0</v>
      </c>
      <c r="AW97" s="84">
        <f>'ON - Ostatní náklady'!J34</f>
        <v>0</v>
      </c>
      <c r="AX97" s="84">
        <f>'ON - Ostatní náklady'!J35</f>
        <v>0</v>
      </c>
      <c r="AY97" s="84">
        <f>'ON - Ostatní náklady'!J36</f>
        <v>0</v>
      </c>
      <c r="AZ97" s="84">
        <f>'ON - Ostatní náklady'!F33</f>
        <v>0</v>
      </c>
      <c r="BA97" s="84">
        <f>'ON - Ostatní náklady'!F34</f>
        <v>0</v>
      </c>
      <c r="BB97" s="84">
        <f>'ON - Ostatní náklady'!F35</f>
        <v>0</v>
      </c>
      <c r="BC97" s="84">
        <f>'ON - Ostatní náklady'!F36</f>
        <v>0</v>
      </c>
      <c r="BD97" s="86">
        <f>'ON - Ostatní náklady'!F37</f>
        <v>0</v>
      </c>
      <c r="BT97" s="82" t="s">
        <v>14</v>
      </c>
      <c r="BV97" s="82" t="s">
        <v>84</v>
      </c>
      <c r="BW97" s="82" t="s">
        <v>97</v>
      </c>
      <c r="BX97" s="82" t="s">
        <v>4</v>
      </c>
      <c r="CL97" s="82" t="s">
        <v>1</v>
      </c>
      <c r="CM97" s="82" t="s">
        <v>91</v>
      </c>
    </row>
    <row r="98" spans="1:91" s="1" customFormat="1" ht="30" customHeight="1">
      <c r="B98" s="31"/>
      <c r="AR98" s="31"/>
    </row>
    <row r="99" spans="1:91" s="1" customFormat="1" ht="6.95" customHeight="1">
      <c r="B99" s="43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31"/>
    </row>
  </sheetData>
  <mergeCells count="50">
    <mergeCell ref="AR2:BE2"/>
    <mergeCell ref="AN96:AP96"/>
    <mergeCell ref="AG96:AM96"/>
    <mergeCell ref="D96:H96"/>
    <mergeCell ref="J96:AF96"/>
    <mergeCell ref="AN97:AP97"/>
    <mergeCell ref="AG97:AM97"/>
    <mergeCell ref="D97:H97"/>
    <mergeCell ref="J97:AF97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SO 102 - Komunikace Osa B...'!C2" display="/" xr:uid="{00000000-0004-0000-0000-000000000000}"/>
    <hyperlink ref="A96" location="'VRN - Vedlejší rozpočtové...'!C2" display="/" xr:uid="{00000000-0004-0000-0000-000001000000}"/>
    <hyperlink ref="A97" location="'ON - Ostatní náklady'!C2" display="/" xr:uid="{00000000-0004-0000-0000-000002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398"/>
  <sheetViews>
    <sheetView showGridLines="0" tabSelected="1" topLeftCell="A339" workbookViewId="0">
      <selection activeCell="I342" sqref="I342"/>
    </sheetView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56" ht="36.950000000000003" customHeight="1">
      <c r="L2" s="230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6" t="s">
        <v>90</v>
      </c>
      <c r="AZ2" s="87" t="s">
        <v>98</v>
      </c>
      <c r="BA2" s="87" t="s">
        <v>99</v>
      </c>
      <c r="BB2" s="87" t="s">
        <v>100</v>
      </c>
      <c r="BC2" s="87" t="s">
        <v>101</v>
      </c>
      <c r="BD2" s="87" t="s">
        <v>91</v>
      </c>
    </row>
    <row r="3" spans="2:5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91</v>
      </c>
      <c r="AZ3" s="87" t="s">
        <v>102</v>
      </c>
      <c r="BA3" s="87" t="s">
        <v>103</v>
      </c>
      <c r="BB3" s="87" t="s">
        <v>100</v>
      </c>
      <c r="BC3" s="87" t="s">
        <v>104</v>
      </c>
      <c r="BD3" s="87" t="s">
        <v>91</v>
      </c>
    </row>
    <row r="4" spans="2:56" ht="24.95" customHeight="1">
      <c r="B4" s="19"/>
      <c r="D4" s="20" t="s">
        <v>105</v>
      </c>
      <c r="L4" s="19"/>
      <c r="M4" s="88" t="s">
        <v>10</v>
      </c>
      <c r="AT4" s="16" t="s">
        <v>3</v>
      </c>
      <c r="AZ4" s="87" t="s">
        <v>106</v>
      </c>
      <c r="BA4" s="87" t="s">
        <v>107</v>
      </c>
      <c r="BB4" s="87" t="s">
        <v>108</v>
      </c>
      <c r="BC4" s="87" t="s">
        <v>109</v>
      </c>
      <c r="BD4" s="87" t="s">
        <v>91</v>
      </c>
    </row>
    <row r="5" spans="2:56" ht="6.95" customHeight="1">
      <c r="B5" s="19"/>
      <c r="L5" s="19"/>
      <c r="AZ5" s="87" t="s">
        <v>110</v>
      </c>
      <c r="BA5" s="87" t="s">
        <v>111</v>
      </c>
      <c r="BB5" s="87" t="s">
        <v>108</v>
      </c>
      <c r="BC5" s="87" t="s">
        <v>112</v>
      </c>
      <c r="BD5" s="87" t="s">
        <v>91</v>
      </c>
    </row>
    <row r="6" spans="2:56" ht="12" customHeight="1">
      <c r="B6" s="19"/>
      <c r="D6" s="26" t="s">
        <v>16</v>
      </c>
      <c r="L6" s="19"/>
      <c r="AZ6" s="87" t="s">
        <v>113</v>
      </c>
      <c r="BA6" s="87" t="s">
        <v>114</v>
      </c>
      <c r="BB6" s="87" t="s">
        <v>100</v>
      </c>
      <c r="BC6" s="87" t="s">
        <v>115</v>
      </c>
      <c r="BD6" s="87" t="s">
        <v>91</v>
      </c>
    </row>
    <row r="7" spans="2:56" ht="26.25" customHeight="1">
      <c r="B7" s="19"/>
      <c r="E7" s="231" t="str">
        <f>'Rekapitulace stavby'!K6</f>
        <v>Zástavba lokality Broumov - Spořilov, komunikace a VO_nerozdělené - 2023 - aktuál</v>
      </c>
      <c r="F7" s="232"/>
      <c r="G7" s="232"/>
      <c r="H7" s="232"/>
      <c r="L7" s="19"/>
      <c r="AZ7" s="87" t="s">
        <v>116</v>
      </c>
      <c r="BA7" s="87" t="s">
        <v>117</v>
      </c>
      <c r="BB7" s="87" t="s">
        <v>108</v>
      </c>
      <c r="BC7" s="87" t="s">
        <v>118</v>
      </c>
      <c r="BD7" s="87" t="s">
        <v>91</v>
      </c>
    </row>
    <row r="8" spans="2:56" s="1" customFormat="1" ht="12" customHeight="1">
      <c r="B8" s="31"/>
      <c r="D8" s="26" t="s">
        <v>119</v>
      </c>
      <c r="L8" s="31"/>
      <c r="AZ8" s="87" t="s">
        <v>120</v>
      </c>
      <c r="BA8" s="87" t="s">
        <v>121</v>
      </c>
      <c r="BB8" s="87" t="s">
        <v>122</v>
      </c>
      <c r="BC8" s="87" t="s">
        <v>82</v>
      </c>
      <c r="BD8" s="87" t="s">
        <v>91</v>
      </c>
    </row>
    <row r="9" spans="2:56" s="1" customFormat="1" ht="16.5" customHeight="1">
      <c r="B9" s="31"/>
      <c r="E9" s="211" t="s">
        <v>123</v>
      </c>
      <c r="F9" s="233"/>
      <c r="G9" s="233"/>
      <c r="H9" s="233"/>
      <c r="L9" s="31"/>
      <c r="AZ9" s="87" t="s">
        <v>124</v>
      </c>
      <c r="BA9" s="87" t="s">
        <v>125</v>
      </c>
      <c r="BB9" s="87" t="s">
        <v>122</v>
      </c>
      <c r="BC9" s="87" t="s">
        <v>126</v>
      </c>
      <c r="BD9" s="87" t="s">
        <v>91</v>
      </c>
    </row>
    <row r="10" spans="2:56" s="1" customFormat="1" ht="11.25">
      <c r="B10" s="31"/>
      <c r="L10" s="31"/>
      <c r="AZ10" s="87" t="s">
        <v>127</v>
      </c>
      <c r="BA10" s="87" t="s">
        <v>128</v>
      </c>
      <c r="BB10" s="87" t="s">
        <v>122</v>
      </c>
      <c r="BC10" s="87" t="s">
        <v>129</v>
      </c>
      <c r="BD10" s="87" t="s">
        <v>91</v>
      </c>
    </row>
    <row r="11" spans="2:56" s="1" customFormat="1" ht="12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  <c r="AZ11" s="87" t="s">
        <v>130</v>
      </c>
      <c r="BA11" s="87" t="s">
        <v>131</v>
      </c>
      <c r="BB11" s="87" t="s">
        <v>122</v>
      </c>
      <c r="BC11" s="87" t="s">
        <v>132</v>
      </c>
      <c r="BD11" s="87" t="s">
        <v>91</v>
      </c>
    </row>
    <row r="12" spans="2:56" s="1" customFormat="1" ht="12" customHeight="1">
      <c r="B12" s="31"/>
      <c r="D12" s="26" t="s">
        <v>20</v>
      </c>
      <c r="F12" s="24" t="s">
        <v>21</v>
      </c>
      <c r="I12" s="26" t="s">
        <v>22</v>
      </c>
      <c r="J12" s="51" t="str">
        <f>'Rekapitulace stavby'!AN8</f>
        <v>1. 3. 2023</v>
      </c>
      <c r="L12" s="31"/>
      <c r="AZ12" s="87" t="s">
        <v>133</v>
      </c>
      <c r="BA12" s="87" t="s">
        <v>134</v>
      </c>
      <c r="BB12" s="87" t="s">
        <v>122</v>
      </c>
      <c r="BC12" s="87" t="s">
        <v>135</v>
      </c>
      <c r="BD12" s="87" t="s">
        <v>91</v>
      </c>
    </row>
    <row r="13" spans="2:56" s="1" customFormat="1" ht="10.9" customHeight="1">
      <c r="B13" s="31"/>
      <c r="L13" s="31"/>
      <c r="AZ13" s="87" t="s">
        <v>136</v>
      </c>
      <c r="BA13" s="87" t="s">
        <v>137</v>
      </c>
      <c r="BB13" s="87" t="s">
        <v>100</v>
      </c>
      <c r="BC13" s="87" t="s">
        <v>138</v>
      </c>
      <c r="BD13" s="87" t="s">
        <v>91</v>
      </c>
    </row>
    <row r="14" spans="2:56" s="1" customFormat="1" ht="12" customHeight="1">
      <c r="B14" s="31"/>
      <c r="D14" s="26" t="s">
        <v>24</v>
      </c>
      <c r="I14" s="26" t="s">
        <v>25</v>
      </c>
      <c r="J14" s="24" t="s">
        <v>26</v>
      </c>
      <c r="L14" s="31"/>
    </row>
    <row r="15" spans="2:56" s="1" customFormat="1" ht="18" customHeight="1">
      <c r="B15" s="31"/>
      <c r="E15" s="24" t="s">
        <v>27</v>
      </c>
      <c r="I15" s="26" t="s">
        <v>28</v>
      </c>
      <c r="J15" s="24" t="s">
        <v>29</v>
      </c>
      <c r="L15" s="31"/>
    </row>
    <row r="16" spans="2:56" s="1" customFormat="1" ht="6.95" customHeight="1">
      <c r="B16" s="31"/>
      <c r="L16" s="31"/>
    </row>
    <row r="17" spans="2:12" s="1" customFormat="1" ht="12" customHeight="1">
      <c r="B17" s="31"/>
      <c r="D17" s="26" t="s">
        <v>30</v>
      </c>
      <c r="I17" s="26" t="s">
        <v>25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234" t="str">
        <f>'Rekapitulace stavby'!E14</f>
        <v>Vyplň údaj</v>
      </c>
      <c r="F18" s="195"/>
      <c r="G18" s="195"/>
      <c r="H18" s="195"/>
      <c r="I18" s="26" t="s">
        <v>28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32</v>
      </c>
      <c r="I20" s="26" t="s">
        <v>25</v>
      </c>
      <c r="J20" s="24" t="s">
        <v>33</v>
      </c>
      <c r="L20" s="31"/>
    </row>
    <row r="21" spans="2:12" s="1" customFormat="1" ht="18" customHeight="1">
      <c r="B21" s="31"/>
      <c r="E21" s="24" t="s">
        <v>34</v>
      </c>
      <c r="I21" s="26" t="s">
        <v>28</v>
      </c>
      <c r="J21" s="24" t="s">
        <v>35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37</v>
      </c>
      <c r="I23" s="26" t="s">
        <v>25</v>
      </c>
      <c r="J23" s="24" t="s">
        <v>38</v>
      </c>
      <c r="L23" s="31"/>
    </row>
    <row r="24" spans="2:12" s="1" customFormat="1" ht="18" customHeight="1">
      <c r="B24" s="31"/>
      <c r="E24" s="24" t="s">
        <v>39</v>
      </c>
      <c r="I24" s="26" t="s">
        <v>28</v>
      </c>
      <c r="J24" s="24" t="s">
        <v>40</v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41</v>
      </c>
      <c r="L26" s="31"/>
    </row>
    <row r="27" spans="2:12" s="7" customFormat="1" ht="16.5" customHeight="1">
      <c r="B27" s="89"/>
      <c r="E27" s="200" t="s">
        <v>1</v>
      </c>
      <c r="F27" s="200"/>
      <c r="G27" s="200"/>
      <c r="H27" s="200"/>
      <c r="L27" s="89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35" customHeight="1">
      <c r="B30" s="31"/>
      <c r="D30" s="90" t="s">
        <v>42</v>
      </c>
      <c r="J30" s="65">
        <f>ROUND(J123, 2)</f>
        <v>0</v>
      </c>
      <c r="L30" s="31"/>
    </row>
    <row r="31" spans="2:12" s="1" customFormat="1" ht="6.95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5" customHeight="1">
      <c r="B32" s="31"/>
      <c r="F32" s="34" t="s">
        <v>44</v>
      </c>
      <c r="I32" s="34" t="s">
        <v>43</v>
      </c>
      <c r="J32" s="34" t="s">
        <v>45</v>
      </c>
      <c r="L32" s="31"/>
    </row>
    <row r="33" spans="2:12" s="1" customFormat="1" ht="14.45" customHeight="1">
      <c r="B33" s="31"/>
      <c r="D33" s="54" t="s">
        <v>46</v>
      </c>
      <c r="E33" s="26" t="s">
        <v>47</v>
      </c>
      <c r="F33" s="91">
        <f>ROUND((SUM(BE123:BE397)),  2)</f>
        <v>0</v>
      </c>
      <c r="I33" s="92">
        <v>0.21</v>
      </c>
      <c r="J33" s="91">
        <f>ROUND(((SUM(BE123:BE397))*I33),  2)</f>
        <v>0</v>
      </c>
      <c r="L33" s="31"/>
    </row>
    <row r="34" spans="2:12" s="1" customFormat="1" ht="14.45" customHeight="1">
      <c r="B34" s="31"/>
      <c r="E34" s="26" t="s">
        <v>48</v>
      </c>
      <c r="F34" s="91">
        <f>ROUND((SUM(BF123:BF397)),  2)</f>
        <v>0</v>
      </c>
      <c r="I34" s="92">
        <v>0.15</v>
      </c>
      <c r="J34" s="91">
        <f>ROUND(((SUM(BF123:BF397))*I34),  2)</f>
        <v>0</v>
      </c>
      <c r="L34" s="31"/>
    </row>
    <row r="35" spans="2:12" s="1" customFormat="1" ht="14.45" hidden="1" customHeight="1">
      <c r="B35" s="31"/>
      <c r="E35" s="26" t="s">
        <v>49</v>
      </c>
      <c r="F35" s="91">
        <f>ROUND((SUM(BG123:BG397)),  2)</f>
        <v>0</v>
      </c>
      <c r="I35" s="92">
        <v>0.21</v>
      </c>
      <c r="J35" s="91">
        <f>0</f>
        <v>0</v>
      </c>
      <c r="L35" s="31"/>
    </row>
    <row r="36" spans="2:12" s="1" customFormat="1" ht="14.45" hidden="1" customHeight="1">
      <c r="B36" s="31"/>
      <c r="E36" s="26" t="s">
        <v>50</v>
      </c>
      <c r="F36" s="91">
        <f>ROUND((SUM(BH123:BH397)),  2)</f>
        <v>0</v>
      </c>
      <c r="I36" s="92">
        <v>0.15</v>
      </c>
      <c r="J36" s="91">
        <f>0</f>
        <v>0</v>
      </c>
      <c r="L36" s="31"/>
    </row>
    <row r="37" spans="2:12" s="1" customFormat="1" ht="14.45" hidden="1" customHeight="1">
      <c r="B37" s="31"/>
      <c r="E37" s="26" t="s">
        <v>51</v>
      </c>
      <c r="F37" s="91">
        <f>ROUND((SUM(BI123:BI397)),  2)</f>
        <v>0</v>
      </c>
      <c r="I37" s="92">
        <v>0</v>
      </c>
      <c r="J37" s="91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93"/>
      <c r="D39" s="94" t="s">
        <v>52</v>
      </c>
      <c r="E39" s="56"/>
      <c r="F39" s="56"/>
      <c r="G39" s="95" t="s">
        <v>53</v>
      </c>
      <c r="H39" s="96" t="s">
        <v>54</v>
      </c>
      <c r="I39" s="56"/>
      <c r="J39" s="97">
        <f>SUM(J30:J37)</f>
        <v>0</v>
      </c>
      <c r="K39" s="98"/>
      <c r="L39" s="31"/>
    </row>
    <row r="40" spans="2:12" s="1" customFormat="1" ht="14.45" customHeight="1">
      <c r="B40" s="31"/>
      <c r="L40" s="31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0" t="s">
        <v>55</v>
      </c>
      <c r="E50" s="41"/>
      <c r="F50" s="41"/>
      <c r="G50" s="40" t="s">
        <v>56</v>
      </c>
      <c r="H50" s="41"/>
      <c r="I50" s="41"/>
      <c r="J50" s="41"/>
      <c r="K50" s="41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2" t="s">
        <v>57</v>
      </c>
      <c r="E61" s="33"/>
      <c r="F61" s="99" t="s">
        <v>58</v>
      </c>
      <c r="G61" s="42" t="s">
        <v>57</v>
      </c>
      <c r="H61" s="33"/>
      <c r="I61" s="33"/>
      <c r="J61" s="100" t="s">
        <v>58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0" t="s">
        <v>59</v>
      </c>
      <c r="E65" s="41"/>
      <c r="F65" s="41"/>
      <c r="G65" s="40" t="s">
        <v>60</v>
      </c>
      <c r="H65" s="41"/>
      <c r="I65" s="41"/>
      <c r="J65" s="41"/>
      <c r="K65" s="41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2" t="s">
        <v>57</v>
      </c>
      <c r="E76" s="33"/>
      <c r="F76" s="99" t="s">
        <v>58</v>
      </c>
      <c r="G76" s="42" t="s">
        <v>57</v>
      </c>
      <c r="H76" s="33"/>
      <c r="I76" s="33"/>
      <c r="J76" s="100" t="s">
        <v>58</v>
      </c>
      <c r="K76" s="33"/>
      <c r="L76" s="31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4.95" customHeight="1">
      <c r="B82" s="31"/>
      <c r="C82" s="20" t="s">
        <v>139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16</v>
      </c>
      <c r="L84" s="31"/>
    </row>
    <row r="85" spans="2:47" s="1" customFormat="1" ht="26.25" customHeight="1">
      <c r="B85" s="31"/>
      <c r="E85" s="231" t="str">
        <f>E7</f>
        <v>Zástavba lokality Broumov - Spořilov, komunikace a VO_nerozdělené - 2023 - aktuál</v>
      </c>
      <c r="F85" s="232"/>
      <c r="G85" s="232"/>
      <c r="H85" s="232"/>
      <c r="L85" s="31"/>
    </row>
    <row r="86" spans="2:47" s="1" customFormat="1" ht="12" customHeight="1">
      <c r="B86" s="31"/>
      <c r="C86" s="26" t="s">
        <v>119</v>
      </c>
      <c r="L86" s="31"/>
    </row>
    <row r="87" spans="2:47" s="1" customFormat="1" ht="16.5" customHeight="1">
      <c r="B87" s="31"/>
      <c r="E87" s="211" t="str">
        <f>E9</f>
        <v>SO 102 - Komunikace Osa B - ul. Pionýrská</v>
      </c>
      <c r="F87" s="233"/>
      <c r="G87" s="233"/>
      <c r="H87" s="233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20</v>
      </c>
      <c r="F89" s="24" t="str">
        <f>F12</f>
        <v>ul. Bratří Čapků, Pionýrská</v>
      </c>
      <c r="I89" s="26" t="s">
        <v>22</v>
      </c>
      <c r="J89" s="51" t="str">
        <f>IF(J12="","",J12)</f>
        <v>1. 3. 2023</v>
      </c>
      <c r="L89" s="31"/>
    </row>
    <row r="90" spans="2:47" s="1" customFormat="1" ht="6.95" customHeight="1">
      <c r="B90" s="31"/>
      <c r="L90" s="31"/>
    </row>
    <row r="91" spans="2:47" s="1" customFormat="1" ht="40.15" customHeight="1">
      <c r="B91" s="31"/>
      <c r="C91" s="26" t="s">
        <v>24</v>
      </c>
      <c r="F91" s="24" t="str">
        <f>E15</f>
        <v>Město Broumov,Třída Masarykova 239,550 01 Broumov</v>
      </c>
      <c r="I91" s="26" t="s">
        <v>32</v>
      </c>
      <c r="J91" s="29" t="str">
        <f>E21</f>
        <v>Ing. Adam Beneš,Žďárky 224, 549 37 Žďárky</v>
      </c>
      <c r="L91" s="31"/>
    </row>
    <row r="92" spans="2:47" s="1" customFormat="1" ht="15.2" customHeight="1">
      <c r="B92" s="31"/>
      <c r="C92" s="26" t="s">
        <v>30</v>
      </c>
      <c r="F92" s="24" t="str">
        <f>IF(E18="","",E18)</f>
        <v>Vyplň údaj</v>
      </c>
      <c r="I92" s="26" t="s">
        <v>37</v>
      </c>
      <c r="J92" s="29" t="str">
        <f>E24</f>
        <v>TMI Building s.r.o.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1" t="s">
        <v>140</v>
      </c>
      <c r="D94" s="93"/>
      <c r="E94" s="93"/>
      <c r="F94" s="93"/>
      <c r="G94" s="93"/>
      <c r="H94" s="93"/>
      <c r="I94" s="93"/>
      <c r="J94" s="102" t="s">
        <v>141</v>
      </c>
      <c r="K94" s="93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03" t="s">
        <v>142</v>
      </c>
      <c r="J96" s="65">
        <f>J123</f>
        <v>0</v>
      </c>
      <c r="L96" s="31"/>
      <c r="AU96" s="16" t="s">
        <v>143</v>
      </c>
    </row>
    <row r="97" spans="2:12" s="8" customFormat="1" ht="24.95" customHeight="1">
      <c r="B97" s="104"/>
      <c r="D97" s="105" t="s">
        <v>144</v>
      </c>
      <c r="E97" s="106"/>
      <c r="F97" s="106"/>
      <c r="G97" s="106"/>
      <c r="H97" s="106"/>
      <c r="I97" s="106"/>
      <c r="J97" s="107">
        <f>J124</f>
        <v>0</v>
      </c>
      <c r="L97" s="104"/>
    </row>
    <row r="98" spans="2:12" s="9" customFormat="1" ht="19.899999999999999" customHeight="1">
      <c r="B98" s="108"/>
      <c r="D98" s="109" t="s">
        <v>145</v>
      </c>
      <c r="E98" s="110"/>
      <c r="F98" s="110"/>
      <c r="G98" s="110"/>
      <c r="H98" s="110"/>
      <c r="I98" s="110"/>
      <c r="J98" s="111">
        <f>J125</f>
        <v>0</v>
      </c>
      <c r="L98" s="108"/>
    </row>
    <row r="99" spans="2:12" s="9" customFormat="1" ht="19.899999999999999" customHeight="1">
      <c r="B99" s="108"/>
      <c r="D99" s="109" t="s">
        <v>146</v>
      </c>
      <c r="E99" s="110"/>
      <c r="F99" s="110"/>
      <c r="G99" s="110"/>
      <c r="H99" s="110"/>
      <c r="I99" s="110"/>
      <c r="J99" s="111">
        <f>J183</f>
        <v>0</v>
      </c>
      <c r="L99" s="108"/>
    </row>
    <row r="100" spans="2:12" s="9" customFormat="1" ht="19.899999999999999" customHeight="1">
      <c r="B100" s="108"/>
      <c r="D100" s="109" t="s">
        <v>147</v>
      </c>
      <c r="E100" s="110"/>
      <c r="F100" s="110"/>
      <c r="G100" s="110"/>
      <c r="H100" s="110"/>
      <c r="I100" s="110"/>
      <c r="J100" s="111">
        <f>J238</f>
        <v>0</v>
      </c>
      <c r="L100" s="108"/>
    </row>
    <row r="101" spans="2:12" s="9" customFormat="1" ht="19.899999999999999" customHeight="1">
      <c r="B101" s="108"/>
      <c r="D101" s="109" t="s">
        <v>148</v>
      </c>
      <c r="E101" s="110"/>
      <c r="F101" s="110"/>
      <c r="G101" s="110"/>
      <c r="H101" s="110"/>
      <c r="I101" s="110"/>
      <c r="J101" s="111">
        <f>J253</f>
        <v>0</v>
      </c>
      <c r="L101" s="108"/>
    </row>
    <row r="102" spans="2:12" s="9" customFormat="1" ht="19.899999999999999" customHeight="1">
      <c r="B102" s="108"/>
      <c r="D102" s="109" t="s">
        <v>149</v>
      </c>
      <c r="E102" s="110"/>
      <c r="F102" s="110"/>
      <c r="G102" s="110"/>
      <c r="H102" s="110"/>
      <c r="I102" s="110"/>
      <c r="J102" s="111">
        <f>J350</f>
        <v>0</v>
      </c>
      <c r="L102" s="108"/>
    </row>
    <row r="103" spans="2:12" s="9" customFormat="1" ht="19.899999999999999" customHeight="1">
      <c r="B103" s="108"/>
      <c r="D103" s="109" t="s">
        <v>150</v>
      </c>
      <c r="E103" s="110"/>
      <c r="F103" s="110"/>
      <c r="G103" s="110"/>
      <c r="H103" s="110"/>
      <c r="I103" s="110"/>
      <c r="J103" s="111">
        <f>J393</f>
        <v>0</v>
      </c>
      <c r="L103" s="108"/>
    </row>
    <row r="104" spans="2:12" s="1" customFormat="1" ht="21.75" customHeight="1">
      <c r="B104" s="31"/>
      <c r="L104" s="31"/>
    </row>
    <row r="105" spans="2:12" s="1" customFormat="1" ht="6.95" customHeight="1">
      <c r="B105" s="43"/>
      <c r="C105" s="44"/>
      <c r="D105" s="44"/>
      <c r="E105" s="44"/>
      <c r="F105" s="44"/>
      <c r="G105" s="44"/>
      <c r="H105" s="44"/>
      <c r="I105" s="44"/>
      <c r="J105" s="44"/>
      <c r="K105" s="44"/>
      <c r="L105" s="31"/>
    </row>
    <row r="109" spans="2:12" s="1" customFormat="1" ht="6.95" customHeight="1">
      <c r="B109" s="45"/>
      <c r="C109" s="46"/>
      <c r="D109" s="46"/>
      <c r="E109" s="46"/>
      <c r="F109" s="46"/>
      <c r="G109" s="46"/>
      <c r="H109" s="46"/>
      <c r="I109" s="46"/>
      <c r="J109" s="46"/>
      <c r="K109" s="46"/>
      <c r="L109" s="31"/>
    </row>
    <row r="110" spans="2:12" s="1" customFormat="1" ht="24.95" customHeight="1">
      <c r="B110" s="31"/>
      <c r="C110" s="20" t="s">
        <v>151</v>
      </c>
      <c r="L110" s="31"/>
    </row>
    <row r="111" spans="2:12" s="1" customFormat="1" ht="6.95" customHeight="1">
      <c r="B111" s="31"/>
      <c r="L111" s="31"/>
    </row>
    <row r="112" spans="2:12" s="1" customFormat="1" ht="12" customHeight="1">
      <c r="B112" s="31"/>
      <c r="C112" s="26" t="s">
        <v>16</v>
      </c>
      <c r="L112" s="31"/>
    </row>
    <row r="113" spans="2:65" s="1" customFormat="1" ht="26.25" customHeight="1">
      <c r="B113" s="31"/>
      <c r="E113" s="231" t="str">
        <f>E7</f>
        <v>Zástavba lokality Broumov - Spořilov, komunikace a VO_nerozdělené - 2023 - aktuál</v>
      </c>
      <c r="F113" s="232"/>
      <c r="G113" s="232"/>
      <c r="H113" s="232"/>
      <c r="L113" s="31"/>
    </row>
    <row r="114" spans="2:65" s="1" customFormat="1" ht="12" customHeight="1">
      <c r="B114" s="31"/>
      <c r="C114" s="26" t="s">
        <v>119</v>
      </c>
      <c r="L114" s="31"/>
    </row>
    <row r="115" spans="2:65" s="1" customFormat="1" ht="16.5" customHeight="1">
      <c r="B115" s="31"/>
      <c r="E115" s="211" t="str">
        <f>E9</f>
        <v>SO 102 - Komunikace Osa B - ul. Pionýrská</v>
      </c>
      <c r="F115" s="233"/>
      <c r="G115" s="233"/>
      <c r="H115" s="233"/>
      <c r="L115" s="31"/>
    </row>
    <row r="116" spans="2:65" s="1" customFormat="1" ht="6.95" customHeight="1">
      <c r="B116" s="31"/>
      <c r="L116" s="31"/>
    </row>
    <row r="117" spans="2:65" s="1" customFormat="1" ht="12" customHeight="1">
      <c r="B117" s="31"/>
      <c r="C117" s="26" t="s">
        <v>20</v>
      </c>
      <c r="F117" s="24" t="str">
        <f>F12</f>
        <v>ul. Bratří Čapků, Pionýrská</v>
      </c>
      <c r="I117" s="26" t="s">
        <v>22</v>
      </c>
      <c r="J117" s="51" t="str">
        <f>IF(J12="","",J12)</f>
        <v>1. 3. 2023</v>
      </c>
      <c r="L117" s="31"/>
    </row>
    <row r="118" spans="2:65" s="1" customFormat="1" ht="6.95" customHeight="1">
      <c r="B118" s="31"/>
      <c r="L118" s="31"/>
    </row>
    <row r="119" spans="2:65" s="1" customFormat="1" ht="40.15" customHeight="1">
      <c r="B119" s="31"/>
      <c r="C119" s="26" t="s">
        <v>24</v>
      </c>
      <c r="F119" s="24" t="str">
        <f>E15</f>
        <v>Město Broumov,Třída Masarykova 239,550 01 Broumov</v>
      </c>
      <c r="I119" s="26" t="s">
        <v>32</v>
      </c>
      <c r="J119" s="29" t="str">
        <f>E21</f>
        <v>Ing. Adam Beneš,Žďárky 224, 549 37 Žďárky</v>
      </c>
      <c r="L119" s="31"/>
    </row>
    <row r="120" spans="2:65" s="1" customFormat="1" ht="15.2" customHeight="1">
      <c r="B120" s="31"/>
      <c r="C120" s="26" t="s">
        <v>30</v>
      </c>
      <c r="F120" s="24" t="str">
        <f>IF(E18="","",E18)</f>
        <v>Vyplň údaj</v>
      </c>
      <c r="I120" s="26" t="s">
        <v>37</v>
      </c>
      <c r="J120" s="29" t="str">
        <f>E24</f>
        <v>TMI Building s.r.o.</v>
      </c>
      <c r="L120" s="31"/>
    </row>
    <row r="121" spans="2:65" s="1" customFormat="1" ht="10.35" customHeight="1">
      <c r="B121" s="31"/>
      <c r="L121" s="31"/>
    </row>
    <row r="122" spans="2:65" s="10" customFormat="1" ht="29.25" customHeight="1">
      <c r="B122" s="112"/>
      <c r="C122" s="113" t="s">
        <v>152</v>
      </c>
      <c r="D122" s="114" t="s">
        <v>67</v>
      </c>
      <c r="E122" s="114" t="s">
        <v>63</v>
      </c>
      <c r="F122" s="114" t="s">
        <v>64</v>
      </c>
      <c r="G122" s="114" t="s">
        <v>153</v>
      </c>
      <c r="H122" s="114" t="s">
        <v>154</v>
      </c>
      <c r="I122" s="114" t="s">
        <v>155</v>
      </c>
      <c r="J122" s="114" t="s">
        <v>141</v>
      </c>
      <c r="K122" s="115" t="s">
        <v>156</v>
      </c>
      <c r="L122" s="112"/>
      <c r="M122" s="58" t="s">
        <v>1</v>
      </c>
      <c r="N122" s="59" t="s">
        <v>46</v>
      </c>
      <c r="O122" s="59" t="s">
        <v>157</v>
      </c>
      <c r="P122" s="59" t="s">
        <v>158</v>
      </c>
      <c r="Q122" s="59" t="s">
        <v>159</v>
      </c>
      <c r="R122" s="59" t="s">
        <v>160</v>
      </c>
      <c r="S122" s="59" t="s">
        <v>161</v>
      </c>
      <c r="T122" s="60" t="s">
        <v>162</v>
      </c>
    </row>
    <row r="123" spans="2:65" s="1" customFormat="1" ht="22.9" customHeight="1">
      <c r="B123" s="31"/>
      <c r="C123" s="63" t="s">
        <v>163</v>
      </c>
      <c r="J123" s="116">
        <f>BK123</f>
        <v>0</v>
      </c>
      <c r="L123" s="31"/>
      <c r="M123" s="61"/>
      <c r="N123" s="52"/>
      <c r="O123" s="52"/>
      <c r="P123" s="117">
        <f>P124</f>
        <v>0</v>
      </c>
      <c r="Q123" s="52"/>
      <c r="R123" s="117">
        <f>R124</f>
        <v>242.94097720000002</v>
      </c>
      <c r="S123" s="52"/>
      <c r="T123" s="118">
        <f>T124</f>
        <v>232.56850000000003</v>
      </c>
      <c r="AT123" s="16" t="s">
        <v>81</v>
      </c>
      <c r="AU123" s="16" t="s">
        <v>143</v>
      </c>
      <c r="BK123" s="119">
        <f>BK124</f>
        <v>0</v>
      </c>
    </row>
    <row r="124" spans="2:65" s="11" customFormat="1" ht="25.9" customHeight="1">
      <c r="B124" s="120"/>
      <c r="D124" s="121" t="s">
        <v>81</v>
      </c>
      <c r="E124" s="122" t="s">
        <v>164</v>
      </c>
      <c r="F124" s="122" t="s">
        <v>165</v>
      </c>
      <c r="I124" s="123"/>
      <c r="J124" s="124">
        <f>BK124</f>
        <v>0</v>
      </c>
      <c r="L124" s="120"/>
      <c r="M124" s="125"/>
      <c r="P124" s="126">
        <f>P125+P183+P238+P253+P350+P393</f>
        <v>0</v>
      </c>
      <c r="R124" s="126">
        <f>R125+R183+R238+R253+R350+R393</f>
        <v>242.94097720000002</v>
      </c>
      <c r="T124" s="127">
        <f>T125+T183+T238+T253+T350+T393</f>
        <v>232.56850000000003</v>
      </c>
      <c r="AR124" s="121" t="s">
        <v>14</v>
      </c>
      <c r="AT124" s="128" t="s">
        <v>81</v>
      </c>
      <c r="AU124" s="128" t="s">
        <v>82</v>
      </c>
      <c r="AY124" s="121" t="s">
        <v>166</v>
      </c>
      <c r="BK124" s="129">
        <f>BK125+BK183+BK238+BK253+BK350+BK393</f>
        <v>0</v>
      </c>
    </row>
    <row r="125" spans="2:65" s="11" customFormat="1" ht="22.9" customHeight="1">
      <c r="B125" s="120"/>
      <c r="D125" s="121" t="s">
        <v>81</v>
      </c>
      <c r="E125" s="130" t="s">
        <v>14</v>
      </c>
      <c r="F125" s="130" t="s">
        <v>167</v>
      </c>
      <c r="I125" s="123"/>
      <c r="J125" s="131">
        <f>BK125</f>
        <v>0</v>
      </c>
      <c r="L125" s="120"/>
      <c r="M125" s="125"/>
      <c r="P125" s="126">
        <f>SUM(P126:P182)</f>
        <v>0</v>
      </c>
      <c r="R125" s="126">
        <f>SUM(R126:R182)</f>
        <v>0.10889700000000002</v>
      </c>
      <c r="T125" s="127">
        <f>SUM(T126:T182)</f>
        <v>232.39650000000003</v>
      </c>
      <c r="AR125" s="121" t="s">
        <v>14</v>
      </c>
      <c r="AT125" s="128" t="s">
        <v>81</v>
      </c>
      <c r="AU125" s="128" t="s">
        <v>14</v>
      </c>
      <c r="AY125" s="121" t="s">
        <v>166</v>
      </c>
      <c r="BK125" s="129">
        <f>SUM(BK126:BK182)</f>
        <v>0</v>
      </c>
    </row>
    <row r="126" spans="2:65" s="1" customFormat="1" ht="24.2" customHeight="1">
      <c r="B126" s="132"/>
      <c r="C126" s="133" t="s">
        <v>14</v>
      </c>
      <c r="D126" s="133" t="s">
        <v>168</v>
      </c>
      <c r="E126" s="134" t="s">
        <v>169</v>
      </c>
      <c r="F126" s="135" t="s">
        <v>170</v>
      </c>
      <c r="G126" s="136" t="s">
        <v>100</v>
      </c>
      <c r="H126" s="137">
        <v>31.5</v>
      </c>
      <c r="I126" s="138"/>
      <c r="J126" s="139">
        <f>ROUND(I126*H126,2)</f>
        <v>0</v>
      </c>
      <c r="K126" s="135" t="s">
        <v>171</v>
      </c>
      <c r="L126" s="31"/>
      <c r="M126" s="140" t="s">
        <v>1</v>
      </c>
      <c r="N126" s="141" t="s">
        <v>47</v>
      </c>
      <c r="P126" s="142">
        <f>O126*H126</f>
        <v>0</v>
      </c>
      <c r="Q126" s="142">
        <v>0</v>
      </c>
      <c r="R126" s="142">
        <f>Q126*H126</f>
        <v>0</v>
      </c>
      <c r="S126" s="142">
        <v>0.255</v>
      </c>
      <c r="T126" s="143">
        <f>S126*H126</f>
        <v>8.0325000000000006</v>
      </c>
      <c r="AR126" s="144" t="s">
        <v>172</v>
      </c>
      <c r="AT126" s="144" t="s">
        <v>168</v>
      </c>
      <c r="AU126" s="144" t="s">
        <v>91</v>
      </c>
      <c r="AY126" s="16" t="s">
        <v>166</v>
      </c>
      <c r="BE126" s="145">
        <f>IF(N126="základní",J126,0)</f>
        <v>0</v>
      </c>
      <c r="BF126" s="145">
        <f>IF(N126="snížená",J126,0)</f>
        <v>0</v>
      </c>
      <c r="BG126" s="145">
        <f>IF(N126="zákl. přenesená",J126,0)</f>
        <v>0</v>
      </c>
      <c r="BH126" s="145">
        <f>IF(N126="sníž. přenesená",J126,0)</f>
        <v>0</v>
      </c>
      <c r="BI126" s="145">
        <f>IF(N126="nulová",J126,0)</f>
        <v>0</v>
      </c>
      <c r="BJ126" s="16" t="s">
        <v>14</v>
      </c>
      <c r="BK126" s="145">
        <f>ROUND(I126*H126,2)</f>
        <v>0</v>
      </c>
      <c r="BL126" s="16" t="s">
        <v>172</v>
      </c>
      <c r="BM126" s="144" t="s">
        <v>173</v>
      </c>
    </row>
    <row r="127" spans="2:65" s="1" customFormat="1" ht="48.75">
      <c r="B127" s="31"/>
      <c r="D127" s="146" t="s">
        <v>174</v>
      </c>
      <c r="F127" s="147" t="s">
        <v>175</v>
      </c>
      <c r="I127" s="148"/>
      <c r="L127" s="31"/>
      <c r="M127" s="149"/>
      <c r="T127" s="55"/>
      <c r="AT127" s="16" t="s">
        <v>174</v>
      </c>
      <c r="AU127" s="16" t="s">
        <v>91</v>
      </c>
    </row>
    <row r="128" spans="2:65" s="12" customFormat="1" ht="22.5">
      <c r="B128" s="150"/>
      <c r="D128" s="146" t="s">
        <v>176</v>
      </c>
      <c r="E128" s="151" t="s">
        <v>1</v>
      </c>
      <c r="F128" s="152" t="s">
        <v>177</v>
      </c>
      <c r="H128" s="153">
        <v>31.5</v>
      </c>
      <c r="I128" s="154"/>
      <c r="L128" s="150"/>
      <c r="M128" s="155"/>
      <c r="T128" s="156"/>
      <c r="AT128" s="151" t="s">
        <v>176</v>
      </c>
      <c r="AU128" s="151" t="s">
        <v>91</v>
      </c>
      <c r="AV128" s="12" t="s">
        <v>91</v>
      </c>
      <c r="AW128" s="12" t="s">
        <v>36</v>
      </c>
      <c r="AX128" s="12" t="s">
        <v>82</v>
      </c>
      <c r="AY128" s="151" t="s">
        <v>166</v>
      </c>
    </row>
    <row r="129" spans="2:65" s="13" customFormat="1" ht="11.25">
      <c r="B129" s="157"/>
      <c r="D129" s="146" t="s">
        <v>176</v>
      </c>
      <c r="E129" s="158" t="s">
        <v>1</v>
      </c>
      <c r="F129" s="159" t="s">
        <v>178</v>
      </c>
      <c r="H129" s="160">
        <v>31.5</v>
      </c>
      <c r="I129" s="161"/>
      <c r="L129" s="157"/>
      <c r="M129" s="162"/>
      <c r="T129" s="163"/>
      <c r="AT129" s="158" t="s">
        <v>176</v>
      </c>
      <c r="AU129" s="158" t="s">
        <v>91</v>
      </c>
      <c r="AV129" s="13" t="s">
        <v>172</v>
      </c>
      <c r="AW129" s="13" t="s">
        <v>36</v>
      </c>
      <c r="AX129" s="13" t="s">
        <v>14</v>
      </c>
      <c r="AY129" s="158" t="s">
        <v>166</v>
      </c>
    </row>
    <row r="130" spans="2:65" s="1" customFormat="1" ht="16.5" customHeight="1">
      <c r="B130" s="132"/>
      <c r="C130" s="133" t="s">
        <v>91</v>
      </c>
      <c r="D130" s="133" t="s">
        <v>168</v>
      </c>
      <c r="E130" s="134" t="s">
        <v>179</v>
      </c>
      <c r="F130" s="135" t="s">
        <v>180</v>
      </c>
      <c r="G130" s="136" t="s">
        <v>100</v>
      </c>
      <c r="H130" s="137">
        <v>72.8</v>
      </c>
      <c r="I130" s="138"/>
      <c r="J130" s="139">
        <f>ROUND(I130*H130,2)</f>
        <v>0</v>
      </c>
      <c r="K130" s="135" t="s">
        <v>171</v>
      </c>
      <c r="L130" s="31"/>
      <c r="M130" s="140" t="s">
        <v>1</v>
      </c>
      <c r="N130" s="141" t="s">
        <v>47</v>
      </c>
      <c r="P130" s="142">
        <f>O130*H130</f>
        <v>0</v>
      </c>
      <c r="Q130" s="142">
        <v>0</v>
      </c>
      <c r="R130" s="142">
        <f>Q130*H130</f>
        <v>0</v>
      </c>
      <c r="S130" s="142">
        <v>0.22</v>
      </c>
      <c r="T130" s="143">
        <f>S130*H130</f>
        <v>16.015999999999998</v>
      </c>
      <c r="AR130" s="144" t="s">
        <v>172</v>
      </c>
      <c r="AT130" s="144" t="s">
        <v>168</v>
      </c>
      <c r="AU130" s="144" t="s">
        <v>91</v>
      </c>
      <c r="AY130" s="16" t="s">
        <v>166</v>
      </c>
      <c r="BE130" s="145">
        <f>IF(N130="základní",J130,0)</f>
        <v>0</v>
      </c>
      <c r="BF130" s="145">
        <f>IF(N130="snížená",J130,0)</f>
        <v>0</v>
      </c>
      <c r="BG130" s="145">
        <f>IF(N130="zákl. přenesená",J130,0)</f>
        <v>0</v>
      </c>
      <c r="BH130" s="145">
        <f>IF(N130="sníž. přenesená",J130,0)</f>
        <v>0</v>
      </c>
      <c r="BI130" s="145">
        <f>IF(N130="nulová",J130,0)</f>
        <v>0</v>
      </c>
      <c r="BJ130" s="16" t="s">
        <v>14</v>
      </c>
      <c r="BK130" s="145">
        <f>ROUND(I130*H130,2)</f>
        <v>0</v>
      </c>
      <c r="BL130" s="16" t="s">
        <v>172</v>
      </c>
      <c r="BM130" s="144" t="s">
        <v>181</v>
      </c>
    </row>
    <row r="131" spans="2:65" s="1" customFormat="1" ht="29.25">
      <c r="B131" s="31"/>
      <c r="D131" s="146" t="s">
        <v>174</v>
      </c>
      <c r="F131" s="147" t="s">
        <v>182</v>
      </c>
      <c r="I131" s="148"/>
      <c r="L131" s="31"/>
      <c r="M131" s="149"/>
      <c r="T131" s="55"/>
      <c r="AT131" s="16" t="s">
        <v>174</v>
      </c>
      <c r="AU131" s="16" t="s">
        <v>91</v>
      </c>
    </row>
    <row r="132" spans="2:65" s="12" customFormat="1" ht="11.25">
      <c r="B132" s="150"/>
      <c r="D132" s="146" t="s">
        <v>176</v>
      </c>
      <c r="E132" s="151" t="s">
        <v>1</v>
      </c>
      <c r="F132" s="152" t="s">
        <v>183</v>
      </c>
      <c r="H132" s="153">
        <v>72.8</v>
      </c>
      <c r="I132" s="154"/>
      <c r="L132" s="150"/>
      <c r="M132" s="155"/>
      <c r="T132" s="156"/>
      <c r="AT132" s="151" t="s">
        <v>176</v>
      </c>
      <c r="AU132" s="151" t="s">
        <v>91</v>
      </c>
      <c r="AV132" s="12" t="s">
        <v>91</v>
      </c>
      <c r="AW132" s="12" t="s">
        <v>36</v>
      </c>
      <c r="AX132" s="12" t="s">
        <v>82</v>
      </c>
      <c r="AY132" s="151" t="s">
        <v>166</v>
      </c>
    </row>
    <row r="133" spans="2:65" s="13" customFormat="1" ht="11.25">
      <c r="B133" s="157"/>
      <c r="D133" s="146" t="s">
        <v>176</v>
      </c>
      <c r="E133" s="158" t="s">
        <v>1</v>
      </c>
      <c r="F133" s="159" t="s">
        <v>178</v>
      </c>
      <c r="H133" s="160">
        <v>72.8</v>
      </c>
      <c r="I133" s="161"/>
      <c r="L133" s="157"/>
      <c r="M133" s="162"/>
      <c r="T133" s="163"/>
      <c r="AT133" s="158" t="s">
        <v>176</v>
      </c>
      <c r="AU133" s="158" t="s">
        <v>91</v>
      </c>
      <c r="AV133" s="13" t="s">
        <v>172</v>
      </c>
      <c r="AW133" s="13" t="s">
        <v>36</v>
      </c>
      <c r="AX133" s="13" t="s">
        <v>14</v>
      </c>
      <c r="AY133" s="158" t="s">
        <v>166</v>
      </c>
    </row>
    <row r="134" spans="2:65" s="1" customFormat="1" ht="24.2" customHeight="1">
      <c r="B134" s="132"/>
      <c r="C134" s="133" t="s">
        <v>184</v>
      </c>
      <c r="D134" s="133" t="s">
        <v>168</v>
      </c>
      <c r="E134" s="134" t="s">
        <v>185</v>
      </c>
      <c r="F134" s="135" t="s">
        <v>186</v>
      </c>
      <c r="G134" s="136" t="s">
        <v>100</v>
      </c>
      <c r="H134" s="137">
        <v>72.8</v>
      </c>
      <c r="I134" s="138"/>
      <c r="J134" s="139">
        <f>ROUND(I134*H134,2)</f>
        <v>0</v>
      </c>
      <c r="K134" s="135" t="s">
        <v>171</v>
      </c>
      <c r="L134" s="31"/>
      <c r="M134" s="140" t="s">
        <v>1</v>
      </c>
      <c r="N134" s="141" t="s">
        <v>47</v>
      </c>
      <c r="P134" s="142">
        <f>O134*H134</f>
        <v>0</v>
      </c>
      <c r="Q134" s="142">
        <v>0</v>
      </c>
      <c r="R134" s="142">
        <f>Q134*H134</f>
        <v>0</v>
      </c>
      <c r="S134" s="142">
        <v>0.28999999999999998</v>
      </c>
      <c r="T134" s="143">
        <f>S134*H134</f>
        <v>21.111999999999998</v>
      </c>
      <c r="AR134" s="144" t="s">
        <v>172</v>
      </c>
      <c r="AT134" s="144" t="s">
        <v>168</v>
      </c>
      <c r="AU134" s="144" t="s">
        <v>91</v>
      </c>
      <c r="AY134" s="16" t="s">
        <v>166</v>
      </c>
      <c r="BE134" s="145">
        <f>IF(N134="základní",J134,0)</f>
        <v>0</v>
      </c>
      <c r="BF134" s="145">
        <f>IF(N134="snížená",J134,0)</f>
        <v>0</v>
      </c>
      <c r="BG134" s="145">
        <f>IF(N134="zákl. přenesená",J134,0)</f>
        <v>0</v>
      </c>
      <c r="BH134" s="145">
        <f>IF(N134="sníž. přenesená",J134,0)</f>
        <v>0</v>
      </c>
      <c r="BI134" s="145">
        <f>IF(N134="nulová",J134,0)</f>
        <v>0</v>
      </c>
      <c r="BJ134" s="16" t="s">
        <v>14</v>
      </c>
      <c r="BK134" s="145">
        <f>ROUND(I134*H134,2)</f>
        <v>0</v>
      </c>
      <c r="BL134" s="16" t="s">
        <v>172</v>
      </c>
      <c r="BM134" s="144" t="s">
        <v>187</v>
      </c>
    </row>
    <row r="135" spans="2:65" s="1" customFormat="1" ht="39">
      <c r="B135" s="31"/>
      <c r="D135" s="146" t="s">
        <v>174</v>
      </c>
      <c r="F135" s="147" t="s">
        <v>188</v>
      </c>
      <c r="I135" s="148"/>
      <c r="L135" s="31"/>
      <c r="M135" s="149"/>
      <c r="T135" s="55"/>
      <c r="AT135" s="16" t="s">
        <v>174</v>
      </c>
      <c r="AU135" s="16" t="s">
        <v>91</v>
      </c>
    </row>
    <row r="136" spans="2:65" s="12" customFormat="1" ht="22.5">
      <c r="B136" s="150"/>
      <c r="D136" s="146" t="s">
        <v>176</v>
      </c>
      <c r="E136" s="151" t="s">
        <v>1</v>
      </c>
      <c r="F136" s="152" t="s">
        <v>189</v>
      </c>
      <c r="H136" s="153">
        <v>72.8</v>
      </c>
      <c r="I136" s="154"/>
      <c r="L136" s="150"/>
      <c r="M136" s="155"/>
      <c r="T136" s="156"/>
      <c r="AT136" s="151" t="s">
        <v>176</v>
      </c>
      <c r="AU136" s="151" t="s">
        <v>91</v>
      </c>
      <c r="AV136" s="12" t="s">
        <v>91</v>
      </c>
      <c r="AW136" s="12" t="s">
        <v>36</v>
      </c>
      <c r="AX136" s="12" t="s">
        <v>82</v>
      </c>
      <c r="AY136" s="151" t="s">
        <v>166</v>
      </c>
    </row>
    <row r="137" spans="2:65" s="13" customFormat="1" ht="11.25">
      <c r="B137" s="157"/>
      <c r="D137" s="146" t="s">
        <v>176</v>
      </c>
      <c r="E137" s="158" t="s">
        <v>1</v>
      </c>
      <c r="F137" s="159" t="s">
        <v>178</v>
      </c>
      <c r="H137" s="160">
        <v>72.8</v>
      </c>
      <c r="I137" s="161"/>
      <c r="L137" s="157"/>
      <c r="M137" s="162"/>
      <c r="T137" s="163"/>
      <c r="AT137" s="158" t="s">
        <v>176</v>
      </c>
      <c r="AU137" s="158" t="s">
        <v>91</v>
      </c>
      <c r="AV137" s="13" t="s">
        <v>172</v>
      </c>
      <c r="AW137" s="13" t="s">
        <v>36</v>
      </c>
      <c r="AX137" s="13" t="s">
        <v>14</v>
      </c>
      <c r="AY137" s="158" t="s">
        <v>166</v>
      </c>
    </row>
    <row r="138" spans="2:65" s="1" customFormat="1" ht="24.2" customHeight="1">
      <c r="B138" s="132"/>
      <c r="C138" s="133" t="s">
        <v>172</v>
      </c>
      <c r="D138" s="133" t="s">
        <v>168</v>
      </c>
      <c r="E138" s="134" t="s">
        <v>190</v>
      </c>
      <c r="F138" s="135" t="s">
        <v>191</v>
      </c>
      <c r="G138" s="136" t="s">
        <v>100</v>
      </c>
      <c r="H138" s="137">
        <v>655.20000000000005</v>
      </c>
      <c r="I138" s="138"/>
      <c r="J138" s="139">
        <f>ROUND(I138*H138,2)</f>
        <v>0</v>
      </c>
      <c r="K138" s="135" t="s">
        <v>171</v>
      </c>
      <c r="L138" s="31"/>
      <c r="M138" s="140" t="s">
        <v>1</v>
      </c>
      <c r="N138" s="141" t="s">
        <v>47</v>
      </c>
      <c r="P138" s="142">
        <f>O138*H138</f>
        <v>0</v>
      </c>
      <c r="Q138" s="142">
        <v>1.6000000000000001E-4</v>
      </c>
      <c r="R138" s="142">
        <f>Q138*H138</f>
        <v>0.10483200000000002</v>
      </c>
      <c r="S138" s="142">
        <v>0.23</v>
      </c>
      <c r="T138" s="143">
        <f>S138*H138</f>
        <v>150.69600000000003</v>
      </c>
      <c r="AR138" s="144" t="s">
        <v>172</v>
      </c>
      <c r="AT138" s="144" t="s">
        <v>168</v>
      </c>
      <c r="AU138" s="144" t="s">
        <v>91</v>
      </c>
      <c r="AY138" s="16" t="s">
        <v>166</v>
      </c>
      <c r="BE138" s="145">
        <f>IF(N138="základní",J138,0)</f>
        <v>0</v>
      </c>
      <c r="BF138" s="145">
        <f>IF(N138="snížená",J138,0)</f>
        <v>0</v>
      </c>
      <c r="BG138" s="145">
        <f>IF(N138="zákl. přenesená",J138,0)</f>
        <v>0</v>
      </c>
      <c r="BH138" s="145">
        <f>IF(N138="sníž. přenesená",J138,0)</f>
        <v>0</v>
      </c>
      <c r="BI138" s="145">
        <f>IF(N138="nulová",J138,0)</f>
        <v>0</v>
      </c>
      <c r="BJ138" s="16" t="s">
        <v>14</v>
      </c>
      <c r="BK138" s="145">
        <f>ROUND(I138*H138,2)</f>
        <v>0</v>
      </c>
      <c r="BL138" s="16" t="s">
        <v>172</v>
      </c>
      <c r="BM138" s="144" t="s">
        <v>192</v>
      </c>
    </row>
    <row r="139" spans="2:65" s="1" customFormat="1" ht="29.25">
      <c r="B139" s="31"/>
      <c r="D139" s="146" t="s">
        <v>174</v>
      </c>
      <c r="F139" s="147" t="s">
        <v>193</v>
      </c>
      <c r="I139" s="148"/>
      <c r="L139" s="31"/>
      <c r="M139" s="149"/>
      <c r="T139" s="55"/>
      <c r="AT139" s="16" t="s">
        <v>174</v>
      </c>
      <c r="AU139" s="16" t="s">
        <v>91</v>
      </c>
    </row>
    <row r="140" spans="2:65" s="12" customFormat="1" ht="11.25">
      <c r="B140" s="150"/>
      <c r="D140" s="146" t="s">
        <v>176</v>
      </c>
      <c r="E140" s="151" t="s">
        <v>1</v>
      </c>
      <c r="F140" s="152" t="s">
        <v>194</v>
      </c>
      <c r="H140" s="153">
        <v>728</v>
      </c>
      <c r="I140" s="154"/>
      <c r="L140" s="150"/>
      <c r="M140" s="155"/>
      <c r="T140" s="156"/>
      <c r="AT140" s="151" t="s">
        <v>176</v>
      </c>
      <c r="AU140" s="151" t="s">
        <v>91</v>
      </c>
      <c r="AV140" s="12" t="s">
        <v>91</v>
      </c>
      <c r="AW140" s="12" t="s">
        <v>36</v>
      </c>
      <c r="AX140" s="12" t="s">
        <v>82</v>
      </c>
      <c r="AY140" s="151" t="s">
        <v>166</v>
      </c>
    </row>
    <row r="141" spans="2:65" s="13" customFormat="1" ht="11.25">
      <c r="B141" s="157"/>
      <c r="D141" s="146" t="s">
        <v>176</v>
      </c>
      <c r="E141" s="158" t="s">
        <v>102</v>
      </c>
      <c r="F141" s="159" t="s">
        <v>178</v>
      </c>
      <c r="H141" s="160">
        <v>728</v>
      </c>
      <c r="I141" s="161"/>
      <c r="L141" s="157"/>
      <c r="M141" s="162"/>
      <c r="T141" s="163"/>
      <c r="AT141" s="158" t="s">
        <v>176</v>
      </c>
      <c r="AU141" s="158" t="s">
        <v>91</v>
      </c>
      <c r="AV141" s="13" t="s">
        <v>172</v>
      </c>
      <c r="AW141" s="13" t="s">
        <v>36</v>
      </c>
      <c r="AX141" s="13" t="s">
        <v>82</v>
      </c>
      <c r="AY141" s="158" t="s">
        <v>166</v>
      </c>
    </row>
    <row r="142" spans="2:65" s="12" customFormat="1" ht="11.25">
      <c r="B142" s="150"/>
      <c r="D142" s="146" t="s">
        <v>176</v>
      </c>
      <c r="E142" s="151" t="s">
        <v>1</v>
      </c>
      <c r="F142" s="152" t="s">
        <v>195</v>
      </c>
      <c r="H142" s="153">
        <v>655.20000000000005</v>
      </c>
      <c r="I142" s="154"/>
      <c r="L142" s="150"/>
      <c r="M142" s="155"/>
      <c r="T142" s="156"/>
      <c r="AT142" s="151" t="s">
        <v>176</v>
      </c>
      <c r="AU142" s="151" t="s">
        <v>91</v>
      </c>
      <c r="AV142" s="12" t="s">
        <v>91</v>
      </c>
      <c r="AW142" s="12" t="s">
        <v>36</v>
      </c>
      <c r="AX142" s="12" t="s">
        <v>82</v>
      </c>
      <c r="AY142" s="151" t="s">
        <v>166</v>
      </c>
    </row>
    <row r="143" spans="2:65" s="13" customFormat="1" ht="11.25">
      <c r="B143" s="157"/>
      <c r="D143" s="146" t="s">
        <v>176</v>
      </c>
      <c r="E143" s="158" t="s">
        <v>1</v>
      </c>
      <c r="F143" s="159" t="s">
        <v>178</v>
      </c>
      <c r="H143" s="160">
        <v>655.20000000000005</v>
      </c>
      <c r="I143" s="161"/>
      <c r="L143" s="157"/>
      <c r="M143" s="162"/>
      <c r="T143" s="163"/>
      <c r="AT143" s="158" t="s">
        <v>176</v>
      </c>
      <c r="AU143" s="158" t="s">
        <v>91</v>
      </c>
      <c r="AV143" s="13" t="s">
        <v>172</v>
      </c>
      <c r="AW143" s="13" t="s">
        <v>36</v>
      </c>
      <c r="AX143" s="13" t="s">
        <v>14</v>
      </c>
      <c r="AY143" s="158" t="s">
        <v>166</v>
      </c>
    </row>
    <row r="144" spans="2:65" s="1" customFormat="1" ht="16.5" customHeight="1">
      <c r="B144" s="132"/>
      <c r="C144" s="133" t="s">
        <v>196</v>
      </c>
      <c r="D144" s="133" t="s">
        <v>168</v>
      </c>
      <c r="E144" s="134" t="s">
        <v>197</v>
      </c>
      <c r="F144" s="135" t="s">
        <v>198</v>
      </c>
      <c r="G144" s="136" t="s">
        <v>108</v>
      </c>
      <c r="H144" s="137">
        <v>126</v>
      </c>
      <c r="I144" s="138"/>
      <c r="J144" s="139">
        <f>ROUND(I144*H144,2)</f>
        <v>0</v>
      </c>
      <c r="K144" s="135" t="s">
        <v>171</v>
      </c>
      <c r="L144" s="31"/>
      <c r="M144" s="140" t="s">
        <v>1</v>
      </c>
      <c r="N144" s="141" t="s">
        <v>47</v>
      </c>
      <c r="P144" s="142">
        <f>O144*H144</f>
        <v>0</v>
      </c>
      <c r="Q144" s="142">
        <v>0</v>
      </c>
      <c r="R144" s="142">
        <f>Q144*H144</f>
        <v>0</v>
      </c>
      <c r="S144" s="142">
        <v>0.28999999999999998</v>
      </c>
      <c r="T144" s="143">
        <f>S144*H144</f>
        <v>36.54</v>
      </c>
      <c r="AR144" s="144" t="s">
        <v>172</v>
      </c>
      <c r="AT144" s="144" t="s">
        <v>168</v>
      </c>
      <c r="AU144" s="144" t="s">
        <v>91</v>
      </c>
      <c r="AY144" s="16" t="s">
        <v>166</v>
      </c>
      <c r="BE144" s="145">
        <f>IF(N144="základní",J144,0)</f>
        <v>0</v>
      </c>
      <c r="BF144" s="145">
        <f>IF(N144="snížená",J144,0)</f>
        <v>0</v>
      </c>
      <c r="BG144" s="145">
        <f>IF(N144="zákl. přenesená",J144,0)</f>
        <v>0</v>
      </c>
      <c r="BH144" s="145">
        <f>IF(N144="sníž. přenesená",J144,0)</f>
        <v>0</v>
      </c>
      <c r="BI144" s="145">
        <f>IF(N144="nulová",J144,0)</f>
        <v>0</v>
      </c>
      <c r="BJ144" s="16" t="s">
        <v>14</v>
      </c>
      <c r="BK144" s="145">
        <f>ROUND(I144*H144,2)</f>
        <v>0</v>
      </c>
      <c r="BL144" s="16" t="s">
        <v>172</v>
      </c>
      <c r="BM144" s="144" t="s">
        <v>199</v>
      </c>
    </row>
    <row r="145" spans="2:65" s="1" customFormat="1" ht="29.25">
      <c r="B145" s="31"/>
      <c r="D145" s="146" t="s">
        <v>174</v>
      </c>
      <c r="F145" s="147" t="s">
        <v>200</v>
      </c>
      <c r="I145" s="148"/>
      <c r="L145" s="31"/>
      <c r="M145" s="149"/>
      <c r="T145" s="55"/>
      <c r="AT145" s="16" t="s">
        <v>174</v>
      </c>
      <c r="AU145" s="16" t="s">
        <v>91</v>
      </c>
    </row>
    <row r="146" spans="2:65" s="12" customFormat="1" ht="11.25">
      <c r="B146" s="150"/>
      <c r="D146" s="146" t="s">
        <v>176</v>
      </c>
      <c r="E146" s="151" t="s">
        <v>1</v>
      </c>
      <c r="F146" s="152" t="s">
        <v>201</v>
      </c>
      <c r="H146" s="153">
        <v>126</v>
      </c>
      <c r="I146" s="154"/>
      <c r="L146" s="150"/>
      <c r="M146" s="155"/>
      <c r="T146" s="156"/>
      <c r="AT146" s="151" t="s">
        <v>176</v>
      </c>
      <c r="AU146" s="151" t="s">
        <v>91</v>
      </c>
      <c r="AV146" s="12" t="s">
        <v>91</v>
      </c>
      <c r="AW146" s="12" t="s">
        <v>36</v>
      </c>
      <c r="AX146" s="12" t="s">
        <v>82</v>
      </c>
      <c r="AY146" s="151" t="s">
        <v>166</v>
      </c>
    </row>
    <row r="147" spans="2:65" s="13" customFormat="1" ht="11.25">
      <c r="B147" s="157"/>
      <c r="D147" s="146" t="s">
        <v>176</v>
      </c>
      <c r="E147" s="158" t="s">
        <v>1</v>
      </c>
      <c r="F147" s="159" t="s">
        <v>178</v>
      </c>
      <c r="H147" s="160">
        <v>126</v>
      </c>
      <c r="I147" s="161"/>
      <c r="L147" s="157"/>
      <c r="M147" s="162"/>
      <c r="T147" s="163"/>
      <c r="AT147" s="158" t="s">
        <v>176</v>
      </c>
      <c r="AU147" s="158" t="s">
        <v>91</v>
      </c>
      <c r="AV147" s="13" t="s">
        <v>172</v>
      </c>
      <c r="AW147" s="13" t="s">
        <v>36</v>
      </c>
      <c r="AX147" s="13" t="s">
        <v>14</v>
      </c>
      <c r="AY147" s="158" t="s">
        <v>166</v>
      </c>
    </row>
    <row r="148" spans="2:65" s="1" customFormat="1" ht="33" customHeight="1">
      <c r="B148" s="132"/>
      <c r="C148" s="133" t="s">
        <v>202</v>
      </c>
      <c r="D148" s="133" t="s">
        <v>168</v>
      </c>
      <c r="E148" s="134" t="s">
        <v>203</v>
      </c>
      <c r="F148" s="135" t="s">
        <v>204</v>
      </c>
      <c r="G148" s="136" t="s">
        <v>100</v>
      </c>
      <c r="H148" s="137">
        <v>271</v>
      </c>
      <c r="I148" s="138"/>
      <c r="J148" s="139">
        <f>ROUND(I148*H148,2)</f>
        <v>0</v>
      </c>
      <c r="K148" s="135" t="s">
        <v>171</v>
      </c>
      <c r="L148" s="31"/>
      <c r="M148" s="140" t="s">
        <v>1</v>
      </c>
      <c r="N148" s="141" t="s">
        <v>47</v>
      </c>
      <c r="P148" s="142">
        <f>O148*H148</f>
        <v>0</v>
      </c>
      <c r="Q148" s="142">
        <v>0</v>
      </c>
      <c r="R148" s="142">
        <f>Q148*H148</f>
        <v>0</v>
      </c>
      <c r="S148" s="142">
        <v>0</v>
      </c>
      <c r="T148" s="143">
        <f>S148*H148</f>
        <v>0</v>
      </c>
      <c r="AR148" s="144" t="s">
        <v>172</v>
      </c>
      <c r="AT148" s="144" t="s">
        <v>168</v>
      </c>
      <c r="AU148" s="144" t="s">
        <v>91</v>
      </c>
      <c r="AY148" s="16" t="s">
        <v>166</v>
      </c>
      <c r="BE148" s="145">
        <f>IF(N148="základní",J148,0)</f>
        <v>0</v>
      </c>
      <c r="BF148" s="145">
        <f>IF(N148="snížená",J148,0)</f>
        <v>0</v>
      </c>
      <c r="BG148" s="145">
        <f>IF(N148="zákl. přenesená",J148,0)</f>
        <v>0</v>
      </c>
      <c r="BH148" s="145">
        <f>IF(N148="sníž. přenesená",J148,0)</f>
        <v>0</v>
      </c>
      <c r="BI148" s="145">
        <f>IF(N148="nulová",J148,0)</f>
        <v>0</v>
      </c>
      <c r="BJ148" s="16" t="s">
        <v>14</v>
      </c>
      <c r="BK148" s="145">
        <f>ROUND(I148*H148,2)</f>
        <v>0</v>
      </c>
      <c r="BL148" s="16" t="s">
        <v>172</v>
      </c>
      <c r="BM148" s="144" t="s">
        <v>205</v>
      </c>
    </row>
    <row r="149" spans="2:65" s="1" customFormat="1" ht="29.25">
      <c r="B149" s="31"/>
      <c r="D149" s="146" t="s">
        <v>174</v>
      </c>
      <c r="F149" s="147" t="s">
        <v>206</v>
      </c>
      <c r="I149" s="148"/>
      <c r="L149" s="31"/>
      <c r="M149" s="149"/>
      <c r="T149" s="55"/>
      <c r="AT149" s="16" t="s">
        <v>174</v>
      </c>
      <c r="AU149" s="16" t="s">
        <v>91</v>
      </c>
    </row>
    <row r="150" spans="2:65" s="12" customFormat="1" ht="11.25">
      <c r="B150" s="150"/>
      <c r="D150" s="146" t="s">
        <v>176</v>
      </c>
      <c r="E150" s="151" t="s">
        <v>1</v>
      </c>
      <c r="F150" s="152" t="s">
        <v>207</v>
      </c>
      <c r="H150" s="153">
        <v>271</v>
      </c>
      <c r="I150" s="154"/>
      <c r="L150" s="150"/>
      <c r="M150" s="155"/>
      <c r="T150" s="156"/>
      <c r="AT150" s="151" t="s">
        <v>176</v>
      </c>
      <c r="AU150" s="151" t="s">
        <v>91</v>
      </c>
      <c r="AV150" s="12" t="s">
        <v>91</v>
      </c>
      <c r="AW150" s="12" t="s">
        <v>36</v>
      </c>
      <c r="AX150" s="12" t="s">
        <v>82</v>
      </c>
      <c r="AY150" s="151" t="s">
        <v>166</v>
      </c>
    </row>
    <row r="151" spans="2:65" s="13" customFormat="1" ht="11.25">
      <c r="B151" s="157"/>
      <c r="D151" s="146" t="s">
        <v>176</v>
      </c>
      <c r="E151" s="158" t="s">
        <v>1</v>
      </c>
      <c r="F151" s="159" t="s">
        <v>178</v>
      </c>
      <c r="H151" s="160">
        <v>271</v>
      </c>
      <c r="I151" s="161"/>
      <c r="L151" s="157"/>
      <c r="M151" s="162"/>
      <c r="T151" s="163"/>
      <c r="AT151" s="158" t="s">
        <v>176</v>
      </c>
      <c r="AU151" s="158" t="s">
        <v>91</v>
      </c>
      <c r="AV151" s="13" t="s">
        <v>172</v>
      </c>
      <c r="AW151" s="13" t="s">
        <v>36</v>
      </c>
      <c r="AX151" s="13" t="s">
        <v>14</v>
      </c>
      <c r="AY151" s="158" t="s">
        <v>166</v>
      </c>
    </row>
    <row r="152" spans="2:65" s="1" customFormat="1" ht="24.2" customHeight="1">
      <c r="B152" s="132"/>
      <c r="C152" s="133" t="s">
        <v>208</v>
      </c>
      <c r="D152" s="133" t="s">
        <v>168</v>
      </c>
      <c r="E152" s="134" t="s">
        <v>209</v>
      </c>
      <c r="F152" s="135" t="s">
        <v>210</v>
      </c>
      <c r="G152" s="136" t="s">
        <v>100</v>
      </c>
      <c r="H152" s="137">
        <v>271</v>
      </c>
      <c r="I152" s="138"/>
      <c r="J152" s="139">
        <f>ROUND(I152*H152,2)</f>
        <v>0</v>
      </c>
      <c r="K152" s="135" t="s">
        <v>171</v>
      </c>
      <c r="L152" s="31"/>
      <c r="M152" s="140" t="s">
        <v>1</v>
      </c>
      <c r="N152" s="141" t="s">
        <v>47</v>
      </c>
      <c r="P152" s="142">
        <f>O152*H152</f>
        <v>0</v>
      </c>
      <c r="Q152" s="142">
        <v>0</v>
      </c>
      <c r="R152" s="142">
        <f>Q152*H152</f>
        <v>0</v>
      </c>
      <c r="S152" s="142">
        <v>0</v>
      </c>
      <c r="T152" s="143">
        <f>S152*H152</f>
        <v>0</v>
      </c>
      <c r="AR152" s="144" t="s">
        <v>172</v>
      </c>
      <c r="AT152" s="144" t="s">
        <v>168</v>
      </c>
      <c r="AU152" s="144" t="s">
        <v>91</v>
      </c>
      <c r="AY152" s="16" t="s">
        <v>166</v>
      </c>
      <c r="BE152" s="145">
        <f>IF(N152="základní",J152,0)</f>
        <v>0</v>
      </c>
      <c r="BF152" s="145">
        <f>IF(N152="snížená",J152,0)</f>
        <v>0</v>
      </c>
      <c r="BG152" s="145">
        <f>IF(N152="zákl. přenesená",J152,0)</f>
        <v>0</v>
      </c>
      <c r="BH152" s="145">
        <f>IF(N152="sníž. přenesená",J152,0)</f>
        <v>0</v>
      </c>
      <c r="BI152" s="145">
        <f>IF(N152="nulová",J152,0)</f>
        <v>0</v>
      </c>
      <c r="BJ152" s="16" t="s">
        <v>14</v>
      </c>
      <c r="BK152" s="145">
        <f>ROUND(I152*H152,2)</f>
        <v>0</v>
      </c>
      <c r="BL152" s="16" t="s">
        <v>172</v>
      </c>
      <c r="BM152" s="144" t="s">
        <v>211</v>
      </c>
    </row>
    <row r="153" spans="2:65" s="1" customFormat="1" ht="19.5">
      <c r="B153" s="31"/>
      <c r="D153" s="146" t="s">
        <v>174</v>
      </c>
      <c r="F153" s="147" t="s">
        <v>212</v>
      </c>
      <c r="I153" s="148"/>
      <c r="L153" s="31"/>
      <c r="M153" s="149"/>
      <c r="T153" s="55"/>
      <c r="AT153" s="16" t="s">
        <v>174</v>
      </c>
      <c r="AU153" s="16" t="s">
        <v>91</v>
      </c>
    </row>
    <row r="154" spans="2:65" s="12" customFormat="1" ht="11.25">
      <c r="B154" s="150"/>
      <c r="D154" s="146" t="s">
        <v>176</v>
      </c>
      <c r="E154" s="151" t="s">
        <v>1</v>
      </c>
      <c r="F154" s="152" t="s">
        <v>207</v>
      </c>
      <c r="H154" s="153">
        <v>271</v>
      </c>
      <c r="I154" s="154"/>
      <c r="L154" s="150"/>
      <c r="M154" s="155"/>
      <c r="T154" s="156"/>
      <c r="AT154" s="151" t="s">
        <v>176</v>
      </c>
      <c r="AU154" s="151" t="s">
        <v>91</v>
      </c>
      <c r="AV154" s="12" t="s">
        <v>91</v>
      </c>
      <c r="AW154" s="12" t="s">
        <v>36</v>
      </c>
      <c r="AX154" s="12" t="s">
        <v>82</v>
      </c>
      <c r="AY154" s="151" t="s">
        <v>166</v>
      </c>
    </row>
    <row r="155" spans="2:65" s="13" customFormat="1" ht="11.25">
      <c r="B155" s="157"/>
      <c r="D155" s="146" t="s">
        <v>176</v>
      </c>
      <c r="E155" s="158" t="s">
        <v>1</v>
      </c>
      <c r="F155" s="159" t="s">
        <v>178</v>
      </c>
      <c r="H155" s="160">
        <v>271</v>
      </c>
      <c r="I155" s="161"/>
      <c r="L155" s="157"/>
      <c r="M155" s="162"/>
      <c r="T155" s="163"/>
      <c r="AT155" s="158" t="s">
        <v>176</v>
      </c>
      <c r="AU155" s="158" t="s">
        <v>91</v>
      </c>
      <c r="AV155" s="13" t="s">
        <v>172</v>
      </c>
      <c r="AW155" s="13" t="s">
        <v>36</v>
      </c>
      <c r="AX155" s="13" t="s">
        <v>14</v>
      </c>
      <c r="AY155" s="158" t="s">
        <v>166</v>
      </c>
    </row>
    <row r="156" spans="2:65" s="1" customFormat="1" ht="16.5" customHeight="1">
      <c r="B156" s="132"/>
      <c r="C156" s="164" t="s">
        <v>213</v>
      </c>
      <c r="D156" s="164" t="s">
        <v>214</v>
      </c>
      <c r="E156" s="165" t="s">
        <v>215</v>
      </c>
      <c r="F156" s="166" t="s">
        <v>216</v>
      </c>
      <c r="G156" s="167" t="s">
        <v>217</v>
      </c>
      <c r="H156" s="168">
        <v>4.0650000000000004</v>
      </c>
      <c r="I156" s="169"/>
      <c r="J156" s="170">
        <f>ROUND(I156*H156,2)</f>
        <v>0</v>
      </c>
      <c r="K156" s="166" t="s">
        <v>171</v>
      </c>
      <c r="L156" s="171"/>
      <c r="M156" s="172" t="s">
        <v>1</v>
      </c>
      <c r="N156" s="173" t="s">
        <v>47</v>
      </c>
      <c r="P156" s="142">
        <f>O156*H156</f>
        <v>0</v>
      </c>
      <c r="Q156" s="142">
        <v>1E-3</v>
      </c>
      <c r="R156" s="142">
        <f>Q156*H156</f>
        <v>4.0650000000000009E-3</v>
      </c>
      <c r="S156" s="142">
        <v>0</v>
      </c>
      <c r="T156" s="143">
        <f>S156*H156</f>
        <v>0</v>
      </c>
      <c r="AR156" s="144" t="s">
        <v>213</v>
      </c>
      <c r="AT156" s="144" t="s">
        <v>214</v>
      </c>
      <c r="AU156" s="144" t="s">
        <v>91</v>
      </c>
      <c r="AY156" s="16" t="s">
        <v>166</v>
      </c>
      <c r="BE156" s="145">
        <f>IF(N156="základní",J156,0)</f>
        <v>0</v>
      </c>
      <c r="BF156" s="145">
        <f>IF(N156="snížená",J156,0)</f>
        <v>0</v>
      </c>
      <c r="BG156" s="145">
        <f>IF(N156="zákl. přenesená",J156,0)</f>
        <v>0</v>
      </c>
      <c r="BH156" s="145">
        <f>IF(N156="sníž. přenesená",J156,0)</f>
        <v>0</v>
      </c>
      <c r="BI156" s="145">
        <f>IF(N156="nulová",J156,0)</f>
        <v>0</v>
      </c>
      <c r="BJ156" s="16" t="s">
        <v>14</v>
      </c>
      <c r="BK156" s="145">
        <f>ROUND(I156*H156,2)</f>
        <v>0</v>
      </c>
      <c r="BL156" s="16" t="s">
        <v>172</v>
      </c>
      <c r="BM156" s="144" t="s">
        <v>218</v>
      </c>
    </row>
    <row r="157" spans="2:65" s="1" customFormat="1" ht="11.25">
      <c r="B157" s="31"/>
      <c r="D157" s="146" t="s">
        <v>174</v>
      </c>
      <c r="F157" s="147" t="s">
        <v>216</v>
      </c>
      <c r="I157" s="148"/>
      <c r="L157" s="31"/>
      <c r="M157" s="149"/>
      <c r="T157" s="55"/>
      <c r="AT157" s="16" t="s">
        <v>174</v>
      </c>
      <c r="AU157" s="16" t="s">
        <v>91</v>
      </c>
    </row>
    <row r="158" spans="2:65" s="12" customFormat="1" ht="11.25">
      <c r="B158" s="150"/>
      <c r="D158" s="146" t="s">
        <v>176</v>
      </c>
      <c r="E158" s="151" t="s">
        <v>1</v>
      </c>
      <c r="F158" s="152" t="s">
        <v>219</v>
      </c>
      <c r="H158" s="153">
        <v>4.0650000000000004</v>
      </c>
      <c r="I158" s="154"/>
      <c r="L158" s="150"/>
      <c r="M158" s="155"/>
      <c r="T158" s="156"/>
      <c r="AT158" s="151" t="s">
        <v>176</v>
      </c>
      <c r="AU158" s="151" t="s">
        <v>91</v>
      </c>
      <c r="AV158" s="12" t="s">
        <v>91</v>
      </c>
      <c r="AW158" s="12" t="s">
        <v>36</v>
      </c>
      <c r="AX158" s="12" t="s">
        <v>82</v>
      </c>
      <c r="AY158" s="151" t="s">
        <v>166</v>
      </c>
    </row>
    <row r="159" spans="2:65" s="13" customFormat="1" ht="11.25">
      <c r="B159" s="157"/>
      <c r="D159" s="146" t="s">
        <v>176</v>
      </c>
      <c r="E159" s="158" t="s">
        <v>1</v>
      </c>
      <c r="F159" s="159" t="s">
        <v>178</v>
      </c>
      <c r="H159" s="160">
        <v>4.0650000000000004</v>
      </c>
      <c r="I159" s="161"/>
      <c r="L159" s="157"/>
      <c r="M159" s="162"/>
      <c r="T159" s="163"/>
      <c r="AT159" s="158" t="s">
        <v>176</v>
      </c>
      <c r="AU159" s="158" t="s">
        <v>91</v>
      </c>
      <c r="AV159" s="13" t="s">
        <v>172</v>
      </c>
      <c r="AW159" s="13" t="s">
        <v>36</v>
      </c>
      <c r="AX159" s="13" t="s">
        <v>14</v>
      </c>
      <c r="AY159" s="158" t="s">
        <v>166</v>
      </c>
    </row>
    <row r="160" spans="2:65" s="1" customFormat="1" ht="24.2" customHeight="1">
      <c r="B160" s="132"/>
      <c r="C160" s="133" t="s">
        <v>220</v>
      </c>
      <c r="D160" s="133" t="s">
        <v>168</v>
      </c>
      <c r="E160" s="134" t="s">
        <v>221</v>
      </c>
      <c r="F160" s="135" t="s">
        <v>222</v>
      </c>
      <c r="G160" s="136" t="s">
        <v>100</v>
      </c>
      <c r="H160" s="137">
        <v>271</v>
      </c>
      <c r="I160" s="138"/>
      <c r="J160" s="139">
        <f>ROUND(I160*H160,2)</f>
        <v>0</v>
      </c>
      <c r="K160" s="135" t="s">
        <v>171</v>
      </c>
      <c r="L160" s="31"/>
      <c r="M160" s="140" t="s">
        <v>1</v>
      </c>
      <c r="N160" s="141" t="s">
        <v>47</v>
      </c>
      <c r="P160" s="142">
        <f>O160*H160</f>
        <v>0</v>
      </c>
      <c r="Q160" s="142">
        <v>0</v>
      </c>
      <c r="R160" s="142">
        <f>Q160*H160</f>
        <v>0</v>
      </c>
      <c r="S160" s="142">
        <v>0</v>
      </c>
      <c r="T160" s="143">
        <f>S160*H160</f>
        <v>0</v>
      </c>
      <c r="AR160" s="144" t="s">
        <v>172</v>
      </c>
      <c r="AT160" s="144" t="s">
        <v>168</v>
      </c>
      <c r="AU160" s="144" t="s">
        <v>91</v>
      </c>
      <c r="AY160" s="16" t="s">
        <v>166</v>
      </c>
      <c r="BE160" s="145">
        <f>IF(N160="základní",J160,0)</f>
        <v>0</v>
      </c>
      <c r="BF160" s="145">
        <f>IF(N160="snížená",J160,0)</f>
        <v>0</v>
      </c>
      <c r="BG160" s="145">
        <f>IF(N160="zákl. přenesená",J160,0)</f>
        <v>0</v>
      </c>
      <c r="BH160" s="145">
        <f>IF(N160="sníž. přenesená",J160,0)</f>
        <v>0</v>
      </c>
      <c r="BI160" s="145">
        <f>IF(N160="nulová",J160,0)</f>
        <v>0</v>
      </c>
      <c r="BJ160" s="16" t="s">
        <v>14</v>
      </c>
      <c r="BK160" s="145">
        <f>ROUND(I160*H160,2)</f>
        <v>0</v>
      </c>
      <c r="BL160" s="16" t="s">
        <v>172</v>
      </c>
      <c r="BM160" s="144" t="s">
        <v>223</v>
      </c>
    </row>
    <row r="161" spans="2:65" s="1" customFormat="1" ht="19.5">
      <c r="B161" s="31"/>
      <c r="D161" s="146" t="s">
        <v>174</v>
      </c>
      <c r="F161" s="147" t="s">
        <v>224</v>
      </c>
      <c r="I161" s="148"/>
      <c r="L161" s="31"/>
      <c r="M161" s="149"/>
      <c r="T161" s="55"/>
      <c r="AT161" s="16" t="s">
        <v>174</v>
      </c>
      <c r="AU161" s="16" t="s">
        <v>91</v>
      </c>
    </row>
    <row r="162" spans="2:65" s="12" customFormat="1" ht="11.25">
      <c r="B162" s="150"/>
      <c r="D162" s="146" t="s">
        <v>176</v>
      </c>
      <c r="E162" s="151" t="s">
        <v>1</v>
      </c>
      <c r="F162" s="152" t="s">
        <v>207</v>
      </c>
      <c r="H162" s="153">
        <v>271</v>
      </c>
      <c r="I162" s="154"/>
      <c r="L162" s="150"/>
      <c r="M162" s="155"/>
      <c r="T162" s="156"/>
      <c r="AT162" s="151" t="s">
        <v>176</v>
      </c>
      <c r="AU162" s="151" t="s">
        <v>91</v>
      </c>
      <c r="AV162" s="12" t="s">
        <v>91</v>
      </c>
      <c r="AW162" s="12" t="s">
        <v>36</v>
      </c>
      <c r="AX162" s="12" t="s">
        <v>82</v>
      </c>
      <c r="AY162" s="151" t="s">
        <v>166</v>
      </c>
    </row>
    <row r="163" spans="2:65" s="13" customFormat="1" ht="11.25">
      <c r="B163" s="157"/>
      <c r="D163" s="146" t="s">
        <v>176</v>
      </c>
      <c r="E163" s="158" t="s">
        <v>1</v>
      </c>
      <c r="F163" s="159" t="s">
        <v>178</v>
      </c>
      <c r="H163" s="160">
        <v>271</v>
      </c>
      <c r="I163" s="161"/>
      <c r="L163" s="157"/>
      <c r="M163" s="162"/>
      <c r="T163" s="163"/>
      <c r="AT163" s="158" t="s">
        <v>176</v>
      </c>
      <c r="AU163" s="158" t="s">
        <v>91</v>
      </c>
      <c r="AV163" s="13" t="s">
        <v>172</v>
      </c>
      <c r="AW163" s="13" t="s">
        <v>36</v>
      </c>
      <c r="AX163" s="13" t="s">
        <v>14</v>
      </c>
      <c r="AY163" s="158" t="s">
        <v>166</v>
      </c>
    </row>
    <row r="164" spans="2:65" s="1" customFormat="1" ht="24.2" customHeight="1">
      <c r="B164" s="132"/>
      <c r="C164" s="133" t="s">
        <v>225</v>
      </c>
      <c r="D164" s="133" t="s">
        <v>168</v>
      </c>
      <c r="E164" s="134" t="s">
        <v>226</v>
      </c>
      <c r="F164" s="135" t="s">
        <v>227</v>
      </c>
      <c r="G164" s="136" t="s">
        <v>100</v>
      </c>
      <c r="H164" s="137">
        <v>1001</v>
      </c>
      <c r="I164" s="138"/>
      <c r="J164" s="139">
        <f>ROUND(I164*H164,2)</f>
        <v>0</v>
      </c>
      <c r="K164" s="135" t="s">
        <v>171</v>
      </c>
      <c r="L164" s="31"/>
      <c r="M164" s="140" t="s">
        <v>1</v>
      </c>
      <c r="N164" s="141" t="s">
        <v>47</v>
      </c>
      <c r="P164" s="142">
        <f>O164*H164</f>
        <v>0</v>
      </c>
      <c r="Q164" s="142">
        <v>0</v>
      </c>
      <c r="R164" s="142">
        <f>Q164*H164</f>
        <v>0</v>
      </c>
      <c r="S164" s="142">
        <v>0</v>
      </c>
      <c r="T164" s="143">
        <f>S164*H164</f>
        <v>0</v>
      </c>
      <c r="AR164" s="144" t="s">
        <v>172</v>
      </c>
      <c r="AT164" s="144" t="s">
        <v>168</v>
      </c>
      <c r="AU164" s="144" t="s">
        <v>91</v>
      </c>
      <c r="AY164" s="16" t="s">
        <v>166</v>
      </c>
      <c r="BE164" s="145">
        <f>IF(N164="základní",J164,0)</f>
        <v>0</v>
      </c>
      <c r="BF164" s="145">
        <f>IF(N164="snížená",J164,0)</f>
        <v>0</v>
      </c>
      <c r="BG164" s="145">
        <f>IF(N164="zákl. přenesená",J164,0)</f>
        <v>0</v>
      </c>
      <c r="BH164" s="145">
        <f>IF(N164="sníž. přenesená",J164,0)</f>
        <v>0</v>
      </c>
      <c r="BI164" s="145">
        <f>IF(N164="nulová",J164,0)</f>
        <v>0</v>
      </c>
      <c r="BJ164" s="16" t="s">
        <v>14</v>
      </c>
      <c r="BK164" s="145">
        <f>ROUND(I164*H164,2)</f>
        <v>0</v>
      </c>
      <c r="BL164" s="16" t="s">
        <v>172</v>
      </c>
      <c r="BM164" s="144" t="s">
        <v>228</v>
      </c>
    </row>
    <row r="165" spans="2:65" s="1" customFormat="1" ht="19.5">
      <c r="B165" s="31"/>
      <c r="D165" s="146" t="s">
        <v>174</v>
      </c>
      <c r="F165" s="147" t="s">
        <v>229</v>
      </c>
      <c r="I165" s="148"/>
      <c r="L165" s="31"/>
      <c r="M165" s="149"/>
      <c r="T165" s="55"/>
      <c r="AT165" s="16" t="s">
        <v>174</v>
      </c>
      <c r="AU165" s="16" t="s">
        <v>91</v>
      </c>
    </row>
    <row r="166" spans="2:65" s="14" customFormat="1" ht="11.25">
      <c r="B166" s="174"/>
      <c r="D166" s="146" t="s">
        <v>176</v>
      </c>
      <c r="E166" s="175" t="s">
        <v>1</v>
      </c>
      <c r="F166" s="176" t="s">
        <v>230</v>
      </c>
      <c r="H166" s="175" t="s">
        <v>1</v>
      </c>
      <c r="I166" s="177"/>
      <c r="L166" s="174"/>
      <c r="M166" s="178"/>
      <c r="T166" s="179"/>
      <c r="AT166" s="175" t="s">
        <v>176</v>
      </c>
      <c r="AU166" s="175" t="s">
        <v>91</v>
      </c>
      <c r="AV166" s="14" t="s">
        <v>14</v>
      </c>
      <c r="AW166" s="14" t="s">
        <v>36</v>
      </c>
      <c r="AX166" s="14" t="s">
        <v>82</v>
      </c>
      <c r="AY166" s="175" t="s">
        <v>166</v>
      </c>
    </row>
    <row r="167" spans="2:65" s="12" customFormat="1" ht="11.25">
      <c r="B167" s="150"/>
      <c r="D167" s="146" t="s">
        <v>176</v>
      </c>
      <c r="E167" s="151" t="s">
        <v>1</v>
      </c>
      <c r="F167" s="152" t="s">
        <v>231</v>
      </c>
      <c r="H167" s="153">
        <v>832</v>
      </c>
      <c r="I167" s="154"/>
      <c r="L167" s="150"/>
      <c r="M167" s="155"/>
      <c r="T167" s="156"/>
      <c r="AT167" s="151" t="s">
        <v>176</v>
      </c>
      <c r="AU167" s="151" t="s">
        <v>91</v>
      </c>
      <c r="AV167" s="12" t="s">
        <v>91</v>
      </c>
      <c r="AW167" s="12" t="s">
        <v>36</v>
      </c>
      <c r="AX167" s="12" t="s">
        <v>82</v>
      </c>
      <c r="AY167" s="151" t="s">
        <v>166</v>
      </c>
    </row>
    <row r="168" spans="2:65" s="12" customFormat="1" ht="11.25">
      <c r="B168" s="150"/>
      <c r="D168" s="146" t="s">
        <v>176</v>
      </c>
      <c r="E168" s="151" t="s">
        <v>1</v>
      </c>
      <c r="F168" s="152" t="s">
        <v>232</v>
      </c>
      <c r="H168" s="153">
        <v>126</v>
      </c>
      <c r="I168" s="154"/>
      <c r="L168" s="150"/>
      <c r="M168" s="155"/>
      <c r="T168" s="156"/>
      <c r="AT168" s="151" t="s">
        <v>176</v>
      </c>
      <c r="AU168" s="151" t="s">
        <v>91</v>
      </c>
      <c r="AV168" s="12" t="s">
        <v>91</v>
      </c>
      <c r="AW168" s="12" t="s">
        <v>36</v>
      </c>
      <c r="AX168" s="12" t="s">
        <v>82</v>
      </c>
      <c r="AY168" s="151" t="s">
        <v>166</v>
      </c>
    </row>
    <row r="169" spans="2:65" s="12" customFormat="1" ht="11.25">
      <c r="B169" s="150"/>
      <c r="D169" s="146" t="s">
        <v>176</v>
      </c>
      <c r="E169" s="151" t="s">
        <v>1</v>
      </c>
      <c r="F169" s="152" t="s">
        <v>233</v>
      </c>
      <c r="H169" s="153">
        <v>43</v>
      </c>
      <c r="I169" s="154"/>
      <c r="L169" s="150"/>
      <c r="M169" s="155"/>
      <c r="T169" s="156"/>
      <c r="AT169" s="151" t="s">
        <v>176</v>
      </c>
      <c r="AU169" s="151" t="s">
        <v>91</v>
      </c>
      <c r="AV169" s="12" t="s">
        <v>91</v>
      </c>
      <c r="AW169" s="12" t="s">
        <v>36</v>
      </c>
      <c r="AX169" s="12" t="s">
        <v>82</v>
      </c>
      <c r="AY169" s="151" t="s">
        <v>166</v>
      </c>
    </row>
    <row r="170" spans="2:65" s="13" customFormat="1" ht="11.25">
      <c r="B170" s="157"/>
      <c r="D170" s="146" t="s">
        <v>176</v>
      </c>
      <c r="E170" s="158" t="s">
        <v>1</v>
      </c>
      <c r="F170" s="159" t="s">
        <v>178</v>
      </c>
      <c r="H170" s="160">
        <v>1001</v>
      </c>
      <c r="I170" s="161"/>
      <c r="L170" s="157"/>
      <c r="M170" s="162"/>
      <c r="T170" s="163"/>
      <c r="AT170" s="158" t="s">
        <v>176</v>
      </c>
      <c r="AU170" s="158" t="s">
        <v>91</v>
      </c>
      <c r="AV170" s="13" t="s">
        <v>172</v>
      </c>
      <c r="AW170" s="13" t="s">
        <v>36</v>
      </c>
      <c r="AX170" s="13" t="s">
        <v>14</v>
      </c>
      <c r="AY170" s="158" t="s">
        <v>166</v>
      </c>
    </row>
    <row r="171" spans="2:65" s="1" customFormat="1" ht="21.75" customHeight="1">
      <c r="B171" s="132"/>
      <c r="C171" s="133" t="s">
        <v>234</v>
      </c>
      <c r="D171" s="133" t="s">
        <v>168</v>
      </c>
      <c r="E171" s="134" t="s">
        <v>235</v>
      </c>
      <c r="F171" s="135" t="s">
        <v>236</v>
      </c>
      <c r="G171" s="136" t="s">
        <v>100</v>
      </c>
      <c r="H171" s="137">
        <v>271</v>
      </c>
      <c r="I171" s="138"/>
      <c r="J171" s="139">
        <f>ROUND(I171*H171,2)</f>
        <v>0</v>
      </c>
      <c r="K171" s="135" t="s">
        <v>171</v>
      </c>
      <c r="L171" s="31"/>
      <c r="M171" s="140" t="s">
        <v>1</v>
      </c>
      <c r="N171" s="141" t="s">
        <v>47</v>
      </c>
      <c r="P171" s="142">
        <f>O171*H171</f>
        <v>0</v>
      </c>
      <c r="Q171" s="142">
        <v>0</v>
      </c>
      <c r="R171" s="142">
        <f>Q171*H171</f>
        <v>0</v>
      </c>
      <c r="S171" s="142">
        <v>0</v>
      </c>
      <c r="T171" s="143">
        <f>S171*H171</f>
        <v>0</v>
      </c>
      <c r="AR171" s="144" t="s">
        <v>172</v>
      </c>
      <c r="AT171" s="144" t="s">
        <v>168</v>
      </c>
      <c r="AU171" s="144" t="s">
        <v>91</v>
      </c>
      <c r="AY171" s="16" t="s">
        <v>166</v>
      </c>
      <c r="BE171" s="145">
        <f>IF(N171="základní",J171,0)</f>
        <v>0</v>
      </c>
      <c r="BF171" s="145">
        <f>IF(N171="snížená",J171,0)</f>
        <v>0</v>
      </c>
      <c r="BG171" s="145">
        <f>IF(N171="zákl. přenesená",J171,0)</f>
        <v>0</v>
      </c>
      <c r="BH171" s="145">
        <f>IF(N171="sníž. přenesená",J171,0)</f>
        <v>0</v>
      </c>
      <c r="BI171" s="145">
        <f>IF(N171="nulová",J171,0)</f>
        <v>0</v>
      </c>
      <c r="BJ171" s="16" t="s">
        <v>14</v>
      </c>
      <c r="BK171" s="145">
        <f>ROUND(I171*H171,2)</f>
        <v>0</v>
      </c>
      <c r="BL171" s="16" t="s">
        <v>172</v>
      </c>
      <c r="BM171" s="144" t="s">
        <v>237</v>
      </c>
    </row>
    <row r="172" spans="2:65" s="1" customFormat="1" ht="11.25">
      <c r="B172" s="31"/>
      <c r="D172" s="146" t="s">
        <v>174</v>
      </c>
      <c r="F172" s="147" t="s">
        <v>238</v>
      </c>
      <c r="I172" s="148"/>
      <c r="L172" s="31"/>
      <c r="M172" s="149"/>
      <c r="T172" s="55"/>
      <c r="AT172" s="16" t="s">
        <v>174</v>
      </c>
      <c r="AU172" s="16" t="s">
        <v>91</v>
      </c>
    </row>
    <row r="173" spans="2:65" s="12" customFormat="1" ht="11.25">
      <c r="B173" s="150"/>
      <c r="D173" s="146" t="s">
        <v>176</v>
      </c>
      <c r="E173" s="151" t="s">
        <v>1</v>
      </c>
      <c r="F173" s="152" t="s">
        <v>207</v>
      </c>
      <c r="H173" s="153">
        <v>271</v>
      </c>
      <c r="I173" s="154"/>
      <c r="L173" s="150"/>
      <c r="M173" s="155"/>
      <c r="T173" s="156"/>
      <c r="AT173" s="151" t="s">
        <v>176</v>
      </c>
      <c r="AU173" s="151" t="s">
        <v>91</v>
      </c>
      <c r="AV173" s="12" t="s">
        <v>91</v>
      </c>
      <c r="AW173" s="12" t="s">
        <v>36</v>
      </c>
      <c r="AX173" s="12" t="s">
        <v>82</v>
      </c>
      <c r="AY173" s="151" t="s">
        <v>166</v>
      </c>
    </row>
    <row r="174" spans="2:65" s="13" customFormat="1" ht="11.25">
      <c r="B174" s="157"/>
      <c r="D174" s="146" t="s">
        <v>176</v>
      </c>
      <c r="E174" s="158" t="s">
        <v>1</v>
      </c>
      <c r="F174" s="159" t="s">
        <v>178</v>
      </c>
      <c r="H174" s="160">
        <v>271</v>
      </c>
      <c r="I174" s="161"/>
      <c r="L174" s="157"/>
      <c r="M174" s="162"/>
      <c r="T174" s="163"/>
      <c r="AT174" s="158" t="s">
        <v>176</v>
      </c>
      <c r="AU174" s="158" t="s">
        <v>91</v>
      </c>
      <c r="AV174" s="13" t="s">
        <v>172</v>
      </c>
      <c r="AW174" s="13" t="s">
        <v>36</v>
      </c>
      <c r="AX174" s="13" t="s">
        <v>14</v>
      </c>
      <c r="AY174" s="158" t="s">
        <v>166</v>
      </c>
    </row>
    <row r="175" spans="2:65" s="1" customFormat="1" ht="33" customHeight="1">
      <c r="B175" s="132"/>
      <c r="C175" s="133" t="s">
        <v>109</v>
      </c>
      <c r="D175" s="133" t="s">
        <v>168</v>
      </c>
      <c r="E175" s="134" t="s">
        <v>239</v>
      </c>
      <c r="F175" s="135" t="s">
        <v>240</v>
      </c>
      <c r="G175" s="136" t="s">
        <v>100</v>
      </c>
      <c r="H175" s="137">
        <v>271</v>
      </c>
      <c r="I175" s="138"/>
      <c r="J175" s="139">
        <f>ROUND(I175*H175,2)</f>
        <v>0</v>
      </c>
      <c r="K175" s="135" t="s">
        <v>171</v>
      </c>
      <c r="L175" s="31"/>
      <c r="M175" s="140" t="s">
        <v>1</v>
      </c>
      <c r="N175" s="141" t="s">
        <v>47</v>
      </c>
      <c r="P175" s="142">
        <f>O175*H175</f>
        <v>0</v>
      </c>
      <c r="Q175" s="142">
        <v>0</v>
      </c>
      <c r="R175" s="142">
        <f>Q175*H175</f>
        <v>0</v>
      </c>
      <c r="S175" s="142">
        <v>0</v>
      </c>
      <c r="T175" s="143">
        <f>S175*H175</f>
        <v>0</v>
      </c>
      <c r="AR175" s="144" t="s">
        <v>172</v>
      </c>
      <c r="AT175" s="144" t="s">
        <v>168</v>
      </c>
      <c r="AU175" s="144" t="s">
        <v>91</v>
      </c>
      <c r="AY175" s="16" t="s">
        <v>166</v>
      </c>
      <c r="BE175" s="145">
        <f>IF(N175="základní",J175,0)</f>
        <v>0</v>
      </c>
      <c r="BF175" s="145">
        <f>IF(N175="snížená",J175,0)</f>
        <v>0</v>
      </c>
      <c r="BG175" s="145">
        <f>IF(N175="zákl. přenesená",J175,0)</f>
        <v>0</v>
      </c>
      <c r="BH175" s="145">
        <f>IF(N175="sníž. přenesená",J175,0)</f>
        <v>0</v>
      </c>
      <c r="BI175" s="145">
        <f>IF(N175="nulová",J175,0)</f>
        <v>0</v>
      </c>
      <c r="BJ175" s="16" t="s">
        <v>14</v>
      </c>
      <c r="BK175" s="145">
        <f>ROUND(I175*H175,2)</f>
        <v>0</v>
      </c>
      <c r="BL175" s="16" t="s">
        <v>172</v>
      </c>
      <c r="BM175" s="144" t="s">
        <v>241</v>
      </c>
    </row>
    <row r="176" spans="2:65" s="1" customFormat="1" ht="29.25">
      <c r="B176" s="31"/>
      <c r="D176" s="146" t="s">
        <v>174</v>
      </c>
      <c r="F176" s="147" t="s">
        <v>242</v>
      </c>
      <c r="I176" s="148"/>
      <c r="L176" s="31"/>
      <c r="M176" s="149"/>
      <c r="T176" s="55"/>
      <c r="AT176" s="16" t="s">
        <v>174</v>
      </c>
      <c r="AU176" s="16" t="s">
        <v>91</v>
      </c>
    </row>
    <row r="177" spans="2:65" s="12" customFormat="1" ht="11.25">
      <c r="B177" s="150"/>
      <c r="D177" s="146" t="s">
        <v>176</v>
      </c>
      <c r="E177" s="151" t="s">
        <v>1</v>
      </c>
      <c r="F177" s="152" t="s">
        <v>207</v>
      </c>
      <c r="H177" s="153">
        <v>271</v>
      </c>
      <c r="I177" s="154"/>
      <c r="L177" s="150"/>
      <c r="M177" s="155"/>
      <c r="T177" s="156"/>
      <c r="AT177" s="151" t="s">
        <v>176</v>
      </c>
      <c r="AU177" s="151" t="s">
        <v>91</v>
      </c>
      <c r="AV177" s="12" t="s">
        <v>91</v>
      </c>
      <c r="AW177" s="12" t="s">
        <v>36</v>
      </c>
      <c r="AX177" s="12" t="s">
        <v>82</v>
      </c>
      <c r="AY177" s="151" t="s">
        <v>166</v>
      </c>
    </row>
    <row r="178" spans="2:65" s="13" customFormat="1" ht="11.25">
      <c r="B178" s="157"/>
      <c r="D178" s="146" t="s">
        <v>176</v>
      </c>
      <c r="E178" s="158" t="s">
        <v>1</v>
      </c>
      <c r="F178" s="159" t="s">
        <v>178</v>
      </c>
      <c r="H178" s="160">
        <v>271</v>
      </c>
      <c r="I178" s="161"/>
      <c r="L178" s="157"/>
      <c r="M178" s="162"/>
      <c r="T178" s="163"/>
      <c r="AT178" s="158" t="s">
        <v>176</v>
      </c>
      <c r="AU178" s="158" t="s">
        <v>91</v>
      </c>
      <c r="AV178" s="13" t="s">
        <v>172</v>
      </c>
      <c r="AW178" s="13" t="s">
        <v>36</v>
      </c>
      <c r="AX178" s="13" t="s">
        <v>14</v>
      </c>
      <c r="AY178" s="158" t="s">
        <v>166</v>
      </c>
    </row>
    <row r="179" spans="2:65" s="1" customFormat="1" ht="33" customHeight="1">
      <c r="B179" s="132"/>
      <c r="C179" s="133" t="s">
        <v>118</v>
      </c>
      <c r="D179" s="133" t="s">
        <v>168</v>
      </c>
      <c r="E179" s="134" t="s">
        <v>243</v>
      </c>
      <c r="F179" s="135" t="s">
        <v>244</v>
      </c>
      <c r="G179" s="136" t="s">
        <v>100</v>
      </c>
      <c r="H179" s="137">
        <v>271</v>
      </c>
      <c r="I179" s="138"/>
      <c r="J179" s="139">
        <f>ROUND(I179*H179,2)</f>
        <v>0</v>
      </c>
      <c r="K179" s="135" t="s">
        <v>171</v>
      </c>
      <c r="L179" s="31"/>
      <c r="M179" s="140" t="s">
        <v>1</v>
      </c>
      <c r="N179" s="141" t="s">
        <v>47</v>
      </c>
      <c r="P179" s="142">
        <f>O179*H179</f>
        <v>0</v>
      </c>
      <c r="Q179" s="142">
        <v>0</v>
      </c>
      <c r="R179" s="142">
        <f>Q179*H179</f>
        <v>0</v>
      </c>
      <c r="S179" s="142">
        <v>0</v>
      </c>
      <c r="T179" s="143">
        <f>S179*H179</f>
        <v>0</v>
      </c>
      <c r="AR179" s="144" t="s">
        <v>172</v>
      </c>
      <c r="AT179" s="144" t="s">
        <v>168</v>
      </c>
      <c r="AU179" s="144" t="s">
        <v>91</v>
      </c>
      <c r="AY179" s="16" t="s">
        <v>166</v>
      </c>
      <c r="BE179" s="145">
        <f>IF(N179="základní",J179,0)</f>
        <v>0</v>
      </c>
      <c r="BF179" s="145">
        <f>IF(N179="snížená",J179,0)</f>
        <v>0</v>
      </c>
      <c r="BG179" s="145">
        <f>IF(N179="zákl. přenesená",J179,0)</f>
        <v>0</v>
      </c>
      <c r="BH179" s="145">
        <f>IF(N179="sníž. přenesená",J179,0)</f>
        <v>0</v>
      </c>
      <c r="BI179" s="145">
        <f>IF(N179="nulová",J179,0)</f>
        <v>0</v>
      </c>
      <c r="BJ179" s="16" t="s">
        <v>14</v>
      </c>
      <c r="BK179" s="145">
        <f>ROUND(I179*H179,2)</f>
        <v>0</v>
      </c>
      <c r="BL179" s="16" t="s">
        <v>172</v>
      </c>
      <c r="BM179" s="144" t="s">
        <v>245</v>
      </c>
    </row>
    <row r="180" spans="2:65" s="1" customFormat="1" ht="19.5">
      <c r="B180" s="31"/>
      <c r="D180" s="146" t="s">
        <v>174</v>
      </c>
      <c r="F180" s="147" t="s">
        <v>246</v>
      </c>
      <c r="I180" s="148"/>
      <c r="L180" s="31"/>
      <c r="M180" s="149"/>
      <c r="T180" s="55"/>
      <c r="AT180" s="16" t="s">
        <v>174</v>
      </c>
      <c r="AU180" s="16" t="s">
        <v>91</v>
      </c>
    </row>
    <row r="181" spans="2:65" s="12" customFormat="1" ht="11.25">
      <c r="B181" s="150"/>
      <c r="D181" s="146" t="s">
        <v>176</v>
      </c>
      <c r="E181" s="151" t="s">
        <v>1</v>
      </c>
      <c r="F181" s="152" t="s">
        <v>207</v>
      </c>
      <c r="H181" s="153">
        <v>271</v>
      </c>
      <c r="I181" s="154"/>
      <c r="L181" s="150"/>
      <c r="M181" s="155"/>
      <c r="T181" s="156"/>
      <c r="AT181" s="151" t="s">
        <v>176</v>
      </c>
      <c r="AU181" s="151" t="s">
        <v>91</v>
      </c>
      <c r="AV181" s="12" t="s">
        <v>91</v>
      </c>
      <c r="AW181" s="12" t="s">
        <v>36</v>
      </c>
      <c r="AX181" s="12" t="s">
        <v>82</v>
      </c>
      <c r="AY181" s="151" t="s">
        <v>166</v>
      </c>
    </row>
    <row r="182" spans="2:65" s="13" customFormat="1" ht="11.25">
      <c r="B182" s="157"/>
      <c r="D182" s="146" t="s">
        <v>176</v>
      </c>
      <c r="E182" s="158" t="s">
        <v>1</v>
      </c>
      <c r="F182" s="159" t="s">
        <v>178</v>
      </c>
      <c r="H182" s="160">
        <v>271</v>
      </c>
      <c r="I182" s="161"/>
      <c r="L182" s="157"/>
      <c r="M182" s="162"/>
      <c r="T182" s="163"/>
      <c r="AT182" s="158" t="s">
        <v>176</v>
      </c>
      <c r="AU182" s="158" t="s">
        <v>91</v>
      </c>
      <c r="AV182" s="13" t="s">
        <v>172</v>
      </c>
      <c r="AW182" s="13" t="s">
        <v>36</v>
      </c>
      <c r="AX182" s="13" t="s">
        <v>14</v>
      </c>
      <c r="AY182" s="158" t="s">
        <v>166</v>
      </c>
    </row>
    <row r="183" spans="2:65" s="11" customFormat="1" ht="22.9" customHeight="1">
      <c r="B183" s="120"/>
      <c r="D183" s="121" t="s">
        <v>81</v>
      </c>
      <c r="E183" s="130" t="s">
        <v>196</v>
      </c>
      <c r="F183" s="130" t="s">
        <v>247</v>
      </c>
      <c r="I183" s="123"/>
      <c r="J183" s="131">
        <f>BK183</f>
        <v>0</v>
      </c>
      <c r="L183" s="120"/>
      <c r="M183" s="125"/>
      <c r="P183" s="126">
        <f>SUM(P184:P237)</f>
        <v>0</v>
      </c>
      <c r="R183" s="126">
        <f>SUM(R184:R237)</f>
        <v>23.629306</v>
      </c>
      <c r="T183" s="127">
        <f>SUM(T184:T237)</f>
        <v>0</v>
      </c>
      <c r="AR183" s="121" t="s">
        <v>14</v>
      </c>
      <c r="AT183" s="128" t="s">
        <v>81</v>
      </c>
      <c r="AU183" s="128" t="s">
        <v>14</v>
      </c>
      <c r="AY183" s="121" t="s">
        <v>166</v>
      </c>
      <c r="BK183" s="129">
        <f>SUM(BK184:BK237)</f>
        <v>0</v>
      </c>
    </row>
    <row r="184" spans="2:65" s="1" customFormat="1" ht="16.5" customHeight="1">
      <c r="B184" s="132"/>
      <c r="C184" s="133" t="s">
        <v>248</v>
      </c>
      <c r="D184" s="133" t="s">
        <v>168</v>
      </c>
      <c r="E184" s="134" t="s">
        <v>249</v>
      </c>
      <c r="F184" s="135" t="s">
        <v>250</v>
      </c>
      <c r="G184" s="136" t="s">
        <v>100</v>
      </c>
      <c r="H184" s="137">
        <v>115.8</v>
      </c>
      <c r="I184" s="138"/>
      <c r="J184" s="139">
        <f>ROUND(I184*H184,2)</f>
        <v>0</v>
      </c>
      <c r="K184" s="135" t="s">
        <v>171</v>
      </c>
      <c r="L184" s="31"/>
      <c r="M184" s="140" t="s">
        <v>1</v>
      </c>
      <c r="N184" s="141" t="s">
        <v>47</v>
      </c>
      <c r="P184" s="142">
        <f>O184*H184</f>
        <v>0</v>
      </c>
      <c r="Q184" s="142">
        <v>0</v>
      </c>
      <c r="R184" s="142">
        <f>Q184*H184</f>
        <v>0</v>
      </c>
      <c r="S184" s="142">
        <v>0</v>
      </c>
      <c r="T184" s="143">
        <f>S184*H184</f>
        <v>0</v>
      </c>
      <c r="AR184" s="144" t="s">
        <v>172</v>
      </c>
      <c r="AT184" s="144" t="s">
        <v>168</v>
      </c>
      <c r="AU184" s="144" t="s">
        <v>91</v>
      </c>
      <c r="AY184" s="16" t="s">
        <v>166</v>
      </c>
      <c r="BE184" s="145">
        <f>IF(N184="základní",J184,0)</f>
        <v>0</v>
      </c>
      <c r="BF184" s="145">
        <f>IF(N184="snížená",J184,0)</f>
        <v>0</v>
      </c>
      <c r="BG184" s="145">
        <f>IF(N184="zákl. přenesená",J184,0)</f>
        <v>0</v>
      </c>
      <c r="BH184" s="145">
        <f>IF(N184="sníž. přenesená",J184,0)</f>
        <v>0</v>
      </c>
      <c r="BI184" s="145">
        <f>IF(N184="nulová",J184,0)</f>
        <v>0</v>
      </c>
      <c r="BJ184" s="16" t="s">
        <v>14</v>
      </c>
      <c r="BK184" s="145">
        <f>ROUND(I184*H184,2)</f>
        <v>0</v>
      </c>
      <c r="BL184" s="16" t="s">
        <v>172</v>
      </c>
      <c r="BM184" s="144" t="s">
        <v>251</v>
      </c>
    </row>
    <row r="185" spans="2:65" s="1" customFormat="1" ht="19.5">
      <c r="B185" s="31"/>
      <c r="D185" s="146" t="s">
        <v>174</v>
      </c>
      <c r="F185" s="147" t="s">
        <v>252</v>
      </c>
      <c r="I185" s="148"/>
      <c r="L185" s="31"/>
      <c r="M185" s="149"/>
      <c r="T185" s="55"/>
      <c r="AT185" s="16" t="s">
        <v>174</v>
      </c>
      <c r="AU185" s="16" t="s">
        <v>91</v>
      </c>
    </row>
    <row r="186" spans="2:65" s="12" customFormat="1" ht="11.25">
      <c r="B186" s="150"/>
      <c r="D186" s="146" t="s">
        <v>176</v>
      </c>
      <c r="E186" s="151" t="s">
        <v>1</v>
      </c>
      <c r="F186" s="152" t="s">
        <v>233</v>
      </c>
      <c r="H186" s="153">
        <v>43</v>
      </c>
      <c r="I186" s="154"/>
      <c r="L186" s="150"/>
      <c r="M186" s="155"/>
      <c r="T186" s="156"/>
      <c r="AT186" s="151" t="s">
        <v>176</v>
      </c>
      <c r="AU186" s="151" t="s">
        <v>91</v>
      </c>
      <c r="AV186" s="12" t="s">
        <v>91</v>
      </c>
      <c r="AW186" s="12" t="s">
        <v>36</v>
      </c>
      <c r="AX186" s="12" t="s">
        <v>82</v>
      </c>
      <c r="AY186" s="151" t="s">
        <v>166</v>
      </c>
    </row>
    <row r="187" spans="2:65" s="12" customFormat="1" ht="11.25">
      <c r="B187" s="150"/>
      <c r="D187" s="146" t="s">
        <v>176</v>
      </c>
      <c r="E187" s="151" t="s">
        <v>1</v>
      </c>
      <c r="F187" s="152" t="s">
        <v>253</v>
      </c>
      <c r="H187" s="153">
        <v>72.8</v>
      </c>
      <c r="I187" s="154"/>
      <c r="L187" s="150"/>
      <c r="M187" s="155"/>
      <c r="T187" s="156"/>
      <c r="AT187" s="151" t="s">
        <v>176</v>
      </c>
      <c r="AU187" s="151" t="s">
        <v>91</v>
      </c>
      <c r="AV187" s="12" t="s">
        <v>91</v>
      </c>
      <c r="AW187" s="12" t="s">
        <v>36</v>
      </c>
      <c r="AX187" s="12" t="s">
        <v>82</v>
      </c>
      <c r="AY187" s="151" t="s">
        <v>166</v>
      </c>
    </row>
    <row r="188" spans="2:65" s="13" customFormat="1" ht="11.25">
      <c r="B188" s="157"/>
      <c r="D188" s="146" t="s">
        <v>176</v>
      </c>
      <c r="E188" s="158" t="s">
        <v>1</v>
      </c>
      <c r="F188" s="159" t="s">
        <v>178</v>
      </c>
      <c r="H188" s="160">
        <v>115.8</v>
      </c>
      <c r="I188" s="161"/>
      <c r="L188" s="157"/>
      <c r="M188" s="162"/>
      <c r="T188" s="163"/>
      <c r="AT188" s="158" t="s">
        <v>176</v>
      </c>
      <c r="AU188" s="158" t="s">
        <v>91</v>
      </c>
      <c r="AV188" s="13" t="s">
        <v>172</v>
      </c>
      <c r="AW188" s="13" t="s">
        <v>36</v>
      </c>
      <c r="AX188" s="13" t="s">
        <v>14</v>
      </c>
      <c r="AY188" s="158" t="s">
        <v>166</v>
      </c>
    </row>
    <row r="189" spans="2:65" s="1" customFormat="1" ht="33" customHeight="1">
      <c r="B189" s="132"/>
      <c r="C189" s="133" t="s">
        <v>8</v>
      </c>
      <c r="D189" s="133" t="s">
        <v>168</v>
      </c>
      <c r="E189" s="134" t="s">
        <v>254</v>
      </c>
      <c r="F189" s="135" t="s">
        <v>255</v>
      </c>
      <c r="G189" s="136" t="s">
        <v>100</v>
      </c>
      <c r="H189" s="137">
        <v>1562</v>
      </c>
      <c r="I189" s="138"/>
      <c r="J189" s="139">
        <f>ROUND(I189*H189,2)</f>
        <v>0</v>
      </c>
      <c r="K189" s="135" t="s">
        <v>171</v>
      </c>
      <c r="L189" s="31"/>
      <c r="M189" s="140" t="s">
        <v>1</v>
      </c>
      <c r="N189" s="141" t="s">
        <v>47</v>
      </c>
      <c r="P189" s="142">
        <f>O189*H189</f>
        <v>0</v>
      </c>
      <c r="Q189" s="142">
        <v>0</v>
      </c>
      <c r="R189" s="142">
        <f>Q189*H189</f>
        <v>0</v>
      </c>
      <c r="S189" s="142">
        <v>0</v>
      </c>
      <c r="T189" s="143">
        <f>S189*H189</f>
        <v>0</v>
      </c>
      <c r="AR189" s="144" t="s">
        <v>172</v>
      </c>
      <c r="AT189" s="144" t="s">
        <v>168</v>
      </c>
      <c r="AU189" s="144" t="s">
        <v>91</v>
      </c>
      <c r="AY189" s="16" t="s">
        <v>166</v>
      </c>
      <c r="BE189" s="145">
        <f>IF(N189="základní",J189,0)</f>
        <v>0</v>
      </c>
      <c r="BF189" s="145">
        <f>IF(N189="snížená",J189,0)</f>
        <v>0</v>
      </c>
      <c r="BG189" s="145">
        <f>IF(N189="zákl. přenesená",J189,0)</f>
        <v>0</v>
      </c>
      <c r="BH189" s="145">
        <f>IF(N189="sníž. přenesená",J189,0)</f>
        <v>0</v>
      </c>
      <c r="BI189" s="145">
        <f>IF(N189="nulová",J189,0)</f>
        <v>0</v>
      </c>
      <c r="BJ189" s="16" t="s">
        <v>14</v>
      </c>
      <c r="BK189" s="145">
        <f>ROUND(I189*H189,2)</f>
        <v>0</v>
      </c>
      <c r="BL189" s="16" t="s">
        <v>172</v>
      </c>
      <c r="BM189" s="144" t="s">
        <v>256</v>
      </c>
    </row>
    <row r="190" spans="2:65" s="1" customFormat="1" ht="29.25">
      <c r="B190" s="31"/>
      <c r="D190" s="146" t="s">
        <v>174</v>
      </c>
      <c r="F190" s="147" t="s">
        <v>257</v>
      </c>
      <c r="I190" s="148"/>
      <c r="L190" s="31"/>
      <c r="M190" s="149"/>
      <c r="T190" s="55"/>
      <c r="AT190" s="16" t="s">
        <v>174</v>
      </c>
      <c r="AU190" s="16" t="s">
        <v>91</v>
      </c>
    </row>
    <row r="191" spans="2:65" s="12" customFormat="1" ht="11.25">
      <c r="B191" s="150"/>
      <c r="D191" s="146" t="s">
        <v>176</v>
      </c>
      <c r="E191" s="151" t="s">
        <v>1</v>
      </c>
      <c r="F191" s="152" t="s">
        <v>231</v>
      </c>
      <c r="H191" s="153">
        <v>832</v>
      </c>
      <c r="I191" s="154"/>
      <c r="L191" s="150"/>
      <c r="M191" s="155"/>
      <c r="T191" s="156"/>
      <c r="AT191" s="151" t="s">
        <v>176</v>
      </c>
      <c r="AU191" s="151" t="s">
        <v>91</v>
      </c>
      <c r="AV191" s="12" t="s">
        <v>91</v>
      </c>
      <c r="AW191" s="12" t="s">
        <v>36</v>
      </c>
      <c r="AX191" s="12" t="s">
        <v>82</v>
      </c>
      <c r="AY191" s="151" t="s">
        <v>166</v>
      </c>
    </row>
    <row r="192" spans="2:65" s="12" customFormat="1" ht="11.25">
      <c r="B192" s="150"/>
      <c r="D192" s="146" t="s">
        <v>176</v>
      </c>
      <c r="E192" s="151" t="s">
        <v>1</v>
      </c>
      <c r="F192" s="152" t="s">
        <v>258</v>
      </c>
      <c r="H192" s="153">
        <v>730</v>
      </c>
      <c r="I192" s="154"/>
      <c r="L192" s="150"/>
      <c r="M192" s="155"/>
      <c r="T192" s="156"/>
      <c r="AT192" s="151" t="s">
        <v>176</v>
      </c>
      <c r="AU192" s="151" t="s">
        <v>91</v>
      </c>
      <c r="AV192" s="12" t="s">
        <v>91</v>
      </c>
      <c r="AW192" s="12" t="s">
        <v>36</v>
      </c>
      <c r="AX192" s="12" t="s">
        <v>82</v>
      </c>
      <c r="AY192" s="151" t="s">
        <v>166</v>
      </c>
    </row>
    <row r="193" spans="2:65" s="13" customFormat="1" ht="11.25">
      <c r="B193" s="157"/>
      <c r="D193" s="146" t="s">
        <v>176</v>
      </c>
      <c r="E193" s="158" t="s">
        <v>1</v>
      </c>
      <c r="F193" s="159" t="s">
        <v>178</v>
      </c>
      <c r="H193" s="160">
        <v>1562</v>
      </c>
      <c r="I193" s="161"/>
      <c r="L193" s="157"/>
      <c r="M193" s="162"/>
      <c r="T193" s="163"/>
      <c r="AT193" s="158" t="s">
        <v>176</v>
      </c>
      <c r="AU193" s="158" t="s">
        <v>91</v>
      </c>
      <c r="AV193" s="13" t="s">
        <v>172</v>
      </c>
      <c r="AW193" s="13" t="s">
        <v>36</v>
      </c>
      <c r="AX193" s="13" t="s">
        <v>14</v>
      </c>
      <c r="AY193" s="158" t="s">
        <v>166</v>
      </c>
    </row>
    <row r="194" spans="2:65" s="1" customFormat="1" ht="24.2" customHeight="1">
      <c r="B194" s="132"/>
      <c r="C194" s="133" t="s">
        <v>115</v>
      </c>
      <c r="D194" s="133" t="s">
        <v>168</v>
      </c>
      <c r="E194" s="134" t="s">
        <v>259</v>
      </c>
      <c r="F194" s="135" t="s">
        <v>260</v>
      </c>
      <c r="G194" s="136" t="s">
        <v>100</v>
      </c>
      <c r="H194" s="137">
        <v>1562</v>
      </c>
      <c r="I194" s="138"/>
      <c r="J194" s="139">
        <f>ROUND(I194*H194,2)</f>
        <v>0</v>
      </c>
      <c r="K194" s="135" t="s">
        <v>171</v>
      </c>
      <c r="L194" s="31"/>
      <c r="M194" s="140" t="s">
        <v>1</v>
      </c>
      <c r="N194" s="141" t="s">
        <v>47</v>
      </c>
      <c r="P194" s="142">
        <f>O194*H194</f>
        <v>0</v>
      </c>
      <c r="Q194" s="142">
        <v>0</v>
      </c>
      <c r="R194" s="142">
        <f>Q194*H194</f>
        <v>0</v>
      </c>
      <c r="S194" s="142">
        <v>0</v>
      </c>
      <c r="T194" s="143">
        <f>S194*H194</f>
        <v>0</v>
      </c>
      <c r="AR194" s="144" t="s">
        <v>172</v>
      </c>
      <c r="AT194" s="144" t="s">
        <v>168</v>
      </c>
      <c r="AU194" s="144" t="s">
        <v>91</v>
      </c>
      <c r="AY194" s="16" t="s">
        <v>166</v>
      </c>
      <c r="BE194" s="145">
        <f>IF(N194="základní",J194,0)</f>
        <v>0</v>
      </c>
      <c r="BF194" s="145">
        <f>IF(N194="snížená",J194,0)</f>
        <v>0</v>
      </c>
      <c r="BG194" s="145">
        <f>IF(N194="zákl. přenesená",J194,0)</f>
        <v>0</v>
      </c>
      <c r="BH194" s="145">
        <f>IF(N194="sníž. přenesená",J194,0)</f>
        <v>0</v>
      </c>
      <c r="BI194" s="145">
        <f>IF(N194="nulová",J194,0)</f>
        <v>0</v>
      </c>
      <c r="BJ194" s="16" t="s">
        <v>14</v>
      </c>
      <c r="BK194" s="145">
        <f>ROUND(I194*H194,2)</f>
        <v>0</v>
      </c>
      <c r="BL194" s="16" t="s">
        <v>172</v>
      </c>
      <c r="BM194" s="144" t="s">
        <v>261</v>
      </c>
    </row>
    <row r="195" spans="2:65" s="1" customFormat="1" ht="11.25">
      <c r="B195" s="31"/>
      <c r="D195" s="146" t="s">
        <v>174</v>
      </c>
      <c r="F195" s="147" t="s">
        <v>262</v>
      </c>
      <c r="I195" s="148"/>
      <c r="L195" s="31"/>
      <c r="M195" s="149"/>
      <c r="T195" s="55"/>
      <c r="AT195" s="16" t="s">
        <v>174</v>
      </c>
      <c r="AU195" s="16" t="s">
        <v>91</v>
      </c>
    </row>
    <row r="196" spans="2:65" s="12" customFormat="1" ht="11.25">
      <c r="B196" s="150"/>
      <c r="D196" s="146" t="s">
        <v>176</v>
      </c>
      <c r="E196" s="151" t="s">
        <v>1</v>
      </c>
      <c r="F196" s="152" t="s">
        <v>231</v>
      </c>
      <c r="H196" s="153">
        <v>832</v>
      </c>
      <c r="I196" s="154"/>
      <c r="L196" s="150"/>
      <c r="M196" s="155"/>
      <c r="T196" s="156"/>
      <c r="AT196" s="151" t="s">
        <v>176</v>
      </c>
      <c r="AU196" s="151" t="s">
        <v>91</v>
      </c>
      <c r="AV196" s="12" t="s">
        <v>91</v>
      </c>
      <c r="AW196" s="12" t="s">
        <v>36</v>
      </c>
      <c r="AX196" s="12" t="s">
        <v>82</v>
      </c>
      <c r="AY196" s="151" t="s">
        <v>166</v>
      </c>
    </row>
    <row r="197" spans="2:65" s="12" customFormat="1" ht="11.25">
      <c r="B197" s="150"/>
      <c r="D197" s="146" t="s">
        <v>176</v>
      </c>
      <c r="E197" s="151" t="s">
        <v>1</v>
      </c>
      <c r="F197" s="152" t="s">
        <v>258</v>
      </c>
      <c r="H197" s="153">
        <v>730</v>
      </c>
      <c r="I197" s="154"/>
      <c r="L197" s="150"/>
      <c r="M197" s="155"/>
      <c r="T197" s="156"/>
      <c r="AT197" s="151" t="s">
        <v>176</v>
      </c>
      <c r="AU197" s="151" t="s">
        <v>91</v>
      </c>
      <c r="AV197" s="12" t="s">
        <v>91</v>
      </c>
      <c r="AW197" s="12" t="s">
        <v>36</v>
      </c>
      <c r="AX197" s="12" t="s">
        <v>82</v>
      </c>
      <c r="AY197" s="151" t="s">
        <v>166</v>
      </c>
    </row>
    <row r="198" spans="2:65" s="13" customFormat="1" ht="11.25">
      <c r="B198" s="157"/>
      <c r="D198" s="146" t="s">
        <v>176</v>
      </c>
      <c r="E198" s="158" t="s">
        <v>1</v>
      </c>
      <c r="F198" s="159" t="s">
        <v>178</v>
      </c>
      <c r="H198" s="160">
        <v>1562</v>
      </c>
      <c r="I198" s="161"/>
      <c r="L198" s="157"/>
      <c r="M198" s="162"/>
      <c r="T198" s="163"/>
      <c r="AT198" s="158" t="s">
        <v>176</v>
      </c>
      <c r="AU198" s="158" t="s">
        <v>91</v>
      </c>
      <c r="AV198" s="13" t="s">
        <v>172</v>
      </c>
      <c r="AW198" s="13" t="s">
        <v>36</v>
      </c>
      <c r="AX198" s="13" t="s">
        <v>14</v>
      </c>
      <c r="AY198" s="158" t="s">
        <v>166</v>
      </c>
    </row>
    <row r="199" spans="2:65" s="1" customFormat="1" ht="24.2" customHeight="1">
      <c r="B199" s="132"/>
      <c r="C199" s="133" t="s">
        <v>263</v>
      </c>
      <c r="D199" s="133" t="s">
        <v>168</v>
      </c>
      <c r="E199" s="134" t="s">
        <v>264</v>
      </c>
      <c r="F199" s="135" t="s">
        <v>265</v>
      </c>
      <c r="G199" s="136" t="s">
        <v>100</v>
      </c>
      <c r="H199" s="137">
        <v>1499.75</v>
      </c>
      <c r="I199" s="138"/>
      <c r="J199" s="139">
        <f>ROUND(I199*H199,2)</f>
        <v>0</v>
      </c>
      <c r="K199" s="135" t="s">
        <v>171</v>
      </c>
      <c r="L199" s="31"/>
      <c r="M199" s="140" t="s">
        <v>1</v>
      </c>
      <c r="N199" s="141" t="s">
        <v>47</v>
      </c>
      <c r="P199" s="142">
        <f>O199*H199</f>
        <v>0</v>
      </c>
      <c r="Q199" s="142">
        <v>0</v>
      </c>
      <c r="R199" s="142">
        <f>Q199*H199</f>
        <v>0</v>
      </c>
      <c r="S199" s="142">
        <v>0</v>
      </c>
      <c r="T199" s="143">
        <f>S199*H199</f>
        <v>0</v>
      </c>
      <c r="AR199" s="144" t="s">
        <v>172</v>
      </c>
      <c r="AT199" s="144" t="s">
        <v>168</v>
      </c>
      <c r="AU199" s="144" t="s">
        <v>91</v>
      </c>
      <c r="AY199" s="16" t="s">
        <v>166</v>
      </c>
      <c r="BE199" s="145">
        <f>IF(N199="základní",J199,0)</f>
        <v>0</v>
      </c>
      <c r="BF199" s="145">
        <f>IF(N199="snížená",J199,0)</f>
        <v>0</v>
      </c>
      <c r="BG199" s="145">
        <f>IF(N199="zákl. přenesená",J199,0)</f>
        <v>0</v>
      </c>
      <c r="BH199" s="145">
        <f>IF(N199="sníž. přenesená",J199,0)</f>
        <v>0</v>
      </c>
      <c r="BI199" s="145">
        <f>IF(N199="nulová",J199,0)</f>
        <v>0</v>
      </c>
      <c r="BJ199" s="16" t="s">
        <v>14</v>
      </c>
      <c r="BK199" s="145">
        <f>ROUND(I199*H199,2)</f>
        <v>0</v>
      </c>
      <c r="BL199" s="16" t="s">
        <v>172</v>
      </c>
      <c r="BM199" s="144" t="s">
        <v>266</v>
      </c>
    </row>
    <row r="200" spans="2:65" s="1" customFormat="1" ht="19.5">
      <c r="B200" s="31"/>
      <c r="D200" s="146" t="s">
        <v>174</v>
      </c>
      <c r="F200" s="147" t="s">
        <v>267</v>
      </c>
      <c r="I200" s="148"/>
      <c r="L200" s="31"/>
      <c r="M200" s="149"/>
      <c r="T200" s="55"/>
      <c r="AT200" s="16" t="s">
        <v>174</v>
      </c>
      <c r="AU200" s="16" t="s">
        <v>91</v>
      </c>
    </row>
    <row r="201" spans="2:65" s="12" customFormat="1" ht="11.25">
      <c r="B201" s="150"/>
      <c r="D201" s="146" t="s">
        <v>176</v>
      </c>
      <c r="E201" s="151" t="s">
        <v>1</v>
      </c>
      <c r="F201" s="152" t="s">
        <v>268</v>
      </c>
      <c r="H201" s="153">
        <v>769.75</v>
      </c>
      <c r="I201" s="154"/>
      <c r="L201" s="150"/>
      <c r="M201" s="155"/>
      <c r="T201" s="156"/>
      <c r="AT201" s="151" t="s">
        <v>176</v>
      </c>
      <c r="AU201" s="151" t="s">
        <v>91</v>
      </c>
      <c r="AV201" s="12" t="s">
        <v>91</v>
      </c>
      <c r="AW201" s="12" t="s">
        <v>36</v>
      </c>
      <c r="AX201" s="12" t="s">
        <v>82</v>
      </c>
      <c r="AY201" s="151" t="s">
        <v>166</v>
      </c>
    </row>
    <row r="202" spans="2:65" s="12" customFormat="1" ht="11.25">
      <c r="B202" s="150"/>
      <c r="D202" s="146" t="s">
        <v>176</v>
      </c>
      <c r="E202" s="151" t="s">
        <v>1</v>
      </c>
      <c r="F202" s="152" t="s">
        <v>258</v>
      </c>
      <c r="H202" s="153">
        <v>730</v>
      </c>
      <c r="I202" s="154"/>
      <c r="L202" s="150"/>
      <c r="M202" s="155"/>
      <c r="T202" s="156"/>
      <c r="AT202" s="151" t="s">
        <v>176</v>
      </c>
      <c r="AU202" s="151" t="s">
        <v>91</v>
      </c>
      <c r="AV202" s="12" t="s">
        <v>91</v>
      </c>
      <c r="AW202" s="12" t="s">
        <v>36</v>
      </c>
      <c r="AX202" s="12" t="s">
        <v>82</v>
      </c>
      <c r="AY202" s="151" t="s">
        <v>166</v>
      </c>
    </row>
    <row r="203" spans="2:65" s="13" customFormat="1" ht="11.25">
      <c r="B203" s="157"/>
      <c r="D203" s="146" t="s">
        <v>176</v>
      </c>
      <c r="E203" s="158" t="s">
        <v>1</v>
      </c>
      <c r="F203" s="159" t="s">
        <v>178</v>
      </c>
      <c r="H203" s="160">
        <v>1499.75</v>
      </c>
      <c r="I203" s="161"/>
      <c r="L203" s="157"/>
      <c r="M203" s="162"/>
      <c r="T203" s="163"/>
      <c r="AT203" s="158" t="s">
        <v>176</v>
      </c>
      <c r="AU203" s="158" t="s">
        <v>91</v>
      </c>
      <c r="AV203" s="13" t="s">
        <v>172</v>
      </c>
      <c r="AW203" s="13" t="s">
        <v>36</v>
      </c>
      <c r="AX203" s="13" t="s">
        <v>14</v>
      </c>
      <c r="AY203" s="158" t="s">
        <v>166</v>
      </c>
    </row>
    <row r="204" spans="2:65" s="1" customFormat="1" ht="33" customHeight="1">
      <c r="B204" s="132"/>
      <c r="C204" s="133" t="s">
        <v>269</v>
      </c>
      <c r="D204" s="133" t="s">
        <v>168</v>
      </c>
      <c r="E204" s="134" t="s">
        <v>270</v>
      </c>
      <c r="F204" s="135" t="s">
        <v>271</v>
      </c>
      <c r="G204" s="136" t="s">
        <v>100</v>
      </c>
      <c r="H204" s="137">
        <v>1499.75</v>
      </c>
      <c r="I204" s="138"/>
      <c r="J204" s="139">
        <f>ROUND(I204*H204,2)</f>
        <v>0</v>
      </c>
      <c r="K204" s="135" t="s">
        <v>171</v>
      </c>
      <c r="L204" s="31"/>
      <c r="M204" s="140" t="s">
        <v>1</v>
      </c>
      <c r="N204" s="141" t="s">
        <v>47</v>
      </c>
      <c r="P204" s="142">
        <f>O204*H204</f>
        <v>0</v>
      </c>
      <c r="Q204" s="142">
        <v>0</v>
      </c>
      <c r="R204" s="142">
        <f>Q204*H204</f>
        <v>0</v>
      </c>
      <c r="S204" s="142">
        <v>0</v>
      </c>
      <c r="T204" s="143">
        <f>S204*H204</f>
        <v>0</v>
      </c>
      <c r="AR204" s="144" t="s">
        <v>172</v>
      </c>
      <c r="AT204" s="144" t="s">
        <v>168</v>
      </c>
      <c r="AU204" s="144" t="s">
        <v>91</v>
      </c>
      <c r="AY204" s="16" t="s">
        <v>166</v>
      </c>
      <c r="BE204" s="145">
        <f>IF(N204="základní",J204,0)</f>
        <v>0</v>
      </c>
      <c r="BF204" s="145">
        <f>IF(N204="snížená",J204,0)</f>
        <v>0</v>
      </c>
      <c r="BG204" s="145">
        <f>IF(N204="zákl. přenesená",J204,0)</f>
        <v>0</v>
      </c>
      <c r="BH204" s="145">
        <f>IF(N204="sníž. přenesená",J204,0)</f>
        <v>0</v>
      </c>
      <c r="BI204" s="145">
        <f>IF(N204="nulová",J204,0)</f>
        <v>0</v>
      </c>
      <c r="BJ204" s="16" t="s">
        <v>14</v>
      </c>
      <c r="BK204" s="145">
        <f>ROUND(I204*H204,2)</f>
        <v>0</v>
      </c>
      <c r="BL204" s="16" t="s">
        <v>172</v>
      </c>
      <c r="BM204" s="144" t="s">
        <v>272</v>
      </c>
    </row>
    <row r="205" spans="2:65" s="1" customFormat="1" ht="29.25">
      <c r="B205" s="31"/>
      <c r="D205" s="146" t="s">
        <v>174</v>
      </c>
      <c r="F205" s="147" t="s">
        <v>273</v>
      </c>
      <c r="I205" s="148"/>
      <c r="L205" s="31"/>
      <c r="M205" s="149"/>
      <c r="T205" s="55"/>
      <c r="AT205" s="16" t="s">
        <v>174</v>
      </c>
      <c r="AU205" s="16" t="s">
        <v>91</v>
      </c>
    </row>
    <row r="206" spans="2:65" s="12" customFormat="1" ht="11.25">
      <c r="B206" s="150"/>
      <c r="D206" s="146" t="s">
        <v>176</v>
      </c>
      <c r="E206" s="151" t="s">
        <v>1</v>
      </c>
      <c r="F206" s="152" t="s">
        <v>268</v>
      </c>
      <c r="H206" s="153">
        <v>769.75</v>
      </c>
      <c r="I206" s="154"/>
      <c r="L206" s="150"/>
      <c r="M206" s="155"/>
      <c r="T206" s="156"/>
      <c r="AT206" s="151" t="s">
        <v>176</v>
      </c>
      <c r="AU206" s="151" t="s">
        <v>91</v>
      </c>
      <c r="AV206" s="12" t="s">
        <v>91</v>
      </c>
      <c r="AW206" s="12" t="s">
        <v>36</v>
      </c>
      <c r="AX206" s="12" t="s">
        <v>82</v>
      </c>
      <c r="AY206" s="151" t="s">
        <v>166</v>
      </c>
    </row>
    <row r="207" spans="2:65" s="12" customFormat="1" ht="11.25">
      <c r="B207" s="150"/>
      <c r="D207" s="146" t="s">
        <v>176</v>
      </c>
      <c r="E207" s="151" t="s">
        <v>1</v>
      </c>
      <c r="F207" s="152" t="s">
        <v>274</v>
      </c>
      <c r="H207" s="153">
        <v>730</v>
      </c>
      <c r="I207" s="154"/>
      <c r="L207" s="150"/>
      <c r="M207" s="155"/>
      <c r="T207" s="156"/>
      <c r="AT207" s="151" t="s">
        <v>176</v>
      </c>
      <c r="AU207" s="151" t="s">
        <v>91</v>
      </c>
      <c r="AV207" s="12" t="s">
        <v>91</v>
      </c>
      <c r="AW207" s="12" t="s">
        <v>36</v>
      </c>
      <c r="AX207" s="12" t="s">
        <v>82</v>
      </c>
      <c r="AY207" s="151" t="s">
        <v>166</v>
      </c>
    </row>
    <row r="208" spans="2:65" s="13" customFormat="1" ht="11.25">
      <c r="B208" s="157"/>
      <c r="D208" s="146" t="s">
        <v>176</v>
      </c>
      <c r="E208" s="158" t="s">
        <v>1</v>
      </c>
      <c r="F208" s="159" t="s">
        <v>178</v>
      </c>
      <c r="H208" s="160">
        <v>1499.75</v>
      </c>
      <c r="I208" s="161"/>
      <c r="L208" s="157"/>
      <c r="M208" s="162"/>
      <c r="T208" s="163"/>
      <c r="AT208" s="158" t="s">
        <v>176</v>
      </c>
      <c r="AU208" s="158" t="s">
        <v>91</v>
      </c>
      <c r="AV208" s="13" t="s">
        <v>172</v>
      </c>
      <c r="AW208" s="13" t="s">
        <v>36</v>
      </c>
      <c r="AX208" s="13" t="s">
        <v>14</v>
      </c>
      <c r="AY208" s="158" t="s">
        <v>166</v>
      </c>
    </row>
    <row r="209" spans="2:65" s="1" customFormat="1" ht="24.2" customHeight="1">
      <c r="B209" s="132"/>
      <c r="C209" s="133" t="s">
        <v>275</v>
      </c>
      <c r="D209" s="133" t="s">
        <v>168</v>
      </c>
      <c r="E209" s="134" t="s">
        <v>276</v>
      </c>
      <c r="F209" s="135" t="s">
        <v>277</v>
      </c>
      <c r="G209" s="136" t="s">
        <v>100</v>
      </c>
      <c r="H209" s="137">
        <v>126</v>
      </c>
      <c r="I209" s="138"/>
      <c r="J209" s="139">
        <f>ROUND(I209*H209,2)</f>
        <v>0</v>
      </c>
      <c r="K209" s="135" t="s">
        <v>171</v>
      </c>
      <c r="L209" s="31"/>
      <c r="M209" s="140" t="s">
        <v>1</v>
      </c>
      <c r="N209" s="141" t="s">
        <v>47</v>
      </c>
      <c r="P209" s="142">
        <f>O209*H209</f>
        <v>0</v>
      </c>
      <c r="Q209" s="142">
        <v>0</v>
      </c>
      <c r="R209" s="142">
        <f>Q209*H209</f>
        <v>0</v>
      </c>
      <c r="S209" s="142">
        <v>0</v>
      </c>
      <c r="T209" s="143">
        <f>S209*H209</f>
        <v>0</v>
      </c>
      <c r="AR209" s="144" t="s">
        <v>172</v>
      </c>
      <c r="AT209" s="144" t="s">
        <v>168</v>
      </c>
      <c r="AU209" s="144" t="s">
        <v>91</v>
      </c>
      <c r="AY209" s="16" t="s">
        <v>166</v>
      </c>
      <c r="BE209" s="145">
        <f>IF(N209="základní",J209,0)</f>
        <v>0</v>
      </c>
      <c r="BF209" s="145">
        <f>IF(N209="snížená",J209,0)</f>
        <v>0</v>
      </c>
      <c r="BG209" s="145">
        <f>IF(N209="zákl. přenesená",J209,0)</f>
        <v>0</v>
      </c>
      <c r="BH209" s="145">
        <f>IF(N209="sníž. přenesená",J209,0)</f>
        <v>0</v>
      </c>
      <c r="BI209" s="145">
        <f>IF(N209="nulová",J209,0)</f>
        <v>0</v>
      </c>
      <c r="BJ209" s="16" t="s">
        <v>14</v>
      </c>
      <c r="BK209" s="145">
        <f>ROUND(I209*H209,2)</f>
        <v>0</v>
      </c>
      <c r="BL209" s="16" t="s">
        <v>172</v>
      </c>
      <c r="BM209" s="144" t="s">
        <v>278</v>
      </c>
    </row>
    <row r="210" spans="2:65" s="1" customFormat="1" ht="19.5">
      <c r="B210" s="31"/>
      <c r="D210" s="146" t="s">
        <v>174</v>
      </c>
      <c r="F210" s="147" t="s">
        <v>279</v>
      </c>
      <c r="I210" s="148"/>
      <c r="L210" s="31"/>
      <c r="M210" s="149"/>
      <c r="T210" s="55"/>
      <c r="AT210" s="16" t="s">
        <v>174</v>
      </c>
      <c r="AU210" s="16" t="s">
        <v>91</v>
      </c>
    </row>
    <row r="211" spans="2:65" s="12" customFormat="1" ht="11.25">
      <c r="B211" s="150"/>
      <c r="D211" s="146" t="s">
        <v>176</v>
      </c>
      <c r="E211" s="151" t="s">
        <v>1</v>
      </c>
      <c r="F211" s="152" t="s">
        <v>232</v>
      </c>
      <c r="H211" s="153">
        <v>126</v>
      </c>
      <c r="I211" s="154"/>
      <c r="L211" s="150"/>
      <c r="M211" s="155"/>
      <c r="T211" s="156"/>
      <c r="AT211" s="151" t="s">
        <v>176</v>
      </c>
      <c r="AU211" s="151" t="s">
        <v>91</v>
      </c>
      <c r="AV211" s="12" t="s">
        <v>91</v>
      </c>
      <c r="AW211" s="12" t="s">
        <v>36</v>
      </c>
      <c r="AX211" s="12" t="s">
        <v>82</v>
      </c>
      <c r="AY211" s="151" t="s">
        <v>166</v>
      </c>
    </row>
    <row r="212" spans="2:65" s="13" customFormat="1" ht="11.25">
      <c r="B212" s="157"/>
      <c r="D212" s="146" t="s">
        <v>176</v>
      </c>
      <c r="E212" s="158" t="s">
        <v>1</v>
      </c>
      <c r="F212" s="159" t="s">
        <v>178</v>
      </c>
      <c r="H212" s="160">
        <v>126</v>
      </c>
      <c r="I212" s="161"/>
      <c r="L212" s="157"/>
      <c r="M212" s="162"/>
      <c r="T212" s="163"/>
      <c r="AT212" s="158" t="s">
        <v>176</v>
      </c>
      <c r="AU212" s="158" t="s">
        <v>91</v>
      </c>
      <c r="AV212" s="13" t="s">
        <v>172</v>
      </c>
      <c r="AW212" s="13" t="s">
        <v>36</v>
      </c>
      <c r="AX212" s="13" t="s">
        <v>14</v>
      </c>
      <c r="AY212" s="158" t="s">
        <v>166</v>
      </c>
    </row>
    <row r="213" spans="2:65" s="1" customFormat="1" ht="24.2" customHeight="1">
      <c r="B213" s="132"/>
      <c r="C213" s="133" t="s">
        <v>280</v>
      </c>
      <c r="D213" s="133" t="s">
        <v>168</v>
      </c>
      <c r="E213" s="134" t="s">
        <v>281</v>
      </c>
      <c r="F213" s="135" t="s">
        <v>282</v>
      </c>
      <c r="G213" s="136" t="s">
        <v>100</v>
      </c>
      <c r="H213" s="137">
        <v>7.56</v>
      </c>
      <c r="I213" s="138"/>
      <c r="J213" s="139">
        <f>ROUND(I213*H213,2)</f>
        <v>0</v>
      </c>
      <c r="K213" s="135" t="s">
        <v>171</v>
      </c>
      <c r="L213" s="31"/>
      <c r="M213" s="140" t="s">
        <v>1</v>
      </c>
      <c r="N213" s="141" t="s">
        <v>47</v>
      </c>
      <c r="P213" s="142">
        <f>O213*H213</f>
        <v>0</v>
      </c>
      <c r="Q213" s="142">
        <v>0</v>
      </c>
      <c r="R213" s="142">
        <f>Q213*H213</f>
        <v>0</v>
      </c>
      <c r="S213" s="142">
        <v>0</v>
      </c>
      <c r="T213" s="143">
        <f>S213*H213</f>
        <v>0</v>
      </c>
      <c r="AR213" s="144" t="s">
        <v>172</v>
      </c>
      <c r="AT213" s="144" t="s">
        <v>168</v>
      </c>
      <c r="AU213" s="144" t="s">
        <v>91</v>
      </c>
      <c r="AY213" s="16" t="s">
        <v>166</v>
      </c>
      <c r="BE213" s="145">
        <f>IF(N213="základní",J213,0)</f>
        <v>0</v>
      </c>
      <c r="BF213" s="145">
        <f>IF(N213="snížená",J213,0)</f>
        <v>0</v>
      </c>
      <c r="BG213" s="145">
        <f>IF(N213="zákl. přenesená",J213,0)</f>
        <v>0</v>
      </c>
      <c r="BH213" s="145">
        <f>IF(N213="sníž. přenesená",J213,0)</f>
        <v>0</v>
      </c>
      <c r="BI213" s="145">
        <f>IF(N213="nulová",J213,0)</f>
        <v>0</v>
      </c>
      <c r="BJ213" s="16" t="s">
        <v>14</v>
      </c>
      <c r="BK213" s="145">
        <f>ROUND(I213*H213,2)</f>
        <v>0</v>
      </c>
      <c r="BL213" s="16" t="s">
        <v>172</v>
      </c>
      <c r="BM213" s="144" t="s">
        <v>283</v>
      </c>
    </row>
    <row r="214" spans="2:65" s="1" customFormat="1" ht="19.5">
      <c r="B214" s="31"/>
      <c r="D214" s="146" t="s">
        <v>174</v>
      </c>
      <c r="F214" s="147" t="s">
        <v>284</v>
      </c>
      <c r="I214" s="148"/>
      <c r="L214" s="31"/>
      <c r="M214" s="149"/>
      <c r="T214" s="55"/>
      <c r="AT214" s="16" t="s">
        <v>174</v>
      </c>
      <c r="AU214" s="16" t="s">
        <v>91</v>
      </c>
    </row>
    <row r="215" spans="2:65" s="12" customFormat="1" ht="11.25">
      <c r="B215" s="150"/>
      <c r="D215" s="146" t="s">
        <v>176</v>
      </c>
      <c r="E215" s="151" t="s">
        <v>1</v>
      </c>
      <c r="F215" s="152" t="s">
        <v>285</v>
      </c>
      <c r="H215" s="153">
        <v>7.56</v>
      </c>
      <c r="I215" s="154"/>
      <c r="L215" s="150"/>
      <c r="M215" s="155"/>
      <c r="T215" s="156"/>
      <c r="AT215" s="151" t="s">
        <v>176</v>
      </c>
      <c r="AU215" s="151" t="s">
        <v>91</v>
      </c>
      <c r="AV215" s="12" t="s">
        <v>91</v>
      </c>
      <c r="AW215" s="12" t="s">
        <v>36</v>
      </c>
      <c r="AX215" s="12" t="s">
        <v>82</v>
      </c>
      <c r="AY215" s="151" t="s">
        <v>166</v>
      </c>
    </row>
    <row r="216" spans="2:65" s="13" customFormat="1" ht="11.25">
      <c r="B216" s="157"/>
      <c r="D216" s="146" t="s">
        <v>176</v>
      </c>
      <c r="E216" s="158" t="s">
        <v>1</v>
      </c>
      <c r="F216" s="159" t="s">
        <v>178</v>
      </c>
      <c r="H216" s="160">
        <v>7.56</v>
      </c>
      <c r="I216" s="161"/>
      <c r="L216" s="157"/>
      <c r="M216" s="162"/>
      <c r="T216" s="163"/>
      <c r="AT216" s="158" t="s">
        <v>176</v>
      </c>
      <c r="AU216" s="158" t="s">
        <v>91</v>
      </c>
      <c r="AV216" s="13" t="s">
        <v>172</v>
      </c>
      <c r="AW216" s="13" t="s">
        <v>36</v>
      </c>
      <c r="AX216" s="13" t="s">
        <v>14</v>
      </c>
      <c r="AY216" s="158" t="s">
        <v>166</v>
      </c>
    </row>
    <row r="217" spans="2:65" s="1" customFormat="1" ht="16.5" customHeight="1">
      <c r="B217" s="132"/>
      <c r="C217" s="164" t="s">
        <v>7</v>
      </c>
      <c r="D217" s="164" t="s">
        <v>214</v>
      </c>
      <c r="E217" s="165" t="s">
        <v>286</v>
      </c>
      <c r="F217" s="166" t="s">
        <v>287</v>
      </c>
      <c r="G217" s="167" t="s">
        <v>100</v>
      </c>
      <c r="H217" s="168">
        <v>126</v>
      </c>
      <c r="I217" s="169"/>
      <c r="J217" s="170">
        <f>ROUND(I217*H217,2)</f>
        <v>0</v>
      </c>
      <c r="K217" s="166" t="s">
        <v>171</v>
      </c>
      <c r="L217" s="171"/>
      <c r="M217" s="172" t="s">
        <v>1</v>
      </c>
      <c r="N217" s="173" t="s">
        <v>47</v>
      </c>
      <c r="P217" s="142">
        <f>O217*H217</f>
        <v>0</v>
      </c>
      <c r="Q217" s="142">
        <v>3.5E-4</v>
      </c>
      <c r="R217" s="142">
        <f>Q217*H217</f>
        <v>4.41E-2</v>
      </c>
      <c r="S217" s="142">
        <v>0</v>
      </c>
      <c r="T217" s="143">
        <f>S217*H217</f>
        <v>0</v>
      </c>
      <c r="AR217" s="144" t="s">
        <v>213</v>
      </c>
      <c r="AT217" s="144" t="s">
        <v>214</v>
      </c>
      <c r="AU217" s="144" t="s">
        <v>91</v>
      </c>
      <c r="AY217" s="16" t="s">
        <v>166</v>
      </c>
      <c r="BE217" s="145">
        <f>IF(N217="základní",J217,0)</f>
        <v>0</v>
      </c>
      <c r="BF217" s="145">
        <f>IF(N217="snížená",J217,0)</f>
        <v>0</v>
      </c>
      <c r="BG217" s="145">
        <f>IF(N217="zákl. přenesená",J217,0)</f>
        <v>0</v>
      </c>
      <c r="BH217" s="145">
        <f>IF(N217="sníž. přenesená",J217,0)</f>
        <v>0</v>
      </c>
      <c r="BI217" s="145">
        <f>IF(N217="nulová",J217,0)</f>
        <v>0</v>
      </c>
      <c r="BJ217" s="16" t="s">
        <v>14</v>
      </c>
      <c r="BK217" s="145">
        <f>ROUND(I217*H217,2)</f>
        <v>0</v>
      </c>
      <c r="BL217" s="16" t="s">
        <v>172</v>
      </c>
      <c r="BM217" s="144" t="s">
        <v>288</v>
      </c>
    </row>
    <row r="218" spans="2:65" s="1" customFormat="1" ht="11.25">
      <c r="B218" s="31"/>
      <c r="D218" s="146" t="s">
        <v>174</v>
      </c>
      <c r="F218" s="147" t="s">
        <v>287</v>
      </c>
      <c r="I218" s="148"/>
      <c r="L218" s="31"/>
      <c r="M218" s="149"/>
      <c r="T218" s="55"/>
      <c r="AT218" s="16" t="s">
        <v>174</v>
      </c>
      <c r="AU218" s="16" t="s">
        <v>91</v>
      </c>
    </row>
    <row r="219" spans="2:65" s="1" customFormat="1" ht="24.2" customHeight="1">
      <c r="B219" s="132"/>
      <c r="C219" s="133" t="s">
        <v>289</v>
      </c>
      <c r="D219" s="133" t="s">
        <v>168</v>
      </c>
      <c r="E219" s="134" t="s">
        <v>290</v>
      </c>
      <c r="F219" s="135" t="s">
        <v>291</v>
      </c>
      <c r="G219" s="136" t="s">
        <v>100</v>
      </c>
      <c r="H219" s="137">
        <v>16</v>
      </c>
      <c r="I219" s="138"/>
      <c r="J219" s="139">
        <f>ROUND(I219*H219,2)</f>
        <v>0</v>
      </c>
      <c r="K219" s="135" t="s">
        <v>1</v>
      </c>
      <c r="L219" s="31"/>
      <c r="M219" s="140" t="s">
        <v>1</v>
      </c>
      <c r="N219" s="141" t="s">
        <v>47</v>
      </c>
      <c r="P219" s="142">
        <f>O219*H219</f>
        <v>0</v>
      </c>
      <c r="Q219" s="142">
        <v>8.4250000000000005E-2</v>
      </c>
      <c r="R219" s="142">
        <f>Q219*H219</f>
        <v>1.3480000000000001</v>
      </c>
      <c r="S219" s="142">
        <v>0</v>
      </c>
      <c r="T219" s="143">
        <f>S219*H219</f>
        <v>0</v>
      </c>
      <c r="AR219" s="144" t="s">
        <v>172</v>
      </c>
      <c r="AT219" s="144" t="s">
        <v>168</v>
      </c>
      <c r="AU219" s="144" t="s">
        <v>91</v>
      </c>
      <c r="AY219" s="16" t="s">
        <v>166</v>
      </c>
      <c r="BE219" s="145">
        <f>IF(N219="základní",J219,0)</f>
        <v>0</v>
      </c>
      <c r="BF219" s="145">
        <f>IF(N219="snížená",J219,0)</f>
        <v>0</v>
      </c>
      <c r="BG219" s="145">
        <f>IF(N219="zákl. přenesená",J219,0)</f>
        <v>0</v>
      </c>
      <c r="BH219" s="145">
        <f>IF(N219="sníž. přenesená",J219,0)</f>
        <v>0</v>
      </c>
      <c r="BI219" s="145">
        <f>IF(N219="nulová",J219,0)</f>
        <v>0</v>
      </c>
      <c r="BJ219" s="16" t="s">
        <v>14</v>
      </c>
      <c r="BK219" s="145">
        <f>ROUND(I219*H219,2)</f>
        <v>0</v>
      </c>
      <c r="BL219" s="16" t="s">
        <v>172</v>
      </c>
      <c r="BM219" s="144" t="s">
        <v>292</v>
      </c>
    </row>
    <row r="220" spans="2:65" s="1" customFormat="1" ht="39">
      <c r="B220" s="31"/>
      <c r="D220" s="146" t="s">
        <v>174</v>
      </c>
      <c r="F220" s="147" t="s">
        <v>293</v>
      </c>
      <c r="I220" s="148"/>
      <c r="L220" s="31"/>
      <c r="M220" s="149"/>
      <c r="T220" s="55"/>
      <c r="AT220" s="16" t="s">
        <v>174</v>
      </c>
      <c r="AU220" s="16" t="s">
        <v>91</v>
      </c>
    </row>
    <row r="221" spans="2:65" s="12" customFormat="1" ht="11.25">
      <c r="B221" s="150"/>
      <c r="D221" s="146" t="s">
        <v>176</v>
      </c>
      <c r="E221" s="151" t="s">
        <v>1</v>
      </c>
      <c r="F221" s="152" t="s">
        <v>294</v>
      </c>
      <c r="H221" s="153">
        <v>16</v>
      </c>
      <c r="I221" s="154"/>
      <c r="L221" s="150"/>
      <c r="M221" s="155"/>
      <c r="T221" s="156"/>
      <c r="AT221" s="151" t="s">
        <v>176</v>
      </c>
      <c r="AU221" s="151" t="s">
        <v>91</v>
      </c>
      <c r="AV221" s="12" t="s">
        <v>91</v>
      </c>
      <c r="AW221" s="12" t="s">
        <v>36</v>
      </c>
      <c r="AX221" s="12" t="s">
        <v>82</v>
      </c>
      <c r="AY221" s="151" t="s">
        <v>166</v>
      </c>
    </row>
    <row r="222" spans="2:65" s="13" customFormat="1" ht="11.25">
      <c r="B222" s="157"/>
      <c r="D222" s="146" t="s">
        <v>176</v>
      </c>
      <c r="E222" s="158" t="s">
        <v>1</v>
      </c>
      <c r="F222" s="159" t="s">
        <v>178</v>
      </c>
      <c r="H222" s="160">
        <v>16</v>
      </c>
      <c r="I222" s="161"/>
      <c r="L222" s="157"/>
      <c r="M222" s="162"/>
      <c r="T222" s="163"/>
      <c r="AT222" s="158" t="s">
        <v>176</v>
      </c>
      <c r="AU222" s="158" t="s">
        <v>91</v>
      </c>
      <c r="AV222" s="13" t="s">
        <v>172</v>
      </c>
      <c r="AW222" s="13" t="s">
        <v>36</v>
      </c>
      <c r="AX222" s="13" t="s">
        <v>14</v>
      </c>
      <c r="AY222" s="158" t="s">
        <v>166</v>
      </c>
    </row>
    <row r="223" spans="2:65" s="1" customFormat="1" ht="24.2" customHeight="1">
      <c r="B223" s="132"/>
      <c r="C223" s="164" t="s">
        <v>295</v>
      </c>
      <c r="D223" s="164" t="s">
        <v>214</v>
      </c>
      <c r="E223" s="165" t="s">
        <v>296</v>
      </c>
      <c r="F223" s="166" t="s">
        <v>297</v>
      </c>
      <c r="G223" s="167" t="s">
        <v>100</v>
      </c>
      <c r="H223" s="168">
        <v>16.48</v>
      </c>
      <c r="I223" s="169"/>
      <c r="J223" s="170">
        <f>ROUND(I223*H223,2)</f>
        <v>0</v>
      </c>
      <c r="K223" s="166" t="s">
        <v>1</v>
      </c>
      <c r="L223" s="171"/>
      <c r="M223" s="172" t="s">
        <v>1</v>
      </c>
      <c r="N223" s="173" t="s">
        <v>47</v>
      </c>
      <c r="P223" s="142">
        <f>O223*H223</f>
        <v>0</v>
      </c>
      <c r="Q223" s="142">
        <v>0.123</v>
      </c>
      <c r="R223" s="142">
        <f>Q223*H223</f>
        <v>2.02704</v>
      </c>
      <c r="S223" s="142">
        <v>0</v>
      </c>
      <c r="T223" s="143">
        <f>S223*H223</f>
        <v>0</v>
      </c>
      <c r="AR223" s="144" t="s">
        <v>213</v>
      </c>
      <c r="AT223" s="144" t="s">
        <v>214</v>
      </c>
      <c r="AU223" s="144" t="s">
        <v>91</v>
      </c>
      <c r="AY223" s="16" t="s">
        <v>166</v>
      </c>
      <c r="BE223" s="145">
        <f>IF(N223="základní",J223,0)</f>
        <v>0</v>
      </c>
      <c r="BF223" s="145">
        <f>IF(N223="snížená",J223,0)</f>
        <v>0</v>
      </c>
      <c r="BG223" s="145">
        <f>IF(N223="zákl. přenesená",J223,0)</f>
        <v>0</v>
      </c>
      <c r="BH223" s="145">
        <f>IF(N223="sníž. přenesená",J223,0)</f>
        <v>0</v>
      </c>
      <c r="BI223" s="145">
        <f>IF(N223="nulová",J223,0)</f>
        <v>0</v>
      </c>
      <c r="BJ223" s="16" t="s">
        <v>14</v>
      </c>
      <c r="BK223" s="145">
        <f>ROUND(I223*H223,2)</f>
        <v>0</v>
      </c>
      <c r="BL223" s="16" t="s">
        <v>172</v>
      </c>
      <c r="BM223" s="144" t="s">
        <v>298</v>
      </c>
    </row>
    <row r="224" spans="2:65" s="1" customFormat="1" ht="11.25">
      <c r="B224" s="31"/>
      <c r="D224" s="146" t="s">
        <v>174</v>
      </c>
      <c r="F224" s="147" t="s">
        <v>297</v>
      </c>
      <c r="I224" s="148"/>
      <c r="L224" s="31"/>
      <c r="M224" s="149"/>
      <c r="T224" s="55"/>
      <c r="AT224" s="16" t="s">
        <v>174</v>
      </c>
      <c r="AU224" s="16" t="s">
        <v>91</v>
      </c>
    </row>
    <row r="225" spans="2:65" s="1" customFormat="1" ht="29.25">
      <c r="B225" s="31"/>
      <c r="D225" s="146" t="s">
        <v>299</v>
      </c>
      <c r="F225" s="180" t="s">
        <v>300</v>
      </c>
      <c r="I225" s="148"/>
      <c r="L225" s="31"/>
      <c r="M225" s="149"/>
      <c r="T225" s="55"/>
      <c r="AT225" s="16" t="s">
        <v>299</v>
      </c>
      <c r="AU225" s="16" t="s">
        <v>91</v>
      </c>
    </row>
    <row r="226" spans="2:65" s="12" customFormat="1" ht="11.25">
      <c r="B226" s="150"/>
      <c r="D226" s="146" t="s">
        <v>176</v>
      </c>
      <c r="E226" s="151" t="s">
        <v>1</v>
      </c>
      <c r="F226" s="152" t="s">
        <v>294</v>
      </c>
      <c r="H226" s="153">
        <v>16</v>
      </c>
      <c r="I226" s="154"/>
      <c r="L226" s="150"/>
      <c r="M226" s="155"/>
      <c r="T226" s="156"/>
      <c r="AT226" s="151" t="s">
        <v>176</v>
      </c>
      <c r="AU226" s="151" t="s">
        <v>91</v>
      </c>
      <c r="AV226" s="12" t="s">
        <v>91</v>
      </c>
      <c r="AW226" s="12" t="s">
        <v>36</v>
      </c>
      <c r="AX226" s="12" t="s">
        <v>82</v>
      </c>
      <c r="AY226" s="151" t="s">
        <v>166</v>
      </c>
    </row>
    <row r="227" spans="2:65" s="13" customFormat="1" ht="11.25">
      <c r="B227" s="157"/>
      <c r="D227" s="146" t="s">
        <v>176</v>
      </c>
      <c r="E227" s="158" t="s">
        <v>113</v>
      </c>
      <c r="F227" s="159" t="s">
        <v>178</v>
      </c>
      <c r="H227" s="160">
        <v>16</v>
      </c>
      <c r="I227" s="161"/>
      <c r="L227" s="157"/>
      <c r="M227" s="162"/>
      <c r="T227" s="163"/>
      <c r="AT227" s="158" t="s">
        <v>176</v>
      </c>
      <c r="AU227" s="158" t="s">
        <v>91</v>
      </c>
      <c r="AV227" s="13" t="s">
        <v>172</v>
      </c>
      <c r="AW227" s="13" t="s">
        <v>36</v>
      </c>
      <c r="AX227" s="13" t="s">
        <v>82</v>
      </c>
      <c r="AY227" s="158" t="s">
        <v>166</v>
      </c>
    </row>
    <row r="228" spans="2:65" s="12" customFormat="1" ht="11.25">
      <c r="B228" s="150"/>
      <c r="D228" s="146" t="s">
        <v>176</v>
      </c>
      <c r="E228" s="151" t="s">
        <v>1</v>
      </c>
      <c r="F228" s="152" t="s">
        <v>301</v>
      </c>
      <c r="H228" s="153">
        <v>16.48</v>
      </c>
      <c r="I228" s="154"/>
      <c r="L228" s="150"/>
      <c r="M228" s="155"/>
      <c r="T228" s="156"/>
      <c r="AT228" s="151" t="s">
        <v>176</v>
      </c>
      <c r="AU228" s="151" t="s">
        <v>91</v>
      </c>
      <c r="AV228" s="12" t="s">
        <v>91</v>
      </c>
      <c r="AW228" s="12" t="s">
        <v>36</v>
      </c>
      <c r="AX228" s="12" t="s">
        <v>82</v>
      </c>
      <c r="AY228" s="151" t="s">
        <v>166</v>
      </c>
    </row>
    <row r="229" spans="2:65" s="13" customFormat="1" ht="11.25">
      <c r="B229" s="157"/>
      <c r="D229" s="146" t="s">
        <v>176</v>
      </c>
      <c r="E229" s="158" t="s">
        <v>1</v>
      </c>
      <c r="F229" s="159" t="s">
        <v>178</v>
      </c>
      <c r="H229" s="160">
        <v>16.48</v>
      </c>
      <c r="I229" s="161"/>
      <c r="L229" s="157"/>
      <c r="M229" s="162"/>
      <c r="T229" s="163"/>
      <c r="AT229" s="158" t="s">
        <v>176</v>
      </c>
      <c r="AU229" s="158" t="s">
        <v>91</v>
      </c>
      <c r="AV229" s="13" t="s">
        <v>172</v>
      </c>
      <c r="AW229" s="13" t="s">
        <v>36</v>
      </c>
      <c r="AX229" s="13" t="s">
        <v>14</v>
      </c>
      <c r="AY229" s="158" t="s">
        <v>166</v>
      </c>
    </row>
    <row r="230" spans="2:65" s="1" customFormat="1" ht="33" customHeight="1">
      <c r="B230" s="132"/>
      <c r="C230" s="133" t="s">
        <v>302</v>
      </c>
      <c r="D230" s="133" t="s">
        <v>168</v>
      </c>
      <c r="E230" s="134" t="s">
        <v>303</v>
      </c>
      <c r="F230" s="135" t="s">
        <v>304</v>
      </c>
      <c r="G230" s="136" t="s">
        <v>100</v>
      </c>
      <c r="H230" s="137">
        <v>86.25</v>
      </c>
      <c r="I230" s="138"/>
      <c r="J230" s="139">
        <f>ROUND(I230*H230,2)</f>
        <v>0</v>
      </c>
      <c r="K230" s="135" t="s">
        <v>1</v>
      </c>
      <c r="L230" s="31"/>
      <c r="M230" s="140" t="s">
        <v>1</v>
      </c>
      <c r="N230" s="141" t="s">
        <v>47</v>
      </c>
      <c r="P230" s="142">
        <f>O230*H230</f>
        <v>0</v>
      </c>
      <c r="Q230" s="142">
        <v>0.10100000000000001</v>
      </c>
      <c r="R230" s="142">
        <f>Q230*H230</f>
        <v>8.7112499999999997</v>
      </c>
      <c r="S230" s="142">
        <v>0</v>
      </c>
      <c r="T230" s="143">
        <f>S230*H230</f>
        <v>0</v>
      </c>
      <c r="AR230" s="144" t="s">
        <v>172</v>
      </c>
      <c r="AT230" s="144" t="s">
        <v>168</v>
      </c>
      <c r="AU230" s="144" t="s">
        <v>91</v>
      </c>
      <c r="AY230" s="16" t="s">
        <v>166</v>
      </c>
      <c r="BE230" s="145">
        <f>IF(N230="základní",J230,0)</f>
        <v>0</v>
      </c>
      <c r="BF230" s="145">
        <f>IF(N230="snížená",J230,0)</f>
        <v>0</v>
      </c>
      <c r="BG230" s="145">
        <f>IF(N230="zákl. přenesená",J230,0)</f>
        <v>0</v>
      </c>
      <c r="BH230" s="145">
        <f>IF(N230="sníž. přenesená",J230,0)</f>
        <v>0</v>
      </c>
      <c r="BI230" s="145">
        <f>IF(N230="nulová",J230,0)</f>
        <v>0</v>
      </c>
      <c r="BJ230" s="16" t="s">
        <v>14</v>
      </c>
      <c r="BK230" s="145">
        <f>ROUND(I230*H230,2)</f>
        <v>0</v>
      </c>
      <c r="BL230" s="16" t="s">
        <v>172</v>
      </c>
      <c r="BM230" s="144" t="s">
        <v>305</v>
      </c>
    </row>
    <row r="231" spans="2:65" s="1" customFormat="1" ht="48.75">
      <c r="B231" s="31"/>
      <c r="D231" s="146" t="s">
        <v>174</v>
      </c>
      <c r="F231" s="147" t="s">
        <v>306</v>
      </c>
      <c r="I231" s="148"/>
      <c r="L231" s="31"/>
      <c r="M231" s="149"/>
      <c r="T231" s="55"/>
      <c r="AT231" s="16" t="s">
        <v>174</v>
      </c>
      <c r="AU231" s="16" t="s">
        <v>91</v>
      </c>
    </row>
    <row r="232" spans="2:65" s="12" customFormat="1" ht="22.5">
      <c r="B232" s="150"/>
      <c r="D232" s="146" t="s">
        <v>176</v>
      </c>
      <c r="E232" s="151" t="s">
        <v>1</v>
      </c>
      <c r="F232" s="152" t="s">
        <v>307</v>
      </c>
      <c r="H232" s="153">
        <v>86.25</v>
      </c>
      <c r="I232" s="154"/>
      <c r="L232" s="150"/>
      <c r="M232" s="155"/>
      <c r="T232" s="156"/>
      <c r="AT232" s="151" t="s">
        <v>176</v>
      </c>
      <c r="AU232" s="151" t="s">
        <v>91</v>
      </c>
      <c r="AV232" s="12" t="s">
        <v>91</v>
      </c>
      <c r="AW232" s="12" t="s">
        <v>36</v>
      </c>
      <c r="AX232" s="12" t="s">
        <v>82</v>
      </c>
      <c r="AY232" s="151" t="s">
        <v>166</v>
      </c>
    </row>
    <row r="233" spans="2:65" s="13" customFormat="1" ht="11.25">
      <c r="B233" s="157"/>
      <c r="D233" s="146" t="s">
        <v>176</v>
      </c>
      <c r="E233" s="158" t="s">
        <v>98</v>
      </c>
      <c r="F233" s="159" t="s">
        <v>178</v>
      </c>
      <c r="H233" s="160">
        <v>86.25</v>
      </c>
      <c r="I233" s="161"/>
      <c r="L233" s="157"/>
      <c r="M233" s="162"/>
      <c r="T233" s="163"/>
      <c r="AT233" s="158" t="s">
        <v>176</v>
      </c>
      <c r="AU233" s="158" t="s">
        <v>91</v>
      </c>
      <c r="AV233" s="13" t="s">
        <v>172</v>
      </c>
      <c r="AW233" s="13" t="s">
        <v>36</v>
      </c>
      <c r="AX233" s="13" t="s">
        <v>14</v>
      </c>
      <c r="AY233" s="158" t="s">
        <v>166</v>
      </c>
    </row>
    <row r="234" spans="2:65" s="1" customFormat="1" ht="16.5" customHeight="1">
      <c r="B234" s="132"/>
      <c r="C234" s="164" t="s">
        <v>308</v>
      </c>
      <c r="D234" s="164" t="s">
        <v>214</v>
      </c>
      <c r="E234" s="165" t="s">
        <v>309</v>
      </c>
      <c r="F234" s="166" t="s">
        <v>310</v>
      </c>
      <c r="G234" s="167" t="s">
        <v>100</v>
      </c>
      <c r="H234" s="168">
        <v>87.113</v>
      </c>
      <c r="I234" s="169"/>
      <c r="J234" s="170">
        <f>ROUND(I234*H234,2)</f>
        <v>0</v>
      </c>
      <c r="K234" s="166" t="s">
        <v>1</v>
      </c>
      <c r="L234" s="171"/>
      <c r="M234" s="172" t="s">
        <v>1</v>
      </c>
      <c r="N234" s="173" t="s">
        <v>47</v>
      </c>
      <c r="P234" s="142">
        <f>O234*H234</f>
        <v>0</v>
      </c>
      <c r="Q234" s="142">
        <v>0.13200000000000001</v>
      </c>
      <c r="R234" s="142">
        <f>Q234*H234</f>
        <v>11.498916000000001</v>
      </c>
      <c r="S234" s="142">
        <v>0</v>
      </c>
      <c r="T234" s="143">
        <f>S234*H234</f>
        <v>0</v>
      </c>
      <c r="AR234" s="144" t="s">
        <v>213</v>
      </c>
      <c r="AT234" s="144" t="s">
        <v>214</v>
      </c>
      <c r="AU234" s="144" t="s">
        <v>91</v>
      </c>
      <c r="AY234" s="16" t="s">
        <v>166</v>
      </c>
      <c r="BE234" s="145">
        <f>IF(N234="základní",J234,0)</f>
        <v>0</v>
      </c>
      <c r="BF234" s="145">
        <f>IF(N234="snížená",J234,0)</f>
        <v>0</v>
      </c>
      <c r="BG234" s="145">
        <f>IF(N234="zákl. přenesená",J234,0)</f>
        <v>0</v>
      </c>
      <c r="BH234" s="145">
        <f>IF(N234="sníž. přenesená",J234,0)</f>
        <v>0</v>
      </c>
      <c r="BI234" s="145">
        <f>IF(N234="nulová",J234,0)</f>
        <v>0</v>
      </c>
      <c r="BJ234" s="16" t="s">
        <v>14</v>
      </c>
      <c r="BK234" s="145">
        <f>ROUND(I234*H234,2)</f>
        <v>0</v>
      </c>
      <c r="BL234" s="16" t="s">
        <v>172</v>
      </c>
      <c r="BM234" s="144" t="s">
        <v>311</v>
      </c>
    </row>
    <row r="235" spans="2:65" s="1" customFormat="1" ht="11.25">
      <c r="B235" s="31"/>
      <c r="D235" s="146" t="s">
        <v>174</v>
      </c>
      <c r="F235" s="147" t="s">
        <v>310</v>
      </c>
      <c r="I235" s="148"/>
      <c r="L235" s="31"/>
      <c r="M235" s="149"/>
      <c r="T235" s="55"/>
      <c r="AT235" s="16" t="s">
        <v>174</v>
      </c>
      <c r="AU235" s="16" t="s">
        <v>91</v>
      </c>
    </row>
    <row r="236" spans="2:65" s="12" customFormat="1" ht="11.25">
      <c r="B236" s="150"/>
      <c r="D236" s="146" t="s">
        <v>176</v>
      </c>
      <c r="E236" s="151" t="s">
        <v>1</v>
      </c>
      <c r="F236" s="152" t="s">
        <v>312</v>
      </c>
      <c r="H236" s="153">
        <v>87.113</v>
      </c>
      <c r="I236" s="154"/>
      <c r="L236" s="150"/>
      <c r="M236" s="155"/>
      <c r="T236" s="156"/>
      <c r="AT236" s="151" t="s">
        <v>176</v>
      </c>
      <c r="AU236" s="151" t="s">
        <v>91</v>
      </c>
      <c r="AV236" s="12" t="s">
        <v>91</v>
      </c>
      <c r="AW236" s="12" t="s">
        <v>36</v>
      </c>
      <c r="AX236" s="12" t="s">
        <v>82</v>
      </c>
      <c r="AY236" s="151" t="s">
        <v>166</v>
      </c>
    </row>
    <row r="237" spans="2:65" s="13" customFormat="1" ht="11.25">
      <c r="B237" s="157"/>
      <c r="D237" s="146" t="s">
        <v>176</v>
      </c>
      <c r="E237" s="158" t="s">
        <v>1</v>
      </c>
      <c r="F237" s="159" t="s">
        <v>178</v>
      </c>
      <c r="H237" s="160">
        <v>87.113</v>
      </c>
      <c r="I237" s="161"/>
      <c r="L237" s="157"/>
      <c r="M237" s="162"/>
      <c r="T237" s="163"/>
      <c r="AT237" s="158" t="s">
        <v>176</v>
      </c>
      <c r="AU237" s="158" t="s">
        <v>91</v>
      </c>
      <c r="AV237" s="13" t="s">
        <v>172</v>
      </c>
      <c r="AW237" s="13" t="s">
        <v>36</v>
      </c>
      <c r="AX237" s="13" t="s">
        <v>14</v>
      </c>
      <c r="AY237" s="158" t="s">
        <v>166</v>
      </c>
    </row>
    <row r="238" spans="2:65" s="11" customFormat="1" ht="22.9" customHeight="1">
      <c r="B238" s="120"/>
      <c r="D238" s="121" t="s">
        <v>81</v>
      </c>
      <c r="E238" s="130" t="s">
        <v>213</v>
      </c>
      <c r="F238" s="130" t="s">
        <v>313</v>
      </c>
      <c r="I238" s="123"/>
      <c r="J238" s="131">
        <f>BK238</f>
        <v>0</v>
      </c>
      <c r="L238" s="120"/>
      <c r="M238" s="125"/>
      <c r="P238" s="126">
        <f>SUM(P239:P252)</f>
        <v>0</v>
      </c>
      <c r="R238" s="126">
        <f>SUM(R239:R252)</f>
        <v>10.6166</v>
      </c>
      <c r="T238" s="127">
        <f>SUM(T239:T252)</f>
        <v>0</v>
      </c>
      <c r="AR238" s="121" t="s">
        <v>14</v>
      </c>
      <c r="AT238" s="128" t="s">
        <v>81</v>
      </c>
      <c r="AU238" s="128" t="s">
        <v>14</v>
      </c>
      <c r="AY238" s="121" t="s">
        <v>166</v>
      </c>
      <c r="BK238" s="129">
        <f>SUM(BK239:BK252)</f>
        <v>0</v>
      </c>
    </row>
    <row r="239" spans="2:65" s="1" customFormat="1" ht="24.2" customHeight="1">
      <c r="B239" s="132"/>
      <c r="C239" s="133" t="s">
        <v>314</v>
      </c>
      <c r="D239" s="133" t="s">
        <v>168</v>
      </c>
      <c r="E239" s="134" t="s">
        <v>315</v>
      </c>
      <c r="F239" s="135" t="s">
        <v>316</v>
      </c>
      <c r="G239" s="136" t="s">
        <v>317</v>
      </c>
      <c r="H239" s="137">
        <v>8</v>
      </c>
      <c r="I239" s="138"/>
      <c r="J239" s="139">
        <f>ROUND(I239*H239,2)</f>
        <v>0</v>
      </c>
      <c r="K239" s="135" t="s">
        <v>171</v>
      </c>
      <c r="L239" s="31"/>
      <c r="M239" s="140" t="s">
        <v>1</v>
      </c>
      <c r="N239" s="141" t="s">
        <v>47</v>
      </c>
      <c r="P239" s="142">
        <f>O239*H239</f>
        <v>0</v>
      </c>
      <c r="Q239" s="142">
        <v>0.42368</v>
      </c>
      <c r="R239" s="142">
        <f>Q239*H239</f>
        <v>3.38944</v>
      </c>
      <c r="S239" s="142">
        <v>0</v>
      </c>
      <c r="T239" s="143">
        <f>S239*H239</f>
        <v>0</v>
      </c>
      <c r="AR239" s="144" t="s">
        <v>172</v>
      </c>
      <c r="AT239" s="144" t="s">
        <v>168</v>
      </c>
      <c r="AU239" s="144" t="s">
        <v>91</v>
      </c>
      <c r="AY239" s="16" t="s">
        <v>166</v>
      </c>
      <c r="BE239" s="145">
        <f>IF(N239="základní",J239,0)</f>
        <v>0</v>
      </c>
      <c r="BF239" s="145">
        <f>IF(N239="snížená",J239,0)</f>
        <v>0</v>
      </c>
      <c r="BG239" s="145">
        <f>IF(N239="zákl. přenesená",J239,0)</f>
        <v>0</v>
      </c>
      <c r="BH239" s="145">
        <f>IF(N239="sníž. přenesená",J239,0)</f>
        <v>0</v>
      </c>
      <c r="BI239" s="145">
        <f>IF(N239="nulová",J239,0)</f>
        <v>0</v>
      </c>
      <c r="BJ239" s="16" t="s">
        <v>14</v>
      </c>
      <c r="BK239" s="145">
        <f>ROUND(I239*H239,2)</f>
        <v>0</v>
      </c>
      <c r="BL239" s="16" t="s">
        <v>172</v>
      </c>
      <c r="BM239" s="144" t="s">
        <v>318</v>
      </c>
    </row>
    <row r="240" spans="2:65" s="1" customFormat="1" ht="19.5">
      <c r="B240" s="31"/>
      <c r="D240" s="146" t="s">
        <v>174</v>
      </c>
      <c r="F240" s="147" t="s">
        <v>319</v>
      </c>
      <c r="I240" s="148"/>
      <c r="L240" s="31"/>
      <c r="M240" s="149"/>
      <c r="T240" s="55"/>
      <c r="AT240" s="16" t="s">
        <v>174</v>
      </c>
      <c r="AU240" s="16" t="s">
        <v>91</v>
      </c>
    </row>
    <row r="241" spans="2:65" s="12" customFormat="1" ht="11.25">
      <c r="B241" s="150"/>
      <c r="D241" s="146" t="s">
        <v>176</v>
      </c>
      <c r="E241" s="151" t="s">
        <v>1</v>
      </c>
      <c r="F241" s="152" t="s">
        <v>320</v>
      </c>
      <c r="H241" s="153">
        <v>8</v>
      </c>
      <c r="I241" s="154"/>
      <c r="L241" s="150"/>
      <c r="M241" s="155"/>
      <c r="T241" s="156"/>
      <c r="AT241" s="151" t="s">
        <v>176</v>
      </c>
      <c r="AU241" s="151" t="s">
        <v>91</v>
      </c>
      <c r="AV241" s="12" t="s">
        <v>91</v>
      </c>
      <c r="AW241" s="12" t="s">
        <v>36</v>
      </c>
      <c r="AX241" s="12" t="s">
        <v>82</v>
      </c>
      <c r="AY241" s="151" t="s">
        <v>166</v>
      </c>
    </row>
    <row r="242" spans="2:65" s="13" customFormat="1" ht="11.25">
      <c r="B242" s="157"/>
      <c r="D242" s="146" t="s">
        <v>176</v>
      </c>
      <c r="E242" s="158" t="s">
        <v>1</v>
      </c>
      <c r="F242" s="159" t="s">
        <v>178</v>
      </c>
      <c r="H242" s="160">
        <v>8</v>
      </c>
      <c r="I242" s="161"/>
      <c r="L242" s="157"/>
      <c r="M242" s="162"/>
      <c r="T242" s="163"/>
      <c r="AT242" s="158" t="s">
        <v>176</v>
      </c>
      <c r="AU242" s="158" t="s">
        <v>91</v>
      </c>
      <c r="AV242" s="13" t="s">
        <v>172</v>
      </c>
      <c r="AW242" s="13" t="s">
        <v>36</v>
      </c>
      <c r="AX242" s="13" t="s">
        <v>14</v>
      </c>
      <c r="AY242" s="158" t="s">
        <v>166</v>
      </c>
    </row>
    <row r="243" spans="2:65" s="1" customFormat="1" ht="16.5" customHeight="1">
      <c r="B243" s="132"/>
      <c r="C243" s="133" t="s">
        <v>321</v>
      </c>
      <c r="D243" s="133" t="s">
        <v>168</v>
      </c>
      <c r="E243" s="134" t="s">
        <v>322</v>
      </c>
      <c r="F243" s="135" t="s">
        <v>323</v>
      </c>
      <c r="G243" s="136" t="s">
        <v>317</v>
      </c>
      <c r="H243" s="137">
        <v>8</v>
      </c>
      <c r="I243" s="138"/>
      <c r="J243" s="139">
        <f>ROUND(I243*H243,2)</f>
        <v>0</v>
      </c>
      <c r="K243" s="135" t="s">
        <v>1</v>
      </c>
      <c r="L243" s="31"/>
      <c r="M243" s="140" t="s">
        <v>1</v>
      </c>
      <c r="N243" s="141" t="s">
        <v>47</v>
      </c>
      <c r="P243" s="142">
        <f>O243*H243</f>
        <v>0</v>
      </c>
      <c r="Q243" s="142">
        <v>0</v>
      </c>
      <c r="R243" s="142">
        <f>Q243*H243</f>
        <v>0</v>
      </c>
      <c r="S243" s="142">
        <v>0</v>
      </c>
      <c r="T243" s="143">
        <f>S243*H243</f>
        <v>0</v>
      </c>
      <c r="AR243" s="144" t="s">
        <v>172</v>
      </c>
      <c r="AT243" s="144" t="s">
        <v>168</v>
      </c>
      <c r="AU243" s="144" t="s">
        <v>91</v>
      </c>
      <c r="AY243" s="16" t="s">
        <v>166</v>
      </c>
      <c r="BE243" s="145">
        <f>IF(N243="základní",J243,0)</f>
        <v>0</v>
      </c>
      <c r="BF243" s="145">
        <f>IF(N243="snížená",J243,0)</f>
        <v>0</v>
      </c>
      <c r="BG243" s="145">
        <f>IF(N243="zákl. přenesená",J243,0)</f>
        <v>0</v>
      </c>
      <c r="BH243" s="145">
        <f>IF(N243="sníž. přenesená",J243,0)</f>
        <v>0</v>
      </c>
      <c r="BI243" s="145">
        <f>IF(N243="nulová",J243,0)</f>
        <v>0</v>
      </c>
      <c r="BJ243" s="16" t="s">
        <v>14</v>
      </c>
      <c r="BK243" s="145">
        <f>ROUND(I243*H243,2)</f>
        <v>0</v>
      </c>
      <c r="BL243" s="16" t="s">
        <v>172</v>
      </c>
      <c r="BM243" s="144" t="s">
        <v>324</v>
      </c>
    </row>
    <row r="244" spans="2:65" s="1" customFormat="1" ht="11.25">
      <c r="B244" s="31"/>
      <c r="D244" s="146" t="s">
        <v>174</v>
      </c>
      <c r="F244" s="147" t="s">
        <v>323</v>
      </c>
      <c r="I244" s="148"/>
      <c r="L244" s="31"/>
      <c r="M244" s="149"/>
      <c r="T244" s="55"/>
      <c r="AT244" s="16" t="s">
        <v>174</v>
      </c>
      <c r="AU244" s="16" t="s">
        <v>91</v>
      </c>
    </row>
    <row r="245" spans="2:65" s="1" customFormat="1" ht="24.2" customHeight="1">
      <c r="B245" s="132"/>
      <c r="C245" s="133" t="s">
        <v>325</v>
      </c>
      <c r="D245" s="133" t="s">
        <v>168</v>
      </c>
      <c r="E245" s="134" t="s">
        <v>326</v>
      </c>
      <c r="F245" s="135" t="s">
        <v>327</v>
      </c>
      <c r="G245" s="136" t="s">
        <v>317</v>
      </c>
      <c r="H245" s="137">
        <v>12</v>
      </c>
      <c r="I245" s="138"/>
      <c r="J245" s="139">
        <f>ROUND(I245*H245,2)</f>
        <v>0</v>
      </c>
      <c r="K245" s="135" t="s">
        <v>171</v>
      </c>
      <c r="L245" s="31"/>
      <c r="M245" s="140" t="s">
        <v>1</v>
      </c>
      <c r="N245" s="141" t="s">
        <v>47</v>
      </c>
      <c r="P245" s="142">
        <f>O245*H245</f>
        <v>0</v>
      </c>
      <c r="Q245" s="142">
        <v>0.42080000000000001</v>
      </c>
      <c r="R245" s="142">
        <f>Q245*H245</f>
        <v>5.0495999999999999</v>
      </c>
      <c r="S245" s="142">
        <v>0</v>
      </c>
      <c r="T245" s="143">
        <f>S245*H245</f>
        <v>0</v>
      </c>
      <c r="AR245" s="144" t="s">
        <v>172</v>
      </c>
      <c r="AT245" s="144" t="s">
        <v>168</v>
      </c>
      <c r="AU245" s="144" t="s">
        <v>91</v>
      </c>
      <c r="AY245" s="16" t="s">
        <v>166</v>
      </c>
      <c r="BE245" s="145">
        <f>IF(N245="základní",J245,0)</f>
        <v>0</v>
      </c>
      <c r="BF245" s="145">
        <f>IF(N245="snížená",J245,0)</f>
        <v>0</v>
      </c>
      <c r="BG245" s="145">
        <f>IF(N245="zákl. přenesená",J245,0)</f>
        <v>0</v>
      </c>
      <c r="BH245" s="145">
        <f>IF(N245="sníž. přenesená",J245,0)</f>
        <v>0</v>
      </c>
      <c r="BI245" s="145">
        <f>IF(N245="nulová",J245,0)</f>
        <v>0</v>
      </c>
      <c r="BJ245" s="16" t="s">
        <v>14</v>
      </c>
      <c r="BK245" s="145">
        <f>ROUND(I245*H245,2)</f>
        <v>0</v>
      </c>
      <c r="BL245" s="16" t="s">
        <v>172</v>
      </c>
      <c r="BM245" s="144" t="s">
        <v>328</v>
      </c>
    </row>
    <row r="246" spans="2:65" s="1" customFormat="1" ht="19.5">
      <c r="B246" s="31"/>
      <c r="D246" s="146" t="s">
        <v>174</v>
      </c>
      <c r="F246" s="147" t="s">
        <v>329</v>
      </c>
      <c r="I246" s="148"/>
      <c r="L246" s="31"/>
      <c r="M246" s="149"/>
      <c r="T246" s="55"/>
      <c r="AT246" s="16" t="s">
        <v>174</v>
      </c>
      <c r="AU246" s="16" t="s">
        <v>91</v>
      </c>
    </row>
    <row r="247" spans="2:65" s="12" customFormat="1" ht="11.25">
      <c r="B247" s="150"/>
      <c r="D247" s="146" t="s">
        <v>176</v>
      </c>
      <c r="E247" s="151" t="s">
        <v>1</v>
      </c>
      <c r="F247" s="152" t="s">
        <v>330</v>
      </c>
      <c r="H247" s="153">
        <v>12</v>
      </c>
      <c r="I247" s="154"/>
      <c r="L247" s="150"/>
      <c r="M247" s="155"/>
      <c r="T247" s="156"/>
      <c r="AT247" s="151" t="s">
        <v>176</v>
      </c>
      <c r="AU247" s="151" t="s">
        <v>91</v>
      </c>
      <c r="AV247" s="12" t="s">
        <v>91</v>
      </c>
      <c r="AW247" s="12" t="s">
        <v>36</v>
      </c>
      <c r="AX247" s="12" t="s">
        <v>82</v>
      </c>
      <c r="AY247" s="151" t="s">
        <v>166</v>
      </c>
    </row>
    <row r="248" spans="2:65" s="13" customFormat="1" ht="11.25">
      <c r="B248" s="157"/>
      <c r="D248" s="146" t="s">
        <v>176</v>
      </c>
      <c r="E248" s="158" t="s">
        <v>1</v>
      </c>
      <c r="F248" s="159" t="s">
        <v>178</v>
      </c>
      <c r="H248" s="160">
        <v>12</v>
      </c>
      <c r="I248" s="161"/>
      <c r="L248" s="157"/>
      <c r="M248" s="162"/>
      <c r="T248" s="163"/>
      <c r="AT248" s="158" t="s">
        <v>176</v>
      </c>
      <c r="AU248" s="158" t="s">
        <v>91</v>
      </c>
      <c r="AV248" s="13" t="s">
        <v>172</v>
      </c>
      <c r="AW248" s="13" t="s">
        <v>36</v>
      </c>
      <c r="AX248" s="13" t="s">
        <v>14</v>
      </c>
      <c r="AY248" s="158" t="s">
        <v>166</v>
      </c>
    </row>
    <row r="249" spans="2:65" s="1" customFormat="1" ht="33" customHeight="1">
      <c r="B249" s="132"/>
      <c r="C249" s="133" t="s">
        <v>331</v>
      </c>
      <c r="D249" s="133" t="s">
        <v>168</v>
      </c>
      <c r="E249" s="134" t="s">
        <v>332</v>
      </c>
      <c r="F249" s="135" t="s">
        <v>333</v>
      </c>
      <c r="G249" s="136" t="s">
        <v>317</v>
      </c>
      <c r="H249" s="137">
        <v>7</v>
      </c>
      <c r="I249" s="138"/>
      <c r="J249" s="139">
        <f>ROUND(I249*H249,2)</f>
        <v>0</v>
      </c>
      <c r="K249" s="135" t="s">
        <v>171</v>
      </c>
      <c r="L249" s="31"/>
      <c r="M249" s="140" t="s">
        <v>1</v>
      </c>
      <c r="N249" s="141" t="s">
        <v>47</v>
      </c>
      <c r="P249" s="142">
        <f>O249*H249</f>
        <v>0</v>
      </c>
      <c r="Q249" s="142">
        <v>0.31108000000000002</v>
      </c>
      <c r="R249" s="142">
        <f>Q249*H249</f>
        <v>2.1775600000000002</v>
      </c>
      <c r="S249" s="142">
        <v>0</v>
      </c>
      <c r="T249" s="143">
        <f>S249*H249</f>
        <v>0</v>
      </c>
      <c r="AR249" s="144" t="s">
        <v>172</v>
      </c>
      <c r="AT249" s="144" t="s">
        <v>168</v>
      </c>
      <c r="AU249" s="144" t="s">
        <v>91</v>
      </c>
      <c r="AY249" s="16" t="s">
        <v>166</v>
      </c>
      <c r="BE249" s="145">
        <f>IF(N249="základní",J249,0)</f>
        <v>0</v>
      </c>
      <c r="BF249" s="145">
        <f>IF(N249="snížená",J249,0)</f>
        <v>0</v>
      </c>
      <c r="BG249" s="145">
        <f>IF(N249="zákl. přenesená",J249,0)</f>
        <v>0</v>
      </c>
      <c r="BH249" s="145">
        <f>IF(N249="sníž. přenesená",J249,0)</f>
        <v>0</v>
      </c>
      <c r="BI249" s="145">
        <f>IF(N249="nulová",J249,0)</f>
        <v>0</v>
      </c>
      <c r="BJ249" s="16" t="s">
        <v>14</v>
      </c>
      <c r="BK249" s="145">
        <f>ROUND(I249*H249,2)</f>
        <v>0</v>
      </c>
      <c r="BL249" s="16" t="s">
        <v>172</v>
      </c>
      <c r="BM249" s="144" t="s">
        <v>334</v>
      </c>
    </row>
    <row r="250" spans="2:65" s="1" customFormat="1" ht="19.5">
      <c r="B250" s="31"/>
      <c r="D250" s="146" t="s">
        <v>174</v>
      </c>
      <c r="F250" s="147" t="s">
        <v>335</v>
      </c>
      <c r="I250" s="148"/>
      <c r="L250" s="31"/>
      <c r="M250" s="149"/>
      <c r="T250" s="55"/>
      <c r="AT250" s="16" t="s">
        <v>174</v>
      </c>
      <c r="AU250" s="16" t="s">
        <v>91</v>
      </c>
    </row>
    <row r="251" spans="2:65" s="12" customFormat="1" ht="11.25">
      <c r="B251" s="150"/>
      <c r="D251" s="146" t="s">
        <v>176</v>
      </c>
      <c r="E251" s="151" t="s">
        <v>1</v>
      </c>
      <c r="F251" s="152" t="s">
        <v>336</v>
      </c>
      <c r="H251" s="153">
        <v>7</v>
      </c>
      <c r="I251" s="154"/>
      <c r="L251" s="150"/>
      <c r="M251" s="155"/>
      <c r="T251" s="156"/>
      <c r="AT251" s="151" t="s">
        <v>176</v>
      </c>
      <c r="AU251" s="151" t="s">
        <v>91</v>
      </c>
      <c r="AV251" s="12" t="s">
        <v>91</v>
      </c>
      <c r="AW251" s="12" t="s">
        <v>36</v>
      </c>
      <c r="AX251" s="12" t="s">
        <v>82</v>
      </c>
      <c r="AY251" s="151" t="s">
        <v>166</v>
      </c>
    </row>
    <row r="252" spans="2:65" s="13" customFormat="1" ht="11.25">
      <c r="B252" s="157"/>
      <c r="D252" s="146" t="s">
        <v>176</v>
      </c>
      <c r="E252" s="158" t="s">
        <v>1</v>
      </c>
      <c r="F252" s="159" t="s">
        <v>178</v>
      </c>
      <c r="H252" s="160">
        <v>7</v>
      </c>
      <c r="I252" s="161"/>
      <c r="L252" s="157"/>
      <c r="M252" s="162"/>
      <c r="T252" s="163"/>
      <c r="AT252" s="158" t="s">
        <v>176</v>
      </c>
      <c r="AU252" s="158" t="s">
        <v>91</v>
      </c>
      <c r="AV252" s="13" t="s">
        <v>172</v>
      </c>
      <c r="AW252" s="13" t="s">
        <v>36</v>
      </c>
      <c r="AX252" s="13" t="s">
        <v>14</v>
      </c>
      <c r="AY252" s="158" t="s">
        <v>166</v>
      </c>
    </row>
    <row r="253" spans="2:65" s="11" customFormat="1" ht="22.9" customHeight="1">
      <c r="B253" s="120"/>
      <c r="D253" s="121" t="s">
        <v>81</v>
      </c>
      <c r="E253" s="130" t="s">
        <v>220</v>
      </c>
      <c r="F253" s="130" t="s">
        <v>337</v>
      </c>
      <c r="I253" s="123"/>
      <c r="J253" s="131">
        <f>BK253</f>
        <v>0</v>
      </c>
      <c r="L253" s="120"/>
      <c r="M253" s="125"/>
      <c r="P253" s="126">
        <f>SUM(P254:P349)</f>
        <v>0</v>
      </c>
      <c r="R253" s="126">
        <f>SUM(R254:R349)</f>
        <v>208.58617420000002</v>
      </c>
      <c r="T253" s="127">
        <f>SUM(T254:T349)</f>
        <v>0.17200000000000001</v>
      </c>
      <c r="AR253" s="121" t="s">
        <v>14</v>
      </c>
      <c r="AT253" s="128" t="s">
        <v>81</v>
      </c>
      <c r="AU253" s="128" t="s">
        <v>14</v>
      </c>
      <c r="AY253" s="121" t="s">
        <v>166</v>
      </c>
      <c r="BK253" s="129">
        <f>SUM(BK254:BK349)</f>
        <v>0</v>
      </c>
    </row>
    <row r="254" spans="2:65" s="1" customFormat="1" ht="24.2" customHeight="1">
      <c r="B254" s="132"/>
      <c r="C254" s="133" t="s">
        <v>338</v>
      </c>
      <c r="D254" s="133" t="s">
        <v>168</v>
      </c>
      <c r="E254" s="134" t="s">
        <v>339</v>
      </c>
      <c r="F254" s="135" t="s">
        <v>340</v>
      </c>
      <c r="G254" s="136" t="s">
        <v>317</v>
      </c>
      <c r="H254" s="137">
        <v>4</v>
      </c>
      <c r="I254" s="138"/>
      <c r="J254" s="139">
        <f>ROUND(I254*H254,2)</f>
        <v>0</v>
      </c>
      <c r="K254" s="135" t="s">
        <v>171</v>
      </c>
      <c r="L254" s="31"/>
      <c r="M254" s="140" t="s">
        <v>1</v>
      </c>
      <c r="N254" s="141" t="s">
        <v>47</v>
      </c>
      <c r="P254" s="142">
        <f>O254*H254</f>
        <v>0</v>
      </c>
      <c r="Q254" s="142">
        <v>6.9999999999999999E-4</v>
      </c>
      <c r="R254" s="142">
        <f>Q254*H254</f>
        <v>2.8E-3</v>
      </c>
      <c r="S254" s="142">
        <v>0</v>
      </c>
      <c r="T254" s="143">
        <f>S254*H254</f>
        <v>0</v>
      </c>
      <c r="AR254" s="144" t="s">
        <v>172</v>
      </c>
      <c r="AT254" s="144" t="s">
        <v>168</v>
      </c>
      <c r="AU254" s="144" t="s">
        <v>91</v>
      </c>
      <c r="AY254" s="16" t="s">
        <v>166</v>
      </c>
      <c r="BE254" s="145">
        <f>IF(N254="základní",J254,0)</f>
        <v>0</v>
      </c>
      <c r="BF254" s="145">
        <f>IF(N254="snížená",J254,0)</f>
        <v>0</v>
      </c>
      <c r="BG254" s="145">
        <f>IF(N254="zákl. přenesená",J254,0)</f>
        <v>0</v>
      </c>
      <c r="BH254" s="145">
        <f>IF(N254="sníž. přenesená",J254,0)</f>
        <v>0</v>
      </c>
      <c r="BI254" s="145">
        <f>IF(N254="nulová",J254,0)</f>
        <v>0</v>
      </c>
      <c r="BJ254" s="16" t="s">
        <v>14</v>
      </c>
      <c r="BK254" s="145">
        <f>ROUND(I254*H254,2)</f>
        <v>0</v>
      </c>
      <c r="BL254" s="16" t="s">
        <v>172</v>
      </c>
      <c r="BM254" s="144" t="s">
        <v>341</v>
      </c>
    </row>
    <row r="255" spans="2:65" s="1" customFormat="1" ht="19.5">
      <c r="B255" s="31"/>
      <c r="D255" s="146" t="s">
        <v>174</v>
      </c>
      <c r="F255" s="147" t="s">
        <v>342</v>
      </c>
      <c r="I255" s="148"/>
      <c r="L255" s="31"/>
      <c r="M255" s="149"/>
      <c r="T255" s="55"/>
      <c r="AT255" s="16" t="s">
        <v>174</v>
      </c>
      <c r="AU255" s="16" t="s">
        <v>91</v>
      </c>
    </row>
    <row r="256" spans="2:65" s="12" customFormat="1" ht="11.25">
      <c r="B256" s="150"/>
      <c r="D256" s="146" t="s">
        <v>176</v>
      </c>
      <c r="E256" s="151" t="s">
        <v>1</v>
      </c>
      <c r="F256" s="152">
        <v>4</v>
      </c>
      <c r="H256" s="153">
        <v>4</v>
      </c>
      <c r="I256" s="154"/>
      <c r="L256" s="150"/>
      <c r="M256" s="155"/>
      <c r="T256" s="156"/>
      <c r="AT256" s="151" t="s">
        <v>176</v>
      </c>
      <c r="AU256" s="151" t="s">
        <v>91</v>
      </c>
      <c r="AV256" s="12" t="s">
        <v>91</v>
      </c>
      <c r="AW256" s="12" t="s">
        <v>36</v>
      </c>
      <c r="AX256" s="12" t="s">
        <v>82</v>
      </c>
      <c r="AY256" s="151" t="s">
        <v>166</v>
      </c>
    </row>
    <row r="257" spans="2:65" s="13" customFormat="1" ht="11.25">
      <c r="B257" s="157"/>
      <c r="D257" s="146" t="s">
        <v>176</v>
      </c>
      <c r="E257" s="158" t="s">
        <v>1</v>
      </c>
      <c r="F257" s="159" t="s">
        <v>178</v>
      </c>
      <c r="H257" s="160">
        <v>4</v>
      </c>
      <c r="I257" s="161"/>
      <c r="L257" s="157"/>
      <c r="M257" s="162"/>
      <c r="T257" s="163"/>
      <c r="AT257" s="158" t="s">
        <v>176</v>
      </c>
      <c r="AU257" s="158" t="s">
        <v>91</v>
      </c>
      <c r="AV257" s="13" t="s">
        <v>172</v>
      </c>
      <c r="AW257" s="13" t="s">
        <v>36</v>
      </c>
      <c r="AX257" s="13" t="s">
        <v>14</v>
      </c>
      <c r="AY257" s="158" t="s">
        <v>166</v>
      </c>
    </row>
    <row r="258" spans="2:65" s="1" customFormat="1" ht="16.5" customHeight="1">
      <c r="B258" s="132"/>
      <c r="C258" s="164" t="s">
        <v>343</v>
      </c>
      <c r="D258" s="164" t="s">
        <v>214</v>
      </c>
      <c r="E258" s="165" t="s">
        <v>344</v>
      </c>
      <c r="F258" s="166" t="s">
        <v>345</v>
      </c>
      <c r="G258" s="167" t="s">
        <v>317</v>
      </c>
      <c r="H258" s="168">
        <v>4</v>
      </c>
      <c r="I258" s="169"/>
      <c r="J258" s="170">
        <f>ROUND(I258*H258,2)</f>
        <v>0</v>
      </c>
      <c r="K258" s="166" t="s">
        <v>1</v>
      </c>
      <c r="L258" s="171"/>
      <c r="M258" s="172" t="s">
        <v>1</v>
      </c>
      <c r="N258" s="173" t="s">
        <v>47</v>
      </c>
      <c r="P258" s="142">
        <f>O258*H258</f>
        <v>0</v>
      </c>
      <c r="Q258" s="142">
        <v>4.0000000000000001E-3</v>
      </c>
      <c r="R258" s="142">
        <f>Q258*H258</f>
        <v>1.6E-2</v>
      </c>
      <c r="S258" s="142">
        <v>0</v>
      </c>
      <c r="T258" s="143">
        <f>S258*H258</f>
        <v>0</v>
      </c>
      <c r="AR258" s="144" t="s">
        <v>213</v>
      </c>
      <c r="AT258" s="144" t="s">
        <v>214</v>
      </c>
      <c r="AU258" s="144" t="s">
        <v>91</v>
      </c>
      <c r="AY258" s="16" t="s">
        <v>166</v>
      </c>
      <c r="BE258" s="145">
        <f>IF(N258="základní",J258,0)</f>
        <v>0</v>
      </c>
      <c r="BF258" s="145">
        <f>IF(N258="snížená",J258,0)</f>
        <v>0</v>
      </c>
      <c r="BG258" s="145">
        <f>IF(N258="zákl. přenesená",J258,0)</f>
        <v>0</v>
      </c>
      <c r="BH258" s="145">
        <f>IF(N258="sníž. přenesená",J258,0)</f>
        <v>0</v>
      </c>
      <c r="BI258" s="145">
        <f>IF(N258="nulová",J258,0)</f>
        <v>0</v>
      </c>
      <c r="BJ258" s="16" t="s">
        <v>14</v>
      </c>
      <c r="BK258" s="145">
        <f>ROUND(I258*H258,2)</f>
        <v>0</v>
      </c>
      <c r="BL258" s="16" t="s">
        <v>172</v>
      </c>
      <c r="BM258" s="144" t="s">
        <v>346</v>
      </c>
    </row>
    <row r="259" spans="2:65" s="1" customFormat="1" ht="11.25">
      <c r="B259" s="31"/>
      <c r="D259" s="146" t="s">
        <v>174</v>
      </c>
      <c r="F259" s="147" t="s">
        <v>345</v>
      </c>
      <c r="I259" s="148"/>
      <c r="L259" s="31"/>
      <c r="M259" s="149"/>
      <c r="T259" s="55"/>
      <c r="AT259" s="16" t="s">
        <v>174</v>
      </c>
      <c r="AU259" s="16" t="s">
        <v>91</v>
      </c>
    </row>
    <row r="260" spans="2:65" s="1" customFormat="1" ht="24.2" customHeight="1">
      <c r="B260" s="132"/>
      <c r="C260" s="133" t="s">
        <v>347</v>
      </c>
      <c r="D260" s="133" t="s">
        <v>168</v>
      </c>
      <c r="E260" s="134" t="s">
        <v>348</v>
      </c>
      <c r="F260" s="135" t="s">
        <v>349</v>
      </c>
      <c r="G260" s="136" t="s">
        <v>317</v>
      </c>
      <c r="H260" s="137">
        <v>2</v>
      </c>
      <c r="I260" s="138"/>
      <c r="J260" s="139">
        <f>ROUND(I260*H260,2)</f>
        <v>0</v>
      </c>
      <c r="K260" s="135" t="s">
        <v>171</v>
      </c>
      <c r="L260" s="31"/>
      <c r="M260" s="140" t="s">
        <v>1</v>
      </c>
      <c r="N260" s="141" t="s">
        <v>47</v>
      </c>
      <c r="P260" s="142">
        <f>O260*H260</f>
        <v>0</v>
      </c>
      <c r="Q260" s="142">
        <v>0.10940999999999999</v>
      </c>
      <c r="R260" s="142">
        <f>Q260*H260</f>
        <v>0.21881999999999999</v>
      </c>
      <c r="S260" s="142">
        <v>0</v>
      </c>
      <c r="T260" s="143">
        <f>S260*H260</f>
        <v>0</v>
      </c>
      <c r="AR260" s="144" t="s">
        <v>172</v>
      </c>
      <c r="AT260" s="144" t="s">
        <v>168</v>
      </c>
      <c r="AU260" s="144" t="s">
        <v>91</v>
      </c>
      <c r="AY260" s="16" t="s">
        <v>166</v>
      </c>
      <c r="BE260" s="145">
        <f>IF(N260="základní",J260,0)</f>
        <v>0</v>
      </c>
      <c r="BF260" s="145">
        <f>IF(N260="snížená",J260,0)</f>
        <v>0</v>
      </c>
      <c r="BG260" s="145">
        <f>IF(N260="zákl. přenesená",J260,0)</f>
        <v>0</v>
      </c>
      <c r="BH260" s="145">
        <f>IF(N260="sníž. přenesená",J260,0)</f>
        <v>0</v>
      </c>
      <c r="BI260" s="145">
        <f>IF(N260="nulová",J260,0)</f>
        <v>0</v>
      </c>
      <c r="BJ260" s="16" t="s">
        <v>14</v>
      </c>
      <c r="BK260" s="145">
        <f>ROUND(I260*H260,2)</f>
        <v>0</v>
      </c>
      <c r="BL260" s="16" t="s">
        <v>172</v>
      </c>
      <c r="BM260" s="144" t="s">
        <v>350</v>
      </c>
    </row>
    <row r="261" spans="2:65" s="1" customFormat="1" ht="19.5">
      <c r="B261" s="31"/>
      <c r="D261" s="146" t="s">
        <v>174</v>
      </c>
      <c r="F261" s="147" t="s">
        <v>351</v>
      </c>
      <c r="I261" s="148"/>
      <c r="L261" s="31"/>
      <c r="M261" s="149"/>
      <c r="T261" s="55"/>
      <c r="AT261" s="16" t="s">
        <v>174</v>
      </c>
      <c r="AU261" s="16" t="s">
        <v>91</v>
      </c>
    </row>
    <row r="262" spans="2:65" s="12" customFormat="1" ht="11.25">
      <c r="B262" s="150"/>
      <c r="D262" s="146" t="s">
        <v>176</v>
      </c>
      <c r="E262" s="151" t="s">
        <v>1</v>
      </c>
      <c r="F262" s="152" t="s">
        <v>624</v>
      </c>
      <c r="H262" s="153">
        <v>2</v>
      </c>
      <c r="I262" s="154"/>
      <c r="L262" s="150"/>
      <c r="M262" s="155"/>
      <c r="T262" s="156"/>
      <c r="AT262" s="151" t="s">
        <v>176</v>
      </c>
      <c r="AU262" s="151" t="s">
        <v>91</v>
      </c>
      <c r="AV262" s="12" t="s">
        <v>91</v>
      </c>
      <c r="AW262" s="12" t="s">
        <v>36</v>
      </c>
      <c r="AX262" s="12" t="s">
        <v>82</v>
      </c>
      <c r="AY262" s="151" t="s">
        <v>166</v>
      </c>
    </row>
    <row r="263" spans="2:65" s="13" customFormat="1" ht="11.25">
      <c r="B263" s="157"/>
      <c r="D263" s="146" t="s">
        <v>176</v>
      </c>
      <c r="E263" s="158" t="s">
        <v>1</v>
      </c>
      <c r="F263" s="159" t="s">
        <v>178</v>
      </c>
      <c r="H263" s="160">
        <v>2</v>
      </c>
      <c r="I263" s="161"/>
      <c r="L263" s="157"/>
      <c r="M263" s="162"/>
      <c r="T263" s="163"/>
      <c r="AT263" s="158" t="s">
        <v>176</v>
      </c>
      <c r="AU263" s="158" t="s">
        <v>91</v>
      </c>
      <c r="AV263" s="13" t="s">
        <v>172</v>
      </c>
      <c r="AW263" s="13" t="s">
        <v>36</v>
      </c>
      <c r="AX263" s="13" t="s">
        <v>14</v>
      </c>
      <c r="AY263" s="158" t="s">
        <v>166</v>
      </c>
    </row>
    <row r="264" spans="2:65" s="1" customFormat="1" ht="21.75" customHeight="1">
      <c r="B264" s="132"/>
      <c r="C264" s="164" t="s">
        <v>352</v>
      </c>
      <c r="D264" s="164" t="s">
        <v>214</v>
      </c>
      <c r="E264" s="165" t="s">
        <v>353</v>
      </c>
      <c r="F264" s="166" t="s">
        <v>354</v>
      </c>
      <c r="G264" s="167" t="s">
        <v>317</v>
      </c>
      <c r="H264" s="168">
        <v>2</v>
      </c>
      <c r="I264" s="169"/>
      <c r="J264" s="170">
        <f>ROUND(I264*H264,2)</f>
        <v>0</v>
      </c>
      <c r="K264" s="166" t="s">
        <v>171</v>
      </c>
      <c r="L264" s="171"/>
      <c r="M264" s="172" t="s">
        <v>1</v>
      </c>
      <c r="N264" s="173" t="s">
        <v>47</v>
      </c>
      <c r="P264" s="142">
        <f>O264*H264</f>
        <v>0</v>
      </c>
      <c r="Q264" s="142">
        <v>6.4999999999999997E-3</v>
      </c>
      <c r="R264" s="142">
        <f>Q264*H264</f>
        <v>1.2999999999999999E-2</v>
      </c>
      <c r="S264" s="142">
        <v>0</v>
      </c>
      <c r="T264" s="143">
        <f>S264*H264</f>
        <v>0</v>
      </c>
      <c r="AR264" s="144" t="s">
        <v>213</v>
      </c>
      <c r="AT264" s="144" t="s">
        <v>214</v>
      </c>
      <c r="AU264" s="144" t="s">
        <v>91</v>
      </c>
      <c r="AY264" s="16" t="s">
        <v>166</v>
      </c>
      <c r="BE264" s="145">
        <f>IF(N264="základní",J264,0)</f>
        <v>0</v>
      </c>
      <c r="BF264" s="145">
        <f>IF(N264="snížená",J264,0)</f>
        <v>0</v>
      </c>
      <c r="BG264" s="145">
        <f>IF(N264="zákl. přenesená",J264,0)</f>
        <v>0</v>
      </c>
      <c r="BH264" s="145">
        <f>IF(N264="sníž. přenesená",J264,0)</f>
        <v>0</v>
      </c>
      <c r="BI264" s="145">
        <f>IF(N264="nulová",J264,0)</f>
        <v>0</v>
      </c>
      <c r="BJ264" s="16" t="s">
        <v>14</v>
      </c>
      <c r="BK264" s="145">
        <f>ROUND(I264*H264,2)</f>
        <v>0</v>
      </c>
      <c r="BL264" s="16" t="s">
        <v>172</v>
      </c>
      <c r="BM264" s="144" t="s">
        <v>355</v>
      </c>
    </row>
    <row r="265" spans="2:65" s="1" customFormat="1" ht="11.25">
      <c r="B265" s="31"/>
      <c r="D265" s="146" t="s">
        <v>174</v>
      </c>
      <c r="F265" s="147" t="s">
        <v>354</v>
      </c>
      <c r="I265" s="148"/>
      <c r="L265" s="31"/>
      <c r="M265" s="149"/>
      <c r="T265" s="55"/>
      <c r="AT265" s="16" t="s">
        <v>174</v>
      </c>
      <c r="AU265" s="16" t="s">
        <v>91</v>
      </c>
    </row>
    <row r="266" spans="2:65" s="1" customFormat="1" ht="16.5" customHeight="1">
      <c r="B266" s="132"/>
      <c r="C266" s="164" t="s">
        <v>356</v>
      </c>
      <c r="D266" s="164" t="s">
        <v>214</v>
      </c>
      <c r="E266" s="165" t="s">
        <v>357</v>
      </c>
      <c r="F266" s="166" t="s">
        <v>358</v>
      </c>
      <c r="G266" s="167" t="s">
        <v>317</v>
      </c>
      <c r="H266" s="168">
        <v>2</v>
      </c>
      <c r="I266" s="169"/>
      <c r="J266" s="170">
        <f>ROUND(I266*H266,2)</f>
        <v>0</v>
      </c>
      <c r="K266" s="166" t="s">
        <v>171</v>
      </c>
      <c r="L266" s="171"/>
      <c r="M266" s="172" t="s">
        <v>1</v>
      </c>
      <c r="N266" s="173" t="s">
        <v>47</v>
      </c>
      <c r="P266" s="142">
        <f>O266*H266</f>
        <v>0</v>
      </c>
      <c r="Q266" s="142">
        <v>4.0000000000000002E-4</v>
      </c>
      <c r="R266" s="142">
        <f>Q266*H266</f>
        <v>8.0000000000000004E-4</v>
      </c>
      <c r="S266" s="142">
        <v>0</v>
      </c>
      <c r="T266" s="143">
        <f>S266*H266</f>
        <v>0</v>
      </c>
      <c r="AR266" s="144" t="s">
        <v>213</v>
      </c>
      <c r="AT266" s="144" t="s">
        <v>214</v>
      </c>
      <c r="AU266" s="144" t="s">
        <v>91</v>
      </c>
      <c r="AY266" s="16" t="s">
        <v>166</v>
      </c>
      <c r="BE266" s="145">
        <f>IF(N266="základní",J266,0)</f>
        <v>0</v>
      </c>
      <c r="BF266" s="145">
        <f>IF(N266="snížená",J266,0)</f>
        <v>0</v>
      </c>
      <c r="BG266" s="145">
        <f>IF(N266="zákl. přenesená",J266,0)</f>
        <v>0</v>
      </c>
      <c r="BH266" s="145">
        <f>IF(N266="sníž. přenesená",J266,0)</f>
        <v>0</v>
      </c>
      <c r="BI266" s="145">
        <f>IF(N266="nulová",J266,0)</f>
        <v>0</v>
      </c>
      <c r="BJ266" s="16" t="s">
        <v>14</v>
      </c>
      <c r="BK266" s="145">
        <f>ROUND(I266*H266,2)</f>
        <v>0</v>
      </c>
      <c r="BL266" s="16" t="s">
        <v>172</v>
      </c>
      <c r="BM266" s="144" t="s">
        <v>359</v>
      </c>
    </row>
    <row r="267" spans="2:65" s="1" customFormat="1" ht="11.25">
      <c r="B267" s="31"/>
      <c r="D267" s="146" t="s">
        <v>174</v>
      </c>
      <c r="F267" s="147" t="s">
        <v>358</v>
      </c>
      <c r="I267" s="148"/>
      <c r="L267" s="31"/>
      <c r="M267" s="149"/>
      <c r="T267" s="55"/>
      <c r="AT267" s="16" t="s">
        <v>174</v>
      </c>
      <c r="AU267" s="16" t="s">
        <v>91</v>
      </c>
    </row>
    <row r="268" spans="2:65" s="1" customFormat="1" ht="16.5" customHeight="1">
      <c r="B268" s="132"/>
      <c r="C268" s="164" t="s">
        <v>360</v>
      </c>
      <c r="D268" s="164" t="s">
        <v>214</v>
      </c>
      <c r="E268" s="165" t="s">
        <v>361</v>
      </c>
      <c r="F268" s="166" t="s">
        <v>362</v>
      </c>
      <c r="G268" s="167" t="s">
        <v>317</v>
      </c>
      <c r="H268" s="168">
        <v>2</v>
      </c>
      <c r="I268" s="169"/>
      <c r="J268" s="170">
        <f>ROUND(I268*H268,2)</f>
        <v>0</v>
      </c>
      <c r="K268" s="166" t="s">
        <v>171</v>
      </c>
      <c r="L268" s="171"/>
      <c r="M268" s="172" t="s">
        <v>1</v>
      </c>
      <c r="N268" s="173" t="s">
        <v>47</v>
      </c>
      <c r="P268" s="142">
        <f>O268*H268</f>
        <v>0</v>
      </c>
      <c r="Q268" s="142">
        <v>1.4999999999999999E-4</v>
      </c>
      <c r="R268" s="142">
        <f>Q268*H268</f>
        <v>2.9999999999999997E-4</v>
      </c>
      <c r="S268" s="142">
        <v>0</v>
      </c>
      <c r="T268" s="143">
        <f>S268*H268</f>
        <v>0</v>
      </c>
      <c r="AR268" s="144" t="s">
        <v>213</v>
      </c>
      <c r="AT268" s="144" t="s">
        <v>214</v>
      </c>
      <c r="AU268" s="144" t="s">
        <v>91</v>
      </c>
      <c r="AY268" s="16" t="s">
        <v>166</v>
      </c>
      <c r="BE268" s="145">
        <f>IF(N268="základní",J268,0)</f>
        <v>0</v>
      </c>
      <c r="BF268" s="145">
        <f>IF(N268="snížená",J268,0)</f>
        <v>0</v>
      </c>
      <c r="BG268" s="145">
        <f>IF(N268="zákl. přenesená",J268,0)</f>
        <v>0</v>
      </c>
      <c r="BH268" s="145">
        <f>IF(N268="sníž. přenesená",J268,0)</f>
        <v>0</v>
      </c>
      <c r="BI268" s="145">
        <f>IF(N268="nulová",J268,0)</f>
        <v>0</v>
      </c>
      <c r="BJ268" s="16" t="s">
        <v>14</v>
      </c>
      <c r="BK268" s="145">
        <f>ROUND(I268*H268,2)</f>
        <v>0</v>
      </c>
      <c r="BL268" s="16" t="s">
        <v>172</v>
      </c>
      <c r="BM268" s="144" t="s">
        <v>363</v>
      </c>
    </row>
    <row r="269" spans="2:65" s="1" customFormat="1" ht="11.25">
      <c r="B269" s="31"/>
      <c r="D269" s="146" t="s">
        <v>174</v>
      </c>
      <c r="F269" s="147" t="s">
        <v>362</v>
      </c>
      <c r="I269" s="148"/>
      <c r="L269" s="31"/>
      <c r="M269" s="149"/>
      <c r="T269" s="55"/>
      <c r="AT269" s="16" t="s">
        <v>174</v>
      </c>
      <c r="AU269" s="16" t="s">
        <v>91</v>
      </c>
    </row>
    <row r="270" spans="2:65" s="1" customFormat="1" ht="16.5" customHeight="1">
      <c r="B270" s="132"/>
      <c r="C270" s="164" t="s">
        <v>364</v>
      </c>
      <c r="D270" s="164" t="s">
        <v>214</v>
      </c>
      <c r="E270" s="165" t="s">
        <v>365</v>
      </c>
      <c r="F270" s="166" t="s">
        <v>366</v>
      </c>
      <c r="G270" s="167" t="s">
        <v>317</v>
      </c>
      <c r="H270" s="168">
        <v>4</v>
      </c>
      <c r="I270" s="169"/>
      <c r="J270" s="170">
        <f>ROUND(I270*H270,2)</f>
        <v>0</v>
      </c>
      <c r="K270" s="166" t="s">
        <v>171</v>
      </c>
      <c r="L270" s="171"/>
      <c r="M270" s="172" t="s">
        <v>1</v>
      </c>
      <c r="N270" s="173" t="s">
        <v>47</v>
      </c>
      <c r="P270" s="142">
        <f>O270*H270</f>
        <v>0</v>
      </c>
      <c r="Q270" s="142">
        <v>5.0000000000000002E-5</v>
      </c>
      <c r="R270" s="142">
        <f>Q270*H270</f>
        <v>2.0000000000000001E-4</v>
      </c>
      <c r="S270" s="142">
        <v>0</v>
      </c>
      <c r="T270" s="143">
        <f>S270*H270</f>
        <v>0</v>
      </c>
      <c r="AR270" s="144" t="s">
        <v>213</v>
      </c>
      <c r="AT270" s="144" t="s">
        <v>214</v>
      </c>
      <c r="AU270" s="144" t="s">
        <v>91</v>
      </c>
      <c r="AY270" s="16" t="s">
        <v>166</v>
      </c>
      <c r="BE270" s="145">
        <f>IF(N270="základní",J270,0)</f>
        <v>0</v>
      </c>
      <c r="BF270" s="145">
        <f>IF(N270="snížená",J270,0)</f>
        <v>0</v>
      </c>
      <c r="BG270" s="145">
        <f>IF(N270="zákl. přenesená",J270,0)</f>
        <v>0</v>
      </c>
      <c r="BH270" s="145">
        <f>IF(N270="sníž. přenesená",J270,0)</f>
        <v>0</v>
      </c>
      <c r="BI270" s="145">
        <f>IF(N270="nulová",J270,0)</f>
        <v>0</v>
      </c>
      <c r="BJ270" s="16" t="s">
        <v>14</v>
      </c>
      <c r="BK270" s="145">
        <f>ROUND(I270*H270,2)</f>
        <v>0</v>
      </c>
      <c r="BL270" s="16" t="s">
        <v>172</v>
      </c>
      <c r="BM270" s="144" t="s">
        <v>367</v>
      </c>
    </row>
    <row r="271" spans="2:65" s="1" customFormat="1" ht="11.25">
      <c r="B271" s="31"/>
      <c r="D271" s="146" t="s">
        <v>174</v>
      </c>
      <c r="F271" s="147" t="s">
        <v>366</v>
      </c>
      <c r="I271" s="148"/>
      <c r="L271" s="31"/>
      <c r="M271" s="149"/>
      <c r="T271" s="55"/>
      <c r="AT271" s="16" t="s">
        <v>174</v>
      </c>
      <c r="AU271" s="16" t="s">
        <v>91</v>
      </c>
    </row>
    <row r="272" spans="2:65" s="1" customFormat="1" ht="24.2" customHeight="1">
      <c r="B272" s="132"/>
      <c r="C272" s="133" t="s">
        <v>368</v>
      </c>
      <c r="D272" s="133" t="s">
        <v>168</v>
      </c>
      <c r="E272" s="134" t="s">
        <v>369</v>
      </c>
      <c r="F272" s="135" t="s">
        <v>370</v>
      </c>
      <c r="G272" s="136" t="s">
        <v>108</v>
      </c>
      <c r="H272" s="137">
        <v>40</v>
      </c>
      <c r="I272" s="138"/>
      <c r="J272" s="139">
        <f>ROUND(I272*H272,2)</f>
        <v>0</v>
      </c>
      <c r="K272" s="135" t="s">
        <v>171</v>
      </c>
      <c r="L272" s="31"/>
      <c r="M272" s="140" t="s">
        <v>1</v>
      </c>
      <c r="N272" s="141" t="s">
        <v>47</v>
      </c>
      <c r="P272" s="142">
        <f>O272*H272</f>
        <v>0</v>
      </c>
      <c r="Q272" s="142">
        <v>3.3E-4</v>
      </c>
      <c r="R272" s="142">
        <f>Q272*H272</f>
        <v>1.32E-2</v>
      </c>
      <c r="S272" s="142">
        <v>0</v>
      </c>
      <c r="T272" s="143">
        <f>S272*H272</f>
        <v>0</v>
      </c>
      <c r="AR272" s="144" t="s">
        <v>172</v>
      </c>
      <c r="AT272" s="144" t="s">
        <v>168</v>
      </c>
      <c r="AU272" s="144" t="s">
        <v>91</v>
      </c>
      <c r="AY272" s="16" t="s">
        <v>166</v>
      </c>
      <c r="BE272" s="145">
        <f>IF(N272="základní",J272,0)</f>
        <v>0</v>
      </c>
      <c r="BF272" s="145">
        <f>IF(N272="snížená",J272,0)</f>
        <v>0</v>
      </c>
      <c r="BG272" s="145">
        <f>IF(N272="zákl. přenesená",J272,0)</f>
        <v>0</v>
      </c>
      <c r="BH272" s="145">
        <f>IF(N272="sníž. přenesená",J272,0)</f>
        <v>0</v>
      </c>
      <c r="BI272" s="145">
        <f>IF(N272="nulová",J272,0)</f>
        <v>0</v>
      </c>
      <c r="BJ272" s="16" t="s">
        <v>14</v>
      </c>
      <c r="BK272" s="145">
        <f>ROUND(I272*H272,2)</f>
        <v>0</v>
      </c>
      <c r="BL272" s="16" t="s">
        <v>172</v>
      </c>
      <c r="BM272" s="144" t="s">
        <v>371</v>
      </c>
    </row>
    <row r="273" spans="2:65" s="1" customFormat="1" ht="19.5">
      <c r="B273" s="31"/>
      <c r="D273" s="146" t="s">
        <v>174</v>
      </c>
      <c r="F273" s="147" t="s">
        <v>372</v>
      </c>
      <c r="I273" s="148"/>
      <c r="L273" s="31"/>
      <c r="M273" s="149"/>
      <c r="T273" s="55"/>
      <c r="AT273" s="16" t="s">
        <v>174</v>
      </c>
      <c r="AU273" s="16" t="s">
        <v>91</v>
      </c>
    </row>
    <row r="274" spans="2:65" s="12" customFormat="1" ht="22.5">
      <c r="B274" s="150"/>
      <c r="D274" s="146" t="s">
        <v>176</v>
      </c>
      <c r="E274" s="151" t="s">
        <v>1</v>
      </c>
      <c r="F274" s="152" t="s">
        <v>625</v>
      </c>
      <c r="H274" s="153">
        <v>40</v>
      </c>
      <c r="I274" s="154"/>
      <c r="L274" s="150"/>
      <c r="M274" s="155"/>
      <c r="T274" s="156"/>
      <c r="AT274" s="151" t="s">
        <v>176</v>
      </c>
      <c r="AU274" s="151" t="s">
        <v>91</v>
      </c>
      <c r="AV274" s="12" t="s">
        <v>91</v>
      </c>
      <c r="AW274" s="12" t="s">
        <v>36</v>
      </c>
      <c r="AX274" s="12" t="s">
        <v>82</v>
      </c>
      <c r="AY274" s="151" t="s">
        <v>166</v>
      </c>
    </row>
    <row r="275" spans="2:65" s="13" customFormat="1" ht="11.25">
      <c r="B275" s="157"/>
      <c r="D275" s="146" t="s">
        <v>176</v>
      </c>
      <c r="E275" s="158" t="s">
        <v>1</v>
      </c>
      <c r="F275" s="159" t="s">
        <v>178</v>
      </c>
      <c r="H275" s="160">
        <v>40</v>
      </c>
      <c r="I275" s="161"/>
      <c r="L275" s="157"/>
      <c r="M275" s="162"/>
      <c r="T275" s="163"/>
      <c r="AT275" s="158" t="s">
        <v>176</v>
      </c>
      <c r="AU275" s="158" t="s">
        <v>91</v>
      </c>
      <c r="AV275" s="13" t="s">
        <v>172</v>
      </c>
      <c r="AW275" s="13" t="s">
        <v>36</v>
      </c>
      <c r="AX275" s="13" t="s">
        <v>14</v>
      </c>
      <c r="AY275" s="158" t="s">
        <v>166</v>
      </c>
    </row>
    <row r="276" spans="2:65" s="1" customFormat="1" ht="24.2" customHeight="1">
      <c r="B276" s="132"/>
      <c r="C276" s="133" t="s">
        <v>373</v>
      </c>
      <c r="D276" s="133" t="s">
        <v>168</v>
      </c>
      <c r="E276" s="134" t="s">
        <v>374</v>
      </c>
      <c r="F276" s="135" t="s">
        <v>375</v>
      </c>
      <c r="G276" s="136" t="s">
        <v>100</v>
      </c>
      <c r="H276" s="137">
        <v>18</v>
      </c>
      <c r="I276" s="138"/>
      <c r="J276" s="139">
        <f>ROUND(I276*H276,2)</f>
        <v>0</v>
      </c>
      <c r="K276" s="135" t="s">
        <v>171</v>
      </c>
      <c r="L276" s="31"/>
      <c r="M276" s="140" t="s">
        <v>1</v>
      </c>
      <c r="N276" s="141" t="s">
        <v>47</v>
      </c>
      <c r="P276" s="142">
        <f>O276*H276</f>
        <v>0</v>
      </c>
      <c r="Q276" s="142">
        <v>2.5999999999999999E-3</v>
      </c>
      <c r="R276" s="142">
        <f>Q276*H276</f>
        <v>4.6799999999999994E-2</v>
      </c>
      <c r="S276" s="142">
        <v>0</v>
      </c>
      <c r="T276" s="143">
        <f>S276*H276</f>
        <v>0</v>
      </c>
      <c r="AR276" s="144" t="s">
        <v>172</v>
      </c>
      <c r="AT276" s="144" t="s">
        <v>168</v>
      </c>
      <c r="AU276" s="144" t="s">
        <v>91</v>
      </c>
      <c r="AY276" s="16" t="s">
        <v>166</v>
      </c>
      <c r="BE276" s="145">
        <f>IF(N276="základní",J276,0)</f>
        <v>0</v>
      </c>
      <c r="BF276" s="145">
        <f>IF(N276="snížená",J276,0)</f>
        <v>0</v>
      </c>
      <c r="BG276" s="145">
        <f>IF(N276="zákl. přenesená",J276,0)</f>
        <v>0</v>
      </c>
      <c r="BH276" s="145">
        <f>IF(N276="sníž. přenesená",J276,0)</f>
        <v>0</v>
      </c>
      <c r="BI276" s="145">
        <f>IF(N276="nulová",J276,0)</f>
        <v>0</v>
      </c>
      <c r="BJ276" s="16" t="s">
        <v>14</v>
      </c>
      <c r="BK276" s="145">
        <f>ROUND(I276*H276,2)</f>
        <v>0</v>
      </c>
      <c r="BL276" s="16" t="s">
        <v>172</v>
      </c>
      <c r="BM276" s="144" t="s">
        <v>376</v>
      </c>
    </row>
    <row r="277" spans="2:65" s="1" customFormat="1" ht="19.5">
      <c r="B277" s="31"/>
      <c r="D277" s="146" t="s">
        <v>174</v>
      </c>
      <c r="F277" s="147" t="s">
        <v>377</v>
      </c>
      <c r="I277" s="148"/>
      <c r="L277" s="31"/>
      <c r="M277" s="149"/>
      <c r="T277" s="55"/>
      <c r="AT277" s="16" t="s">
        <v>174</v>
      </c>
      <c r="AU277" s="16" t="s">
        <v>91</v>
      </c>
    </row>
    <row r="278" spans="2:65" s="12" customFormat="1" ht="11.25">
      <c r="B278" s="150"/>
      <c r="D278" s="146" t="s">
        <v>176</v>
      </c>
      <c r="E278" s="151" t="s">
        <v>1</v>
      </c>
      <c r="F278" s="152" t="s">
        <v>378</v>
      </c>
      <c r="H278" s="153">
        <v>18</v>
      </c>
      <c r="I278" s="154"/>
      <c r="L278" s="150"/>
      <c r="M278" s="155"/>
      <c r="T278" s="156"/>
      <c r="AT278" s="151" t="s">
        <v>176</v>
      </c>
      <c r="AU278" s="151" t="s">
        <v>91</v>
      </c>
      <c r="AV278" s="12" t="s">
        <v>91</v>
      </c>
      <c r="AW278" s="12" t="s">
        <v>36</v>
      </c>
      <c r="AX278" s="12" t="s">
        <v>82</v>
      </c>
      <c r="AY278" s="151" t="s">
        <v>166</v>
      </c>
    </row>
    <row r="279" spans="2:65" s="13" customFormat="1" ht="11.25">
      <c r="B279" s="157"/>
      <c r="D279" s="146" t="s">
        <v>176</v>
      </c>
      <c r="E279" s="158" t="s">
        <v>1</v>
      </c>
      <c r="F279" s="159" t="s">
        <v>178</v>
      </c>
      <c r="H279" s="160">
        <v>18</v>
      </c>
      <c r="I279" s="161"/>
      <c r="L279" s="157"/>
      <c r="M279" s="162"/>
      <c r="T279" s="163"/>
      <c r="AT279" s="158" t="s">
        <v>176</v>
      </c>
      <c r="AU279" s="158" t="s">
        <v>91</v>
      </c>
      <c r="AV279" s="13" t="s">
        <v>172</v>
      </c>
      <c r="AW279" s="13" t="s">
        <v>36</v>
      </c>
      <c r="AX279" s="13" t="s">
        <v>14</v>
      </c>
      <c r="AY279" s="158" t="s">
        <v>166</v>
      </c>
    </row>
    <row r="280" spans="2:65" s="1" customFormat="1" ht="24.2" customHeight="1">
      <c r="B280" s="132"/>
      <c r="C280" s="133" t="s">
        <v>379</v>
      </c>
      <c r="D280" s="133" t="s">
        <v>168</v>
      </c>
      <c r="E280" s="134" t="s">
        <v>380</v>
      </c>
      <c r="F280" s="135" t="s">
        <v>381</v>
      </c>
      <c r="G280" s="136" t="s">
        <v>108</v>
      </c>
      <c r="H280" s="137">
        <v>12</v>
      </c>
      <c r="I280" s="138"/>
      <c r="J280" s="139">
        <f>ROUND(I280*H280,2)</f>
        <v>0</v>
      </c>
      <c r="K280" s="135" t="s">
        <v>171</v>
      </c>
      <c r="L280" s="31"/>
      <c r="M280" s="140" t="s">
        <v>1</v>
      </c>
      <c r="N280" s="141" t="s">
        <v>47</v>
      </c>
      <c r="P280" s="142">
        <f>O280*H280</f>
        <v>0</v>
      </c>
      <c r="Q280" s="142">
        <v>1.3999999999999999E-4</v>
      </c>
      <c r="R280" s="142">
        <f>Q280*H280</f>
        <v>1.6799999999999999E-3</v>
      </c>
      <c r="S280" s="142">
        <v>0</v>
      </c>
      <c r="T280" s="143">
        <f>S280*H280</f>
        <v>0</v>
      </c>
      <c r="AR280" s="144" t="s">
        <v>172</v>
      </c>
      <c r="AT280" s="144" t="s">
        <v>168</v>
      </c>
      <c r="AU280" s="144" t="s">
        <v>91</v>
      </c>
      <c r="AY280" s="16" t="s">
        <v>166</v>
      </c>
      <c r="BE280" s="145">
        <f>IF(N280="základní",J280,0)</f>
        <v>0</v>
      </c>
      <c r="BF280" s="145">
        <f>IF(N280="snížená",J280,0)</f>
        <v>0</v>
      </c>
      <c r="BG280" s="145">
        <f>IF(N280="zákl. přenesená",J280,0)</f>
        <v>0</v>
      </c>
      <c r="BH280" s="145">
        <f>IF(N280="sníž. přenesená",J280,0)</f>
        <v>0</v>
      </c>
      <c r="BI280" s="145">
        <f>IF(N280="nulová",J280,0)</f>
        <v>0</v>
      </c>
      <c r="BJ280" s="16" t="s">
        <v>14</v>
      </c>
      <c r="BK280" s="145">
        <f>ROUND(I280*H280,2)</f>
        <v>0</v>
      </c>
      <c r="BL280" s="16" t="s">
        <v>172</v>
      </c>
      <c r="BM280" s="144" t="s">
        <v>382</v>
      </c>
    </row>
    <row r="281" spans="2:65" s="1" customFormat="1" ht="19.5">
      <c r="B281" s="31"/>
      <c r="D281" s="146" t="s">
        <v>174</v>
      </c>
      <c r="F281" s="147" t="s">
        <v>383</v>
      </c>
      <c r="I281" s="148"/>
      <c r="L281" s="31"/>
      <c r="M281" s="149"/>
      <c r="T281" s="55"/>
      <c r="AT281" s="16" t="s">
        <v>174</v>
      </c>
      <c r="AU281" s="16" t="s">
        <v>91</v>
      </c>
    </row>
    <row r="282" spans="2:65" s="12" customFormat="1" ht="11.25">
      <c r="B282" s="150"/>
      <c r="D282" s="146" t="s">
        <v>176</v>
      </c>
      <c r="E282" s="151" t="s">
        <v>1</v>
      </c>
      <c r="F282" s="152" t="s">
        <v>384</v>
      </c>
      <c r="H282" s="153">
        <v>12</v>
      </c>
      <c r="I282" s="154"/>
      <c r="L282" s="150"/>
      <c r="M282" s="155"/>
      <c r="T282" s="156"/>
      <c r="AT282" s="151" t="s">
        <v>176</v>
      </c>
      <c r="AU282" s="151" t="s">
        <v>91</v>
      </c>
      <c r="AV282" s="12" t="s">
        <v>91</v>
      </c>
      <c r="AW282" s="12" t="s">
        <v>36</v>
      </c>
      <c r="AX282" s="12" t="s">
        <v>82</v>
      </c>
      <c r="AY282" s="151" t="s">
        <v>166</v>
      </c>
    </row>
    <row r="283" spans="2:65" s="13" customFormat="1" ht="11.25">
      <c r="B283" s="157"/>
      <c r="D283" s="146" t="s">
        <v>176</v>
      </c>
      <c r="E283" s="158" t="s">
        <v>1</v>
      </c>
      <c r="F283" s="159" t="s">
        <v>178</v>
      </c>
      <c r="H283" s="160">
        <v>12</v>
      </c>
      <c r="I283" s="161"/>
      <c r="L283" s="157"/>
      <c r="M283" s="162"/>
      <c r="T283" s="163"/>
      <c r="AT283" s="158" t="s">
        <v>176</v>
      </c>
      <c r="AU283" s="158" t="s">
        <v>91</v>
      </c>
      <c r="AV283" s="13" t="s">
        <v>172</v>
      </c>
      <c r="AW283" s="13" t="s">
        <v>36</v>
      </c>
      <c r="AX283" s="13" t="s">
        <v>14</v>
      </c>
      <c r="AY283" s="158" t="s">
        <v>166</v>
      </c>
    </row>
    <row r="284" spans="2:65" s="1" customFormat="1" ht="16.5" customHeight="1">
      <c r="B284" s="132"/>
      <c r="C284" s="133" t="s">
        <v>385</v>
      </c>
      <c r="D284" s="133" t="s">
        <v>168</v>
      </c>
      <c r="E284" s="134" t="s">
        <v>386</v>
      </c>
      <c r="F284" s="135" t="s">
        <v>387</v>
      </c>
      <c r="G284" s="136" t="s">
        <v>100</v>
      </c>
      <c r="H284" s="137">
        <v>18</v>
      </c>
      <c r="I284" s="138"/>
      <c r="J284" s="139">
        <f>ROUND(I284*H284,2)</f>
        <v>0</v>
      </c>
      <c r="K284" s="135" t="s">
        <v>171</v>
      </c>
      <c r="L284" s="31"/>
      <c r="M284" s="140" t="s">
        <v>1</v>
      </c>
      <c r="N284" s="141" t="s">
        <v>47</v>
      </c>
      <c r="P284" s="142">
        <f>O284*H284</f>
        <v>0</v>
      </c>
      <c r="Q284" s="142">
        <v>1.0000000000000001E-5</v>
      </c>
      <c r="R284" s="142">
        <f>Q284*H284</f>
        <v>1.8000000000000001E-4</v>
      </c>
      <c r="S284" s="142">
        <v>0</v>
      </c>
      <c r="T284" s="143">
        <f>S284*H284</f>
        <v>0</v>
      </c>
      <c r="AR284" s="144" t="s">
        <v>172</v>
      </c>
      <c r="AT284" s="144" t="s">
        <v>168</v>
      </c>
      <c r="AU284" s="144" t="s">
        <v>91</v>
      </c>
      <c r="AY284" s="16" t="s">
        <v>166</v>
      </c>
      <c r="BE284" s="145">
        <f>IF(N284="základní",J284,0)</f>
        <v>0</v>
      </c>
      <c r="BF284" s="145">
        <f>IF(N284="snížená",J284,0)</f>
        <v>0</v>
      </c>
      <c r="BG284" s="145">
        <f>IF(N284="zákl. přenesená",J284,0)</f>
        <v>0</v>
      </c>
      <c r="BH284" s="145">
        <f>IF(N284="sníž. přenesená",J284,0)</f>
        <v>0</v>
      </c>
      <c r="BI284" s="145">
        <f>IF(N284="nulová",J284,0)</f>
        <v>0</v>
      </c>
      <c r="BJ284" s="16" t="s">
        <v>14</v>
      </c>
      <c r="BK284" s="145">
        <f>ROUND(I284*H284,2)</f>
        <v>0</v>
      </c>
      <c r="BL284" s="16" t="s">
        <v>172</v>
      </c>
      <c r="BM284" s="144" t="s">
        <v>388</v>
      </c>
    </row>
    <row r="285" spans="2:65" s="1" customFormat="1" ht="19.5">
      <c r="B285" s="31"/>
      <c r="D285" s="146" t="s">
        <v>174</v>
      </c>
      <c r="F285" s="147" t="s">
        <v>389</v>
      </c>
      <c r="I285" s="148"/>
      <c r="L285" s="31"/>
      <c r="M285" s="149"/>
      <c r="T285" s="55"/>
      <c r="AT285" s="16" t="s">
        <v>174</v>
      </c>
      <c r="AU285" s="16" t="s">
        <v>91</v>
      </c>
    </row>
    <row r="286" spans="2:65" s="12" customFormat="1" ht="11.25">
      <c r="B286" s="150"/>
      <c r="D286" s="146" t="s">
        <v>176</v>
      </c>
      <c r="E286" s="151" t="s">
        <v>1</v>
      </c>
      <c r="F286" s="152" t="s">
        <v>378</v>
      </c>
      <c r="H286" s="153">
        <v>18</v>
      </c>
      <c r="I286" s="154"/>
      <c r="L286" s="150"/>
      <c r="M286" s="155"/>
      <c r="T286" s="156"/>
      <c r="AT286" s="151" t="s">
        <v>176</v>
      </c>
      <c r="AU286" s="151" t="s">
        <v>91</v>
      </c>
      <c r="AV286" s="12" t="s">
        <v>91</v>
      </c>
      <c r="AW286" s="12" t="s">
        <v>36</v>
      </c>
      <c r="AX286" s="12" t="s">
        <v>82</v>
      </c>
      <c r="AY286" s="151" t="s">
        <v>166</v>
      </c>
    </row>
    <row r="287" spans="2:65" s="13" customFormat="1" ht="11.25">
      <c r="B287" s="157"/>
      <c r="D287" s="146" t="s">
        <v>176</v>
      </c>
      <c r="E287" s="158" t="s">
        <v>1</v>
      </c>
      <c r="F287" s="159" t="s">
        <v>178</v>
      </c>
      <c r="H287" s="160">
        <v>18</v>
      </c>
      <c r="I287" s="161"/>
      <c r="L287" s="157"/>
      <c r="M287" s="162"/>
      <c r="T287" s="163"/>
      <c r="AT287" s="158" t="s">
        <v>176</v>
      </c>
      <c r="AU287" s="158" t="s">
        <v>91</v>
      </c>
      <c r="AV287" s="13" t="s">
        <v>172</v>
      </c>
      <c r="AW287" s="13" t="s">
        <v>36</v>
      </c>
      <c r="AX287" s="13" t="s">
        <v>14</v>
      </c>
      <c r="AY287" s="158" t="s">
        <v>166</v>
      </c>
    </row>
    <row r="288" spans="2:65" s="1" customFormat="1" ht="33" customHeight="1">
      <c r="B288" s="132"/>
      <c r="C288" s="133" t="s">
        <v>390</v>
      </c>
      <c r="D288" s="133" t="s">
        <v>168</v>
      </c>
      <c r="E288" s="134" t="s">
        <v>391</v>
      </c>
      <c r="F288" s="135" t="s">
        <v>392</v>
      </c>
      <c r="G288" s="136" t="s">
        <v>108</v>
      </c>
      <c r="H288" s="137">
        <v>482</v>
      </c>
      <c r="I288" s="138"/>
      <c r="J288" s="139">
        <f>ROUND(I288*H288,2)</f>
        <v>0</v>
      </c>
      <c r="K288" s="135" t="s">
        <v>171</v>
      </c>
      <c r="L288" s="31"/>
      <c r="M288" s="140" t="s">
        <v>1</v>
      </c>
      <c r="N288" s="141" t="s">
        <v>47</v>
      </c>
      <c r="P288" s="142">
        <f>O288*H288</f>
        <v>0</v>
      </c>
      <c r="Q288" s="142">
        <v>0.15540000000000001</v>
      </c>
      <c r="R288" s="142">
        <f>Q288*H288</f>
        <v>74.902799999999999</v>
      </c>
      <c r="S288" s="142">
        <v>0</v>
      </c>
      <c r="T288" s="143">
        <f>S288*H288</f>
        <v>0</v>
      </c>
      <c r="AR288" s="144" t="s">
        <v>172</v>
      </c>
      <c r="AT288" s="144" t="s">
        <v>168</v>
      </c>
      <c r="AU288" s="144" t="s">
        <v>91</v>
      </c>
      <c r="AY288" s="16" t="s">
        <v>166</v>
      </c>
      <c r="BE288" s="145">
        <f>IF(N288="základní",J288,0)</f>
        <v>0</v>
      </c>
      <c r="BF288" s="145">
        <f>IF(N288="snížená",J288,0)</f>
        <v>0</v>
      </c>
      <c r="BG288" s="145">
        <f>IF(N288="zákl. přenesená",J288,0)</f>
        <v>0</v>
      </c>
      <c r="BH288" s="145">
        <f>IF(N288="sníž. přenesená",J288,0)</f>
        <v>0</v>
      </c>
      <c r="BI288" s="145">
        <f>IF(N288="nulová",J288,0)</f>
        <v>0</v>
      </c>
      <c r="BJ288" s="16" t="s">
        <v>14</v>
      </c>
      <c r="BK288" s="145">
        <f>ROUND(I288*H288,2)</f>
        <v>0</v>
      </c>
      <c r="BL288" s="16" t="s">
        <v>172</v>
      </c>
      <c r="BM288" s="144" t="s">
        <v>393</v>
      </c>
    </row>
    <row r="289" spans="2:65" s="1" customFormat="1" ht="29.25">
      <c r="B289" s="31"/>
      <c r="D289" s="146" t="s">
        <v>174</v>
      </c>
      <c r="F289" s="147" t="s">
        <v>394</v>
      </c>
      <c r="I289" s="148"/>
      <c r="L289" s="31"/>
      <c r="M289" s="149"/>
      <c r="T289" s="55"/>
      <c r="AT289" s="16" t="s">
        <v>174</v>
      </c>
      <c r="AU289" s="16" t="s">
        <v>91</v>
      </c>
    </row>
    <row r="290" spans="2:65" s="14" customFormat="1" ht="11.25">
      <c r="B290" s="174"/>
      <c r="D290" s="146" t="s">
        <v>176</v>
      </c>
      <c r="E290" s="175" t="s">
        <v>1</v>
      </c>
      <c r="F290" s="176" t="s">
        <v>395</v>
      </c>
      <c r="H290" s="175" t="s">
        <v>1</v>
      </c>
      <c r="I290" s="177"/>
      <c r="L290" s="174"/>
      <c r="M290" s="178"/>
      <c r="T290" s="179"/>
      <c r="AT290" s="175" t="s">
        <v>176</v>
      </c>
      <c r="AU290" s="175" t="s">
        <v>91</v>
      </c>
      <c r="AV290" s="14" t="s">
        <v>14</v>
      </c>
      <c r="AW290" s="14" t="s">
        <v>36</v>
      </c>
      <c r="AX290" s="14" t="s">
        <v>82</v>
      </c>
      <c r="AY290" s="175" t="s">
        <v>166</v>
      </c>
    </row>
    <row r="291" spans="2:65" s="12" customFormat="1" ht="11.25">
      <c r="B291" s="150"/>
      <c r="D291" s="146" t="s">
        <v>176</v>
      </c>
      <c r="E291" s="151" t="s">
        <v>1</v>
      </c>
      <c r="F291" s="152" t="s">
        <v>396</v>
      </c>
      <c r="H291" s="153">
        <v>232</v>
      </c>
      <c r="I291" s="154"/>
      <c r="L291" s="150"/>
      <c r="M291" s="155"/>
      <c r="T291" s="156"/>
      <c r="AT291" s="151" t="s">
        <v>176</v>
      </c>
      <c r="AU291" s="151" t="s">
        <v>91</v>
      </c>
      <c r="AV291" s="12" t="s">
        <v>91</v>
      </c>
      <c r="AW291" s="12" t="s">
        <v>36</v>
      </c>
      <c r="AX291" s="12" t="s">
        <v>82</v>
      </c>
      <c r="AY291" s="151" t="s">
        <v>166</v>
      </c>
    </row>
    <row r="292" spans="2:65" s="12" customFormat="1" ht="11.25">
      <c r="B292" s="150"/>
      <c r="D292" s="146" t="s">
        <v>176</v>
      </c>
      <c r="E292" s="151" t="s">
        <v>1</v>
      </c>
      <c r="F292" s="152" t="s">
        <v>397</v>
      </c>
      <c r="H292" s="153">
        <v>213</v>
      </c>
      <c r="I292" s="154"/>
      <c r="L292" s="150"/>
      <c r="M292" s="155"/>
      <c r="T292" s="156"/>
      <c r="AT292" s="151" t="s">
        <v>176</v>
      </c>
      <c r="AU292" s="151" t="s">
        <v>91</v>
      </c>
      <c r="AV292" s="12" t="s">
        <v>91</v>
      </c>
      <c r="AW292" s="12" t="s">
        <v>36</v>
      </c>
      <c r="AX292" s="12" t="s">
        <v>82</v>
      </c>
      <c r="AY292" s="151" t="s">
        <v>166</v>
      </c>
    </row>
    <row r="293" spans="2:65" s="12" customFormat="1" ht="11.25">
      <c r="B293" s="150"/>
      <c r="D293" s="146" t="s">
        <v>176</v>
      </c>
      <c r="E293" s="151" t="s">
        <v>1</v>
      </c>
      <c r="F293" s="152" t="s">
        <v>398</v>
      </c>
      <c r="H293" s="153">
        <v>23</v>
      </c>
      <c r="I293" s="154"/>
      <c r="L293" s="150"/>
      <c r="M293" s="155"/>
      <c r="T293" s="156"/>
      <c r="AT293" s="151" t="s">
        <v>176</v>
      </c>
      <c r="AU293" s="151" t="s">
        <v>91</v>
      </c>
      <c r="AV293" s="12" t="s">
        <v>91</v>
      </c>
      <c r="AW293" s="12" t="s">
        <v>36</v>
      </c>
      <c r="AX293" s="12" t="s">
        <v>82</v>
      </c>
      <c r="AY293" s="151" t="s">
        <v>166</v>
      </c>
    </row>
    <row r="294" spans="2:65" s="12" customFormat="1" ht="11.25">
      <c r="B294" s="150"/>
      <c r="D294" s="146" t="s">
        <v>176</v>
      </c>
      <c r="E294" s="151" t="s">
        <v>1</v>
      </c>
      <c r="F294" s="152" t="s">
        <v>399</v>
      </c>
      <c r="H294" s="153">
        <v>14</v>
      </c>
      <c r="I294" s="154"/>
      <c r="L294" s="150"/>
      <c r="M294" s="155"/>
      <c r="T294" s="156"/>
      <c r="AT294" s="151" t="s">
        <v>176</v>
      </c>
      <c r="AU294" s="151" t="s">
        <v>91</v>
      </c>
      <c r="AV294" s="12" t="s">
        <v>91</v>
      </c>
      <c r="AW294" s="12" t="s">
        <v>36</v>
      </c>
      <c r="AX294" s="12" t="s">
        <v>82</v>
      </c>
      <c r="AY294" s="151" t="s">
        <v>166</v>
      </c>
    </row>
    <row r="295" spans="2:65" s="13" customFormat="1" ht="11.25">
      <c r="B295" s="157"/>
      <c r="D295" s="146" t="s">
        <v>176</v>
      </c>
      <c r="E295" s="158" t="s">
        <v>110</v>
      </c>
      <c r="F295" s="159" t="s">
        <v>178</v>
      </c>
      <c r="H295" s="160">
        <v>482</v>
      </c>
      <c r="I295" s="161"/>
      <c r="L295" s="157"/>
      <c r="M295" s="162"/>
      <c r="T295" s="163"/>
      <c r="AT295" s="158" t="s">
        <v>176</v>
      </c>
      <c r="AU295" s="158" t="s">
        <v>91</v>
      </c>
      <c r="AV295" s="13" t="s">
        <v>172</v>
      </c>
      <c r="AW295" s="13" t="s">
        <v>36</v>
      </c>
      <c r="AX295" s="13" t="s">
        <v>14</v>
      </c>
      <c r="AY295" s="158" t="s">
        <v>166</v>
      </c>
    </row>
    <row r="296" spans="2:65" s="1" customFormat="1" ht="21.75" customHeight="1">
      <c r="B296" s="132"/>
      <c r="C296" s="164" t="s">
        <v>400</v>
      </c>
      <c r="D296" s="164" t="s">
        <v>214</v>
      </c>
      <c r="E296" s="165" t="s">
        <v>401</v>
      </c>
      <c r="F296" s="166" t="s">
        <v>402</v>
      </c>
      <c r="G296" s="167" t="s">
        <v>108</v>
      </c>
      <c r="H296" s="168">
        <v>232</v>
      </c>
      <c r="I296" s="169"/>
      <c r="J296" s="170">
        <f>ROUND(I296*H296,2)</f>
        <v>0</v>
      </c>
      <c r="K296" s="166" t="s">
        <v>1</v>
      </c>
      <c r="L296" s="171"/>
      <c r="M296" s="172" t="s">
        <v>1</v>
      </c>
      <c r="N296" s="173" t="s">
        <v>47</v>
      </c>
      <c r="P296" s="142">
        <f>O296*H296</f>
        <v>0</v>
      </c>
      <c r="Q296" s="142">
        <v>0.08</v>
      </c>
      <c r="R296" s="142">
        <f>Q296*H296</f>
        <v>18.559999999999999</v>
      </c>
      <c r="S296" s="142">
        <v>0</v>
      </c>
      <c r="T296" s="143">
        <f>S296*H296</f>
        <v>0</v>
      </c>
      <c r="AR296" s="144" t="s">
        <v>213</v>
      </c>
      <c r="AT296" s="144" t="s">
        <v>214</v>
      </c>
      <c r="AU296" s="144" t="s">
        <v>91</v>
      </c>
      <c r="AY296" s="16" t="s">
        <v>166</v>
      </c>
      <c r="BE296" s="145">
        <f>IF(N296="základní",J296,0)</f>
        <v>0</v>
      </c>
      <c r="BF296" s="145">
        <f>IF(N296="snížená",J296,0)</f>
        <v>0</v>
      </c>
      <c r="BG296" s="145">
        <f>IF(N296="zákl. přenesená",J296,0)</f>
        <v>0</v>
      </c>
      <c r="BH296" s="145">
        <f>IF(N296="sníž. přenesená",J296,0)</f>
        <v>0</v>
      </c>
      <c r="BI296" s="145">
        <f>IF(N296="nulová",J296,0)</f>
        <v>0</v>
      </c>
      <c r="BJ296" s="16" t="s">
        <v>14</v>
      </c>
      <c r="BK296" s="145">
        <f>ROUND(I296*H296,2)</f>
        <v>0</v>
      </c>
      <c r="BL296" s="16" t="s">
        <v>172</v>
      </c>
      <c r="BM296" s="144" t="s">
        <v>403</v>
      </c>
    </row>
    <row r="297" spans="2:65" s="1" customFormat="1" ht="11.25">
      <c r="B297" s="31"/>
      <c r="D297" s="146" t="s">
        <v>174</v>
      </c>
      <c r="F297" s="147" t="s">
        <v>402</v>
      </c>
      <c r="I297" s="148"/>
      <c r="L297" s="31"/>
      <c r="M297" s="149"/>
      <c r="T297" s="55"/>
      <c r="AT297" s="16" t="s">
        <v>174</v>
      </c>
      <c r="AU297" s="16" t="s">
        <v>91</v>
      </c>
    </row>
    <row r="298" spans="2:65" s="12" customFormat="1" ht="11.25">
      <c r="B298" s="150"/>
      <c r="D298" s="146" t="s">
        <v>176</v>
      </c>
      <c r="E298" s="151" t="s">
        <v>1</v>
      </c>
      <c r="F298" s="152" t="s">
        <v>396</v>
      </c>
      <c r="H298" s="153">
        <v>232</v>
      </c>
      <c r="I298" s="154"/>
      <c r="L298" s="150"/>
      <c r="M298" s="155"/>
      <c r="T298" s="156"/>
      <c r="AT298" s="151" t="s">
        <v>176</v>
      </c>
      <c r="AU298" s="151" t="s">
        <v>91</v>
      </c>
      <c r="AV298" s="12" t="s">
        <v>91</v>
      </c>
      <c r="AW298" s="12" t="s">
        <v>36</v>
      </c>
      <c r="AX298" s="12" t="s">
        <v>82</v>
      </c>
      <c r="AY298" s="151" t="s">
        <v>166</v>
      </c>
    </row>
    <row r="299" spans="2:65" s="13" customFormat="1" ht="11.25">
      <c r="B299" s="157"/>
      <c r="D299" s="146" t="s">
        <v>176</v>
      </c>
      <c r="E299" s="158" t="s">
        <v>1</v>
      </c>
      <c r="F299" s="159" t="s">
        <v>178</v>
      </c>
      <c r="H299" s="160">
        <v>232</v>
      </c>
      <c r="I299" s="161"/>
      <c r="L299" s="157"/>
      <c r="M299" s="162"/>
      <c r="T299" s="163"/>
      <c r="AT299" s="158" t="s">
        <v>176</v>
      </c>
      <c r="AU299" s="158" t="s">
        <v>91</v>
      </c>
      <c r="AV299" s="13" t="s">
        <v>172</v>
      </c>
      <c r="AW299" s="13" t="s">
        <v>36</v>
      </c>
      <c r="AX299" s="13" t="s">
        <v>14</v>
      </c>
      <c r="AY299" s="158" t="s">
        <v>166</v>
      </c>
    </row>
    <row r="300" spans="2:65" s="1" customFormat="1" ht="24.2" customHeight="1">
      <c r="B300" s="132"/>
      <c r="C300" s="164" t="s">
        <v>404</v>
      </c>
      <c r="D300" s="164" t="s">
        <v>214</v>
      </c>
      <c r="E300" s="165" t="s">
        <v>405</v>
      </c>
      <c r="F300" s="166" t="s">
        <v>406</v>
      </c>
      <c r="G300" s="167" t="s">
        <v>108</v>
      </c>
      <c r="H300" s="168">
        <v>213</v>
      </c>
      <c r="I300" s="169"/>
      <c r="J300" s="170">
        <f>ROUND(I300*H300,2)</f>
        <v>0</v>
      </c>
      <c r="K300" s="166" t="s">
        <v>1</v>
      </c>
      <c r="L300" s="171"/>
      <c r="M300" s="172" t="s">
        <v>1</v>
      </c>
      <c r="N300" s="173" t="s">
        <v>47</v>
      </c>
      <c r="P300" s="142">
        <f>O300*H300</f>
        <v>0</v>
      </c>
      <c r="Q300" s="142">
        <v>0.05</v>
      </c>
      <c r="R300" s="142">
        <f>Q300*H300</f>
        <v>10.65</v>
      </c>
      <c r="S300" s="142">
        <v>0</v>
      </c>
      <c r="T300" s="143">
        <f>S300*H300</f>
        <v>0</v>
      </c>
      <c r="AR300" s="144" t="s">
        <v>213</v>
      </c>
      <c r="AT300" s="144" t="s">
        <v>214</v>
      </c>
      <c r="AU300" s="144" t="s">
        <v>91</v>
      </c>
      <c r="AY300" s="16" t="s">
        <v>166</v>
      </c>
      <c r="BE300" s="145">
        <f>IF(N300="základní",J300,0)</f>
        <v>0</v>
      </c>
      <c r="BF300" s="145">
        <f>IF(N300="snížená",J300,0)</f>
        <v>0</v>
      </c>
      <c r="BG300" s="145">
        <f>IF(N300="zákl. přenesená",J300,0)</f>
        <v>0</v>
      </c>
      <c r="BH300" s="145">
        <f>IF(N300="sníž. přenesená",J300,0)</f>
        <v>0</v>
      </c>
      <c r="BI300" s="145">
        <f>IF(N300="nulová",J300,0)</f>
        <v>0</v>
      </c>
      <c r="BJ300" s="16" t="s">
        <v>14</v>
      </c>
      <c r="BK300" s="145">
        <f>ROUND(I300*H300,2)</f>
        <v>0</v>
      </c>
      <c r="BL300" s="16" t="s">
        <v>172</v>
      </c>
      <c r="BM300" s="144" t="s">
        <v>407</v>
      </c>
    </row>
    <row r="301" spans="2:65" s="1" customFormat="1" ht="11.25">
      <c r="B301" s="31"/>
      <c r="D301" s="146" t="s">
        <v>174</v>
      </c>
      <c r="F301" s="147" t="s">
        <v>406</v>
      </c>
      <c r="I301" s="148"/>
      <c r="L301" s="31"/>
      <c r="M301" s="149"/>
      <c r="T301" s="55"/>
      <c r="AT301" s="16" t="s">
        <v>174</v>
      </c>
      <c r="AU301" s="16" t="s">
        <v>91</v>
      </c>
    </row>
    <row r="302" spans="2:65" s="12" customFormat="1" ht="11.25">
      <c r="B302" s="150"/>
      <c r="D302" s="146" t="s">
        <v>176</v>
      </c>
      <c r="E302" s="151" t="s">
        <v>1</v>
      </c>
      <c r="F302" s="152" t="s">
        <v>397</v>
      </c>
      <c r="H302" s="153">
        <v>213</v>
      </c>
      <c r="I302" s="154"/>
      <c r="L302" s="150"/>
      <c r="M302" s="155"/>
      <c r="T302" s="156"/>
      <c r="AT302" s="151" t="s">
        <v>176</v>
      </c>
      <c r="AU302" s="151" t="s">
        <v>91</v>
      </c>
      <c r="AV302" s="12" t="s">
        <v>91</v>
      </c>
      <c r="AW302" s="12" t="s">
        <v>36</v>
      </c>
      <c r="AX302" s="12" t="s">
        <v>82</v>
      </c>
      <c r="AY302" s="151" t="s">
        <v>166</v>
      </c>
    </row>
    <row r="303" spans="2:65" s="13" customFormat="1" ht="11.25">
      <c r="B303" s="157"/>
      <c r="D303" s="146" t="s">
        <v>176</v>
      </c>
      <c r="E303" s="158" t="s">
        <v>1</v>
      </c>
      <c r="F303" s="159" t="s">
        <v>178</v>
      </c>
      <c r="H303" s="160">
        <v>213</v>
      </c>
      <c r="I303" s="161"/>
      <c r="L303" s="157"/>
      <c r="M303" s="162"/>
      <c r="T303" s="163"/>
      <c r="AT303" s="158" t="s">
        <v>176</v>
      </c>
      <c r="AU303" s="158" t="s">
        <v>91</v>
      </c>
      <c r="AV303" s="13" t="s">
        <v>172</v>
      </c>
      <c r="AW303" s="13" t="s">
        <v>36</v>
      </c>
      <c r="AX303" s="13" t="s">
        <v>14</v>
      </c>
      <c r="AY303" s="158" t="s">
        <v>166</v>
      </c>
    </row>
    <row r="304" spans="2:65" s="1" customFormat="1" ht="24.2" customHeight="1">
      <c r="B304" s="132"/>
      <c r="C304" s="164" t="s">
        <v>408</v>
      </c>
      <c r="D304" s="164" t="s">
        <v>214</v>
      </c>
      <c r="E304" s="165" t="s">
        <v>409</v>
      </c>
      <c r="F304" s="166" t="s">
        <v>410</v>
      </c>
      <c r="G304" s="167" t="s">
        <v>108</v>
      </c>
      <c r="H304" s="168">
        <v>23</v>
      </c>
      <c r="I304" s="169"/>
      <c r="J304" s="170">
        <f>ROUND(I304*H304,2)</f>
        <v>0</v>
      </c>
      <c r="K304" s="166" t="s">
        <v>1</v>
      </c>
      <c r="L304" s="171"/>
      <c r="M304" s="172" t="s">
        <v>1</v>
      </c>
      <c r="N304" s="173" t="s">
        <v>47</v>
      </c>
      <c r="P304" s="142">
        <f>O304*H304</f>
        <v>0</v>
      </c>
      <c r="Q304" s="142">
        <v>7.0000000000000007E-2</v>
      </c>
      <c r="R304" s="142">
        <f>Q304*H304</f>
        <v>1.61</v>
      </c>
      <c r="S304" s="142">
        <v>0</v>
      </c>
      <c r="T304" s="143">
        <f>S304*H304</f>
        <v>0</v>
      </c>
      <c r="AR304" s="144" t="s">
        <v>213</v>
      </c>
      <c r="AT304" s="144" t="s">
        <v>214</v>
      </c>
      <c r="AU304" s="144" t="s">
        <v>91</v>
      </c>
      <c r="AY304" s="16" t="s">
        <v>166</v>
      </c>
      <c r="BE304" s="145">
        <f>IF(N304="základní",J304,0)</f>
        <v>0</v>
      </c>
      <c r="BF304" s="145">
        <f>IF(N304="snížená",J304,0)</f>
        <v>0</v>
      </c>
      <c r="BG304" s="145">
        <f>IF(N304="zákl. přenesená",J304,0)</f>
        <v>0</v>
      </c>
      <c r="BH304" s="145">
        <f>IF(N304="sníž. přenesená",J304,0)</f>
        <v>0</v>
      </c>
      <c r="BI304" s="145">
        <f>IF(N304="nulová",J304,0)</f>
        <v>0</v>
      </c>
      <c r="BJ304" s="16" t="s">
        <v>14</v>
      </c>
      <c r="BK304" s="145">
        <f>ROUND(I304*H304,2)</f>
        <v>0</v>
      </c>
      <c r="BL304" s="16" t="s">
        <v>172</v>
      </c>
      <c r="BM304" s="144" t="s">
        <v>411</v>
      </c>
    </row>
    <row r="305" spans="2:65" s="1" customFormat="1" ht="19.5">
      <c r="B305" s="31"/>
      <c r="D305" s="146" t="s">
        <v>174</v>
      </c>
      <c r="F305" s="147" t="s">
        <v>410</v>
      </c>
      <c r="I305" s="148"/>
      <c r="L305" s="31"/>
      <c r="M305" s="149"/>
      <c r="T305" s="55"/>
      <c r="AT305" s="16" t="s">
        <v>174</v>
      </c>
      <c r="AU305" s="16" t="s">
        <v>91</v>
      </c>
    </row>
    <row r="306" spans="2:65" s="12" customFormat="1" ht="11.25">
      <c r="B306" s="150"/>
      <c r="D306" s="146" t="s">
        <v>176</v>
      </c>
      <c r="E306" s="151" t="s">
        <v>1</v>
      </c>
      <c r="F306" s="152" t="s">
        <v>398</v>
      </c>
      <c r="H306" s="153">
        <v>23</v>
      </c>
      <c r="I306" s="154"/>
      <c r="L306" s="150"/>
      <c r="M306" s="155"/>
      <c r="T306" s="156"/>
      <c r="AT306" s="151" t="s">
        <v>176</v>
      </c>
      <c r="AU306" s="151" t="s">
        <v>91</v>
      </c>
      <c r="AV306" s="12" t="s">
        <v>91</v>
      </c>
      <c r="AW306" s="12" t="s">
        <v>36</v>
      </c>
      <c r="AX306" s="12" t="s">
        <v>82</v>
      </c>
      <c r="AY306" s="151" t="s">
        <v>166</v>
      </c>
    </row>
    <row r="307" spans="2:65" s="13" customFormat="1" ht="11.25">
      <c r="B307" s="157"/>
      <c r="D307" s="146" t="s">
        <v>176</v>
      </c>
      <c r="E307" s="158" t="s">
        <v>1</v>
      </c>
      <c r="F307" s="159" t="s">
        <v>178</v>
      </c>
      <c r="H307" s="160">
        <v>23</v>
      </c>
      <c r="I307" s="161"/>
      <c r="L307" s="157"/>
      <c r="M307" s="162"/>
      <c r="T307" s="163"/>
      <c r="AT307" s="158" t="s">
        <v>176</v>
      </c>
      <c r="AU307" s="158" t="s">
        <v>91</v>
      </c>
      <c r="AV307" s="13" t="s">
        <v>172</v>
      </c>
      <c r="AW307" s="13" t="s">
        <v>36</v>
      </c>
      <c r="AX307" s="13" t="s">
        <v>14</v>
      </c>
      <c r="AY307" s="158" t="s">
        <v>166</v>
      </c>
    </row>
    <row r="308" spans="2:65" s="1" customFormat="1" ht="24.2" customHeight="1">
      <c r="B308" s="132"/>
      <c r="C308" s="164" t="s">
        <v>412</v>
      </c>
      <c r="D308" s="164" t="s">
        <v>214</v>
      </c>
      <c r="E308" s="165" t="s">
        <v>413</v>
      </c>
      <c r="F308" s="166" t="s">
        <v>414</v>
      </c>
      <c r="G308" s="167" t="s">
        <v>317</v>
      </c>
      <c r="H308" s="168">
        <v>14</v>
      </c>
      <c r="I308" s="169"/>
      <c r="J308" s="170">
        <f>ROUND(I308*H308,2)</f>
        <v>0</v>
      </c>
      <c r="K308" s="166" t="s">
        <v>1</v>
      </c>
      <c r="L308" s="171"/>
      <c r="M308" s="172" t="s">
        <v>1</v>
      </c>
      <c r="N308" s="173" t="s">
        <v>47</v>
      </c>
      <c r="P308" s="142">
        <f>O308*H308</f>
        <v>0</v>
      </c>
      <c r="Q308" s="142">
        <v>6.1670000000000003E-2</v>
      </c>
      <c r="R308" s="142">
        <f>Q308*H308</f>
        <v>0.86338000000000004</v>
      </c>
      <c r="S308" s="142">
        <v>0</v>
      </c>
      <c r="T308" s="143">
        <f>S308*H308</f>
        <v>0</v>
      </c>
      <c r="AR308" s="144" t="s">
        <v>213</v>
      </c>
      <c r="AT308" s="144" t="s">
        <v>214</v>
      </c>
      <c r="AU308" s="144" t="s">
        <v>91</v>
      </c>
      <c r="AY308" s="16" t="s">
        <v>166</v>
      </c>
      <c r="BE308" s="145">
        <f>IF(N308="základní",J308,0)</f>
        <v>0</v>
      </c>
      <c r="BF308" s="145">
        <f>IF(N308="snížená",J308,0)</f>
        <v>0</v>
      </c>
      <c r="BG308" s="145">
        <f>IF(N308="zákl. přenesená",J308,0)</f>
        <v>0</v>
      </c>
      <c r="BH308" s="145">
        <f>IF(N308="sníž. přenesená",J308,0)</f>
        <v>0</v>
      </c>
      <c r="BI308" s="145">
        <f>IF(N308="nulová",J308,0)</f>
        <v>0</v>
      </c>
      <c r="BJ308" s="16" t="s">
        <v>14</v>
      </c>
      <c r="BK308" s="145">
        <f>ROUND(I308*H308,2)</f>
        <v>0</v>
      </c>
      <c r="BL308" s="16" t="s">
        <v>172</v>
      </c>
      <c r="BM308" s="144" t="s">
        <v>415</v>
      </c>
    </row>
    <row r="309" spans="2:65" s="1" customFormat="1" ht="19.5">
      <c r="B309" s="31"/>
      <c r="D309" s="146" t="s">
        <v>174</v>
      </c>
      <c r="F309" s="147" t="s">
        <v>414</v>
      </c>
      <c r="I309" s="148"/>
      <c r="L309" s="31"/>
      <c r="M309" s="149"/>
      <c r="T309" s="55"/>
      <c r="AT309" s="16" t="s">
        <v>174</v>
      </c>
      <c r="AU309" s="16" t="s">
        <v>91</v>
      </c>
    </row>
    <row r="310" spans="2:65" s="12" customFormat="1" ht="11.25">
      <c r="B310" s="150"/>
      <c r="D310" s="146" t="s">
        <v>176</v>
      </c>
      <c r="E310" s="151" t="s">
        <v>1</v>
      </c>
      <c r="F310" s="152" t="s">
        <v>416</v>
      </c>
      <c r="H310" s="153">
        <v>14</v>
      </c>
      <c r="I310" s="154"/>
      <c r="L310" s="150"/>
      <c r="M310" s="155"/>
      <c r="T310" s="156"/>
      <c r="AT310" s="151" t="s">
        <v>176</v>
      </c>
      <c r="AU310" s="151" t="s">
        <v>91</v>
      </c>
      <c r="AV310" s="12" t="s">
        <v>91</v>
      </c>
      <c r="AW310" s="12" t="s">
        <v>36</v>
      </c>
      <c r="AX310" s="12" t="s">
        <v>82</v>
      </c>
      <c r="AY310" s="151" t="s">
        <v>166</v>
      </c>
    </row>
    <row r="311" spans="2:65" s="13" customFormat="1" ht="11.25">
      <c r="B311" s="157"/>
      <c r="D311" s="146" t="s">
        <v>176</v>
      </c>
      <c r="E311" s="158" t="s">
        <v>1</v>
      </c>
      <c r="F311" s="159" t="s">
        <v>178</v>
      </c>
      <c r="H311" s="160">
        <v>14</v>
      </c>
      <c r="I311" s="161"/>
      <c r="L311" s="157"/>
      <c r="M311" s="162"/>
      <c r="T311" s="163"/>
      <c r="AT311" s="158" t="s">
        <v>176</v>
      </c>
      <c r="AU311" s="158" t="s">
        <v>91</v>
      </c>
      <c r="AV311" s="13" t="s">
        <v>172</v>
      </c>
      <c r="AW311" s="13" t="s">
        <v>36</v>
      </c>
      <c r="AX311" s="13" t="s">
        <v>14</v>
      </c>
      <c r="AY311" s="158" t="s">
        <v>166</v>
      </c>
    </row>
    <row r="312" spans="2:65" s="1" customFormat="1" ht="33" customHeight="1">
      <c r="B312" s="132"/>
      <c r="C312" s="133" t="s">
        <v>417</v>
      </c>
      <c r="D312" s="133" t="s">
        <v>168</v>
      </c>
      <c r="E312" s="134" t="s">
        <v>418</v>
      </c>
      <c r="F312" s="135" t="s">
        <v>419</v>
      </c>
      <c r="G312" s="136" t="s">
        <v>108</v>
      </c>
      <c r="H312" s="137">
        <v>12</v>
      </c>
      <c r="I312" s="138"/>
      <c r="J312" s="139">
        <f>ROUND(I312*H312,2)</f>
        <v>0</v>
      </c>
      <c r="K312" s="135" t="s">
        <v>171</v>
      </c>
      <c r="L312" s="31"/>
      <c r="M312" s="140" t="s">
        <v>1</v>
      </c>
      <c r="N312" s="141" t="s">
        <v>47</v>
      </c>
      <c r="P312" s="142">
        <f>O312*H312</f>
        <v>0</v>
      </c>
      <c r="Q312" s="142">
        <v>0.1295</v>
      </c>
      <c r="R312" s="142">
        <f>Q312*H312</f>
        <v>1.554</v>
      </c>
      <c r="S312" s="142">
        <v>0</v>
      </c>
      <c r="T312" s="143">
        <f>S312*H312</f>
        <v>0</v>
      </c>
      <c r="AR312" s="144" t="s">
        <v>172</v>
      </c>
      <c r="AT312" s="144" t="s">
        <v>168</v>
      </c>
      <c r="AU312" s="144" t="s">
        <v>91</v>
      </c>
      <c r="AY312" s="16" t="s">
        <v>166</v>
      </c>
      <c r="BE312" s="145">
        <f>IF(N312="základní",J312,0)</f>
        <v>0</v>
      </c>
      <c r="BF312" s="145">
        <f>IF(N312="snížená",J312,0)</f>
        <v>0</v>
      </c>
      <c r="BG312" s="145">
        <f>IF(N312="zákl. přenesená",J312,0)</f>
        <v>0</v>
      </c>
      <c r="BH312" s="145">
        <f>IF(N312="sníž. přenesená",J312,0)</f>
        <v>0</v>
      </c>
      <c r="BI312" s="145">
        <f>IF(N312="nulová",J312,0)</f>
        <v>0</v>
      </c>
      <c r="BJ312" s="16" t="s">
        <v>14</v>
      </c>
      <c r="BK312" s="145">
        <f>ROUND(I312*H312,2)</f>
        <v>0</v>
      </c>
      <c r="BL312" s="16" t="s">
        <v>172</v>
      </c>
      <c r="BM312" s="144" t="s">
        <v>420</v>
      </c>
    </row>
    <row r="313" spans="2:65" s="1" customFormat="1" ht="29.25">
      <c r="B313" s="31"/>
      <c r="D313" s="146" t="s">
        <v>174</v>
      </c>
      <c r="F313" s="147" t="s">
        <v>421</v>
      </c>
      <c r="I313" s="148"/>
      <c r="L313" s="31"/>
      <c r="M313" s="149"/>
      <c r="T313" s="55"/>
      <c r="AT313" s="16" t="s">
        <v>174</v>
      </c>
      <c r="AU313" s="16" t="s">
        <v>91</v>
      </c>
    </row>
    <row r="314" spans="2:65" s="14" customFormat="1" ht="11.25">
      <c r="B314" s="174"/>
      <c r="D314" s="146" t="s">
        <v>176</v>
      </c>
      <c r="E314" s="175" t="s">
        <v>1</v>
      </c>
      <c r="F314" s="176" t="s">
        <v>422</v>
      </c>
      <c r="H314" s="175" t="s">
        <v>1</v>
      </c>
      <c r="I314" s="177"/>
      <c r="L314" s="174"/>
      <c r="M314" s="178"/>
      <c r="T314" s="179"/>
      <c r="AT314" s="175" t="s">
        <v>176</v>
      </c>
      <c r="AU314" s="175" t="s">
        <v>91</v>
      </c>
      <c r="AV314" s="14" t="s">
        <v>14</v>
      </c>
      <c r="AW314" s="14" t="s">
        <v>36</v>
      </c>
      <c r="AX314" s="14" t="s">
        <v>82</v>
      </c>
      <c r="AY314" s="175" t="s">
        <v>166</v>
      </c>
    </row>
    <row r="315" spans="2:65" s="12" customFormat="1" ht="11.25">
      <c r="B315" s="150"/>
      <c r="D315" s="146" t="s">
        <v>176</v>
      </c>
      <c r="E315" s="151" t="s">
        <v>1</v>
      </c>
      <c r="F315" s="152" t="s">
        <v>423</v>
      </c>
      <c r="H315" s="153">
        <v>12</v>
      </c>
      <c r="I315" s="154"/>
      <c r="L315" s="150"/>
      <c r="M315" s="155"/>
      <c r="T315" s="156"/>
      <c r="AT315" s="151" t="s">
        <v>176</v>
      </c>
      <c r="AU315" s="151" t="s">
        <v>91</v>
      </c>
      <c r="AV315" s="12" t="s">
        <v>91</v>
      </c>
      <c r="AW315" s="12" t="s">
        <v>36</v>
      </c>
      <c r="AX315" s="12" t="s">
        <v>82</v>
      </c>
      <c r="AY315" s="151" t="s">
        <v>166</v>
      </c>
    </row>
    <row r="316" spans="2:65" s="13" customFormat="1" ht="11.25">
      <c r="B316" s="157"/>
      <c r="D316" s="146" t="s">
        <v>176</v>
      </c>
      <c r="E316" s="158" t="s">
        <v>106</v>
      </c>
      <c r="F316" s="159" t="s">
        <v>178</v>
      </c>
      <c r="H316" s="160">
        <v>12</v>
      </c>
      <c r="I316" s="161"/>
      <c r="L316" s="157"/>
      <c r="M316" s="162"/>
      <c r="T316" s="163"/>
      <c r="AT316" s="158" t="s">
        <v>176</v>
      </c>
      <c r="AU316" s="158" t="s">
        <v>91</v>
      </c>
      <c r="AV316" s="13" t="s">
        <v>172</v>
      </c>
      <c r="AW316" s="13" t="s">
        <v>3</v>
      </c>
      <c r="AX316" s="13" t="s">
        <v>14</v>
      </c>
      <c r="AY316" s="158" t="s">
        <v>166</v>
      </c>
    </row>
    <row r="317" spans="2:65" s="1" customFormat="1" ht="24.2" customHeight="1">
      <c r="B317" s="132"/>
      <c r="C317" s="164" t="s">
        <v>424</v>
      </c>
      <c r="D317" s="164" t="s">
        <v>214</v>
      </c>
      <c r="E317" s="165" t="s">
        <v>425</v>
      </c>
      <c r="F317" s="166" t="s">
        <v>426</v>
      </c>
      <c r="G317" s="167" t="s">
        <v>317</v>
      </c>
      <c r="H317" s="168">
        <v>24</v>
      </c>
      <c r="I317" s="169"/>
      <c r="J317" s="170">
        <f>ROUND(I317*H317,2)</f>
        <v>0</v>
      </c>
      <c r="K317" s="166" t="s">
        <v>1</v>
      </c>
      <c r="L317" s="171"/>
      <c r="M317" s="172" t="s">
        <v>1</v>
      </c>
      <c r="N317" s="173" t="s">
        <v>47</v>
      </c>
      <c r="P317" s="142">
        <f>O317*H317</f>
        <v>0</v>
      </c>
      <c r="Q317" s="142">
        <v>2.3E-2</v>
      </c>
      <c r="R317" s="142">
        <f>Q317*H317</f>
        <v>0.55200000000000005</v>
      </c>
      <c r="S317" s="142">
        <v>0</v>
      </c>
      <c r="T317" s="143">
        <f>S317*H317</f>
        <v>0</v>
      </c>
      <c r="AR317" s="144" t="s">
        <v>213</v>
      </c>
      <c r="AT317" s="144" t="s">
        <v>214</v>
      </c>
      <c r="AU317" s="144" t="s">
        <v>91</v>
      </c>
      <c r="AY317" s="16" t="s">
        <v>166</v>
      </c>
      <c r="BE317" s="145">
        <f>IF(N317="základní",J317,0)</f>
        <v>0</v>
      </c>
      <c r="BF317" s="145">
        <f>IF(N317="snížená",J317,0)</f>
        <v>0</v>
      </c>
      <c r="BG317" s="145">
        <f>IF(N317="zákl. přenesená",J317,0)</f>
        <v>0</v>
      </c>
      <c r="BH317" s="145">
        <f>IF(N317="sníž. přenesená",J317,0)</f>
        <v>0</v>
      </c>
      <c r="BI317" s="145">
        <f>IF(N317="nulová",J317,0)</f>
        <v>0</v>
      </c>
      <c r="BJ317" s="16" t="s">
        <v>14</v>
      </c>
      <c r="BK317" s="145">
        <f>ROUND(I317*H317,2)</f>
        <v>0</v>
      </c>
      <c r="BL317" s="16" t="s">
        <v>172</v>
      </c>
      <c r="BM317" s="144" t="s">
        <v>427</v>
      </c>
    </row>
    <row r="318" spans="2:65" s="1" customFormat="1" ht="11.25">
      <c r="B318" s="31"/>
      <c r="D318" s="146" t="s">
        <v>174</v>
      </c>
      <c r="F318" s="147" t="s">
        <v>426</v>
      </c>
      <c r="I318" s="148"/>
      <c r="L318" s="31"/>
      <c r="M318" s="149"/>
      <c r="T318" s="55"/>
      <c r="AT318" s="16" t="s">
        <v>174</v>
      </c>
      <c r="AU318" s="16" t="s">
        <v>91</v>
      </c>
    </row>
    <row r="319" spans="2:65" s="12" customFormat="1" ht="11.25">
      <c r="B319" s="150"/>
      <c r="D319" s="146" t="s">
        <v>176</v>
      </c>
      <c r="E319" s="151" t="s">
        <v>1</v>
      </c>
      <c r="F319" s="152" t="s">
        <v>428</v>
      </c>
      <c r="H319" s="153">
        <v>24</v>
      </c>
      <c r="I319" s="154"/>
      <c r="L319" s="150"/>
      <c r="M319" s="155"/>
      <c r="T319" s="156"/>
      <c r="AT319" s="151" t="s">
        <v>176</v>
      </c>
      <c r="AU319" s="151" t="s">
        <v>91</v>
      </c>
      <c r="AV319" s="12" t="s">
        <v>91</v>
      </c>
      <c r="AW319" s="12" t="s">
        <v>36</v>
      </c>
      <c r="AX319" s="12" t="s">
        <v>82</v>
      </c>
      <c r="AY319" s="151" t="s">
        <v>166</v>
      </c>
    </row>
    <row r="320" spans="2:65" s="13" customFormat="1" ht="11.25">
      <c r="B320" s="157"/>
      <c r="D320" s="146" t="s">
        <v>176</v>
      </c>
      <c r="E320" s="158" t="s">
        <v>1</v>
      </c>
      <c r="F320" s="159" t="s">
        <v>178</v>
      </c>
      <c r="H320" s="160">
        <v>24</v>
      </c>
      <c r="I320" s="161"/>
      <c r="L320" s="157"/>
      <c r="M320" s="162"/>
      <c r="T320" s="163"/>
      <c r="AT320" s="158" t="s">
        <v>176</v>
      </c>
      <c r="AU320" s="158" t="s">
        <v>91</v>
      </c>
      <c r="AV320" s="13" t="s">
        <v>172</v>
      </c>
      <c r="AW320" s="13" t="s">
        <v>36</v>
      </c>
      <c r="AX320" s="13" t="s">
        <v>14</v>
      </c>
      <c r="AY320" s="158" t="s">
        <v>166</v>
      </c>
    </row>
    <row r="321" spans="2:65" s="1" customFormat="1" ht="24.2" customHeight="1">
      <c r="B321" s="132"/>
      <c r="C321" s="133" t="s">
        <v>429</v>
      </c>
      <c r="D321" s="133" t="s">
        <v>168</v>
      </c>
      <c r="E321" s="134" t="s">
        <v>430</v>
      </c>
      <c r="F321" s="135" t="s">
        <v>431</v>
      </c>
      <c r="G321" s="136" t="s">
        <v>432</v>
      </c>
      <c r="H321" s="137">
        <v>44.13</v>
      </c>
      <c r="I321" s="138"/>
      <c r="J321" s="139">
        <f>ROUND(I321*H321,2)</f>
        <v>0</v>
      </c>
      <c r="K321" s="135" t="s">
        <v>171</v>
      </c>
      <c r="L321" s="31"/>
      <c r="M321" s="140" t="s">
        <v>1</v>
      </c>
      <c r="N321" s="141" t="s">
        <v>47</v>
      </c>
      <c r="P321" s="142">
        <f>O321*H321</f>
        <v>0</v>
      </c>
      <c r="Q321" s="142">
        <v>2.2563399999999998</v>
      </c>
      <c r="R321" s="142">
        <f>Q321*H321</f>
        <v>99.572284199999999</v>
      </c>
      <c r="S321" s="142">
        <v>0</v>
      </c>
      <c r="T321" s="143">
        <f>S321*H321</f>
        <v>0</v>
      </c>
      <c r="AR321" s="144" t="s">
        <v>172</v>
      </c>
      <c r="AT321" s="144" t="s">
        <v>168</v>
      </c>
      <c r="AU321" s="144" t="s">
        <v>91</v>
      </c>
      <c r="AY321" s="16" t="s">
        <v>166</v>
      </c>
      <c r="BE321" s="145">
        <f>IF(N321="základní",J321,0)</f>
        <v>0</v>
      </c>
      <c r="BF321" s="145">
        <f>IF(N321="snížená",J321,0)</f>
        <v>0</v>
      </c>
      <c r="BG321" s="145">
        <f>IF(N321="zákl. přenesená",J321,0)</f>
        <v>0</v>
      </c>
      <c r="BH321" s="145">
        <f>IF(N321="sníž. přenesená",J321,0)</f>
        <v>0</v>
      </c>
      <c r="BI321" s="145">
        <f>IF(N321="nulová",J321,0)</f>
        <v>0</v>
      </c>
      <c r="BJ321" s="16" t="s">
        <v>14</v>
      </c>
      <c r="BK321" s="145">
        <f>ROUND(I321*H321,2)</f>
        <v>0</v>
      </c>
      <c r="BL321" s="16" t="s">
        <v>172</v>
      </c>
      <c r="BM321" s="144" t="s">
        <v>433</v>
      </c>
    </row>
    <row r="322" spans="2:65" s="1" customFormat="1" ht="19.5">
      <c r="B322" s="31"/>
      <c r="D322" s="146" t="s">
        <v>174</v>
      </c>
      <c r="F322" s="147" t="s">
        <v>434</v>
      </c>
      <c r="I322" s="148"/>
      <c r="L322" s="31"/>
      <c r="M322" s="149"/>
      <c r="T322" s="55"/>
      <c r="AT322" s="16" t="s">
        <v>174</v>
      </c>
      <c r="AU322" s="16" t="s">
        <v>91</v>
      </c>
    </row>
    <row r="323" spans="2:65" s="12" customFormat="1" ht="11.25">
      <c r="B323" s="150"/>
      <c r="D323" s="146" t="s">
        <v>176</v>
      </c>
      <c r="E323" s="151" t="s">
        <v>1</v>
      </c>
      <c r="F323" s="152" t="s">
        <v>435</v>
      </c>
      <c r="H323" s="153">
        <v>43.38</v>
      </c>
      <c r="I323" s="154"/>
      <c r="L323" s="150"/>
      <c r="M323" s="155"/>
      <c r="T323" s="156"/>
      <c r="AT323" s="151" t="s">
        <v>176</v>
      </c>
      <c r="AU323" s="151" t="s">
        <v>91</v>
      </c>
      <c r="AV323" s="12" t="s">
        <v>91</v>
      </c>
      <c r="AW323" s="12" t="s">
        <v>36</v>
      </c>
      <c r="AX323" s="12" t="s">
        <v>82</v>
      </c>
      <c r="AY323" s="151" t="s">
        <v>166</v>
      </c>
    </row>
    <row r="324" spans="2:65" s="12" customFormat="1" ht="11.25">
      <c r="B324" s="150"/>
      <c r="D324" s="146" t="s">
        <v>176</v>
      </c>
      <c r="E324" s="151" t="s">
        <v>1</v>
      </c>
      <c r="F324" s="152" t="s">
        <v>436</v>
      </c>
      <c r="H324" s="153">
        <v>0.75</v>
      </c>
      <c r="I324" s="154"/>
      <c r="L324" s="150"/>
      <c r="M324" s="155"/>
      <c r="T324" s="156"/>
      <c r="AT324" s="151" t="s">
        <v>176</v>
      </c>
      <c r="AU324" s="151" t="s">
        <v>91</v>
      </c>
      <c r="AV324" s="12" t="s">
        <v>91</v>
      </c>
      <c r="AW324" s="12" t="s">
        <v>36</v>
      </c>
      <c r="AX324" s="12" t="s">
        <v>82</v>
      </c>
      <c r="AY324" s="151" t="s">
        <v>166</v>
      </c>
    </row>
    <row r="325" spans="2:65" s="13" customFormat="1" ht="11.25">
      <c r="B325" s="157"/>
      <c r="D325" s="146" t="s">
        <v>176</v>
      </c>
      <c r="E325" s="158" t="s">
        <v>1</v>
      </c>
      <c r="F325" s="159" t="s">
        <v>178</v>
      </c>
      <c r="H325" s="160">
        <v>44.13</v>
      </c>
      <c r="I325" s="161"/>
      <c r="L325" s="157"/>
      <c r="M325" s="162"/>
      <c r="T325" s="163"/>
      <c r="AT325" s="158" t="s">
        <v>176</v>
      </c>
      <c r="AU325" s="158" t="s">
        <v>91</v>
      </c>
      <c r="AV325" s="13" t="s">
        <v>172</v>
      </c>
      <c r="AW325" s="13" t="s">
        <v>36</v>
      </c>
      <c r="AX325" s="13" t="s">
        <v>14</v>
      </c>
      <c r="AY325" s="158" t="s">
        <v>166</v>
      </c>
    </row>
    <row r="326" spans="2:65" s="1" customFormat="1" ht="33" customHeight="1">
      <c r="B326" s="132"/>
      <c r="C326" s="133" t="s">
        <v>437</v>
      </c>
      <c r="D326" s="133" t="s">
        <v>168</v>
      </c>
      <c r="E326" s="134" t="s">
        <v>438</v>
      </c>
      <c r="F326" s="135" t="s">
        <v>439</v>
      </c>
      <c r="G326" s="136" t="s">
        <v>108</v>
      </c>
      <c r="H326" s="137">
        <v>13</v>
      </c>
      <c r="I326" s="138"/>
      <c r="J326" s="139">
        <f>ROUND(I326*H326,2)</f>
        <v>0</v>
      </c>
      <c r="K326" s="135" t="s">
        <v>171</v>
      </c>
      <c r="L326" s="31"/>
      <c r="M326" s="140" t="s">
        <v>1</v>
      </c>
      <c r="N326" s="141" t="s">
        <v>47</v>
      </c>
      <c r="P326" s="142">
        <f>O326*H326</f>
        <v>0</v>
      </c>
      <c r="Q326" s="142">
        <v>6.0999999999999997E-4</v>
      </c>
      <c r="R326" s="142">
        <f>Q326*H326</f>
        <v>7.9299999999999995E-3</v>
      </c>
      <c r="S326" s="142">
        <v>0</v>
      </c>
      <c r="T326" s="143">
        <f>S326*H326</f>
        <v>0</v>
      </c>
      <c r="AR326" s="144" t="s">
        <v>172</v>
      </c>
      <c r="AT326" s="144" t="s">
        <v>168</v>
      </c>
      <c r="AU326" s="144" t="s">
        <v>91</v>
      </c>
      <c r="AY326" s="16" t="s">
        <v>166</v>
      </c>
      <c r="BE326" s="145">
        <f>IF(N326="základní",J326,0)</f>
        <v>0</v>
      </c>
      <c r="BF326" s="145">
        <f>IF(N326="snížená",J326,0)</f>
        <v>0</v>
      </c>
      <c r="BG326" s="145">
        <f>IF(N326="zákl. přenesená",J326,0)</f>
        <v>0</v>
      </c>
      <c r="BH326" s="145">
        <f>IF(N326="sníž. přenesená",J326,0)</f>
        <v>0</v>
      </c>
      <c r="BI326" s="145">
        <f>IF(N326="nulová",J326,0)</f>
        <v>0</v>
      </c>
      <c r="BJ326" s="16" t="s">
        <v>14</v>
      </c>
      <c r="BK326" s="145">
        <f>ROUND(I326*H326,2)</f>
        <v>0</v>
      </c>
      <c r="BL326" s="16" t="s">
        <v>172</v>
      </c>
      <c r="BM326" s="144" t="s">
        <v>440</v>
      </c>
    </row>
    <row r="327" spans="2:65" s="1" customFormat="1" ht="39">
      <c r="B327" s="31"/>
      <c r="D327" s="146" t="s">
        <v>174</v>
      </c>
      <c r="F327" s="147" t="s">
        <v>441</v>
      </c>
      <c r="I327" s="148"/>
      <c r="L327" s="31"/>
      <c r="M327" s="149"/>
      <c r="T327" s="55"/>
      <c r="AT327" s="16" t="s">
        <v>174</v>
      </c>
      <c r="AU327" s="16" t="s">
        <v>91</v>
      </c>
    </row>
    <row r="328" spans="2:65" s="12" customFormat="1" ht="11.25">
      <c r="B328" s="150"/>
      <c r="D328" s="146" t="s">
        <v>176</v>
      </c>
      <c r="E328" s="151" t="s">
        <v>1</v>
      </c>
      <c r="F328" s="152" t="s">
        <v>116</v>
      </c>
      <c r="H328" s="153">
        <v>13</v>
      </c>
      <c r="I328" s="154"/>
      <c r="L328" s="150"/>
      <c r="M328" s="155"/>
      <c r="T328" s="156"/>
      <c r="AT328" s="151" t="s">
        <v>176</v>
      </c>
      <c r="AU328" s="151" t="s">
        <v>91</v>
      </c>
      <c r="AV328" s="12" t="s">
        <v>91</v>
      </c>
      <c r="AW328" s="12" t="s">
        <v>36</v>
      </c>
      <c r="AX328" s="12" t="s">
        <v>82</v>
      </c>
      <c r="AY328" s="151" t="s">
        <v>166</v>
      </c>
    </row>
    <row r="329" spans="2:65" s="13" customFormat="1" ht="11.25">
      <c r="B329" s="157"/>
      <c r="D329" s="146" t="s">
        <v>176</v>
      </c>
      <c r="E329" s="158" t="s">
        <v>1</v>
      </c>
      <c r="F329" s="159" t="s">
        <v>178</v>
      </c>
      <c r="H329" s="160">
        <v>13</v>
      </c>
      <c r="I329" s="161"/>
      <c r="L329" s="157"/>
      <c r="M329" s="162"/>
      <c r="T329" s="163"/>
      <c r="AT329" s="158" t="s">
        <v>176</v>
      </c>
      <c r="AU329" s="158" t="s">
        <v>91</v>
      </c>
      <c r="AV329" s="13" t="s">
        <v>172</v>
      </c>
      <c r="AW329" s="13" t="s">
        <v>36</v>
      </c>
      <c r="AX329" s="13" t="s">
        <v>14</v>
      </c>
      <c r="AY329" s="158" t="s">
        <v>166</v>
      </c>
    </row>
    <row r="330" spans="2:65" s="1" customFormat="1" ht="21.75" customHeight="1">
      <c r="B330" s="132"/>
      <c r="C330" s="133" t="s">
        <v>442</v>
      </c>
      <c r="D330" s="133" t="s">
        <v>168</v>
      </c>
      <c r="E330" s="134" t="s">
        <v>443</v>
      </c>
      <c r="F330" s="135" t="s">
        <v>444</v>
      </c>
      <c r="G330" s="136" t="s">
        <v>108</v>
      </c>
      <c r="H330" s="137">
        <v>13</v>
      </c>
      <c r="I330" s="138"/>
      <c r="J330" s="139">
        <f>ROUND(I330*H330,2)</f>
        <v>0</v>
      </c>
      <c r="K330" s="135" t="s">
        <v>171</v>
      </c>
      <c r="L330" s="31"/>
      <c r="M330" s="140" t="s">
        <v>1</v>
      </c>
      <c r="N330" s="141" t="s">
        <v>47</v>
      </c>
      <c r="P330" s="142">
        <f>O330*H330</f>
        <v>0</v>
      </c>
      <c r="Q330" s="142">
        <v>0</v>
      </c>
      <c r="R330" s="142">
        <f>Q330*H330</f>
        <v>0</v>
      </c>
      <c r="S330" s="142">
        <v>0</v>
      </c>
      <c r="T330" s="143">
        <f>S330*H330</f>
        <v>0</v>
      </c>
      <c r="AR330" s="144" t="s">
        <v>172</v>
      </c>
      <c r="AT330" s="144" t="s">
        <v>168</v>
      </c>
      <c r="AU330" s="144" t="s">
        <v>91</v>
      </c>
      <c r="AY330" s="16" t="s">
        <v>166</v>
      </c>
      <c r="BE330" s="145">
        <f>IF(N330="základní",J330,0)</f>
        <v>0</v>
      </c>
      <c r="BF330" s="145">
        <f>IF(N330="snížená",J330,0)</f>
        <v>0</v>
      </c>
      <c r="BG330" s="145">
        <f>IF(N330="zákl. přenesená",J330,0)</f>
        <v>0</v>
      </c>
      <c r="BH330" s="145">
        <f>IF(N330="sníž. přenesená",J330,0)</f>
        <v>0</v>
      </c>
      <c r="BI330" s="145">
        <f>IF(N330="nulová",J330,0)</f>
        <v>0</v>
      </c>
      <c r="BJ330" s="16" t="s">
        <v>14</v>
      </c>
      <c r="BK330" s="145">
        <f>ROUND(I330*H330,2)</f>
        <v>0</v>
      </c>
      <c r="BL330" s="16" t="s">
        <v>172</v>
      </c>
      <c r="BM330" s="144" t="s">
        <v>445</v>
      </c>
    </row>
    <row r="331" spans="2:65" s="1" customFormat="1" ht="19.5">
      <c r="B331" s="31"/>
      <c r="D331" s="146" t="s">
        <v>174</v>
      </c>
      <c r="F331" s="147" t="s">
        <v>446</v>
      </c>
      <c r="I331" s="148"/>
      <c r="L331" s="31"/>
      <c r="M331" s="149"/>
      <c r="T331" s="55"/>
      <c r="AT331" s="16" t="s">
        <v>174</v>
      </c>
      <c r="AU331" s="16" t="s">
        <v>91</v>
      </c>
    </row>
    <row r="332" spans="2:65" s="12" customFormat="1" ht="11.25">
      <c r="B332" s="150"/>
      <c r="D332" s="146" t="s">
        <v>176</v>
      </c>
      <c r="E332" s="151" t="s">
        <v>1</v>
      </c>
      <c r="F332" s="152" t="s">
        <v>447</v>
      </c>
      <c r="H332" s="153">
        <v>13</v>
      </c>
      <c r="I332" s="154"/>
      <c r="L332" s="150"/>
      <c r="M332" s="155"/>
      <c r="T332" s="156"/>
      <c r="AT332" s="151" t="s">
        <v>176</v>
      </c>
      <c r="AU332" s="151" t="s">
        <v>91</v>
      </c>
      <c r="AV332" s="12" t="s">
        <v>91</v>
      </c>
      <c r="AW332" s="12" t="s">
        <v>36</v>
      </c>
      <c r="AX332" s="12" t="s">
        <v>82</v>
      </c>
      <c r="AY332" s="151" t="s">
        <v>166</v>
      </c>
    </row>
    <row r="333" spans="2:65" s="13" customFormat="1" ht="11.25">
      <c r="B333" s="157"/>
      <c r="D333" s="146" t="s">
        <v>176</v>
      </c>
      <c r="E333" s="158" t="s">
        <v>116</v>
      </c>
      <c r="F333" s="159" t="s">
        <v>178</v>
      </c>
      <c r="H333" s="160">
        <v>13</v>
      </c>
      <c r="I333" s="161"/>
      <c r="L333" s="157"/>
      <c r="M333" s="162"/>
      <c r="T333" s="163"/>
      <c r="AT333" s="158" t="s">
        <v>176</v>
      </c>
      <c r="AU333" s="158" t="s">
        <v>91</v>
      </c>
      <c r="AV333" s="13" t="s">
        <v>172</v>
      </c>
      <c r="AW333" s="13" t="s">
        <v>36</v>
      </c>
      <c r="AX333" s="13" t="s">
        <v>14</v>
      </c>
      <c r="AY333" s="158" t="s">
        <v>166</v>
      </c>
    </row>
    <row r="334" spans="2:65" s="1" customFormat="1" ht="24.2" customHeight="1">
      <c r="B334" s="132"/>
      <c r="C334" s="133" t="s">
        <v>448</v>
      </c>
      <c r="D334" s="133" t="s">
        <v>168</v>
      </c>
      <c r="E334" s="134" t="s">
        <v>449</v>
      </c>
      <c r="F334" s="135" t="s">
        <v>450</v>
      </c>
      <c r="G334" s="136" t="s">
        <v>317</v>
      </c>
      <c r="H334" s="137">
        <v>2</v>
      </c>
      <c r="I334" s="138"/>
      <c r="J334" s="139">
        <f>ROUND(I334*H334,2)</f>
        <v>0</v>
      </c>
      <c r="K334" s="135" t="s">
        <v>171</v>
      </c>
      <c r="L334" s="31"/>
      <c r="M334" s="140" t="s">
        <v>1</v>
      </c>
      <c r="N334" s="141" t="s">
        <v>47</v>
      </c>
      <c r="P334" s="142">
        <f>O334*H334</f>
        <v>0</v>
      </c>
      <c r="Q334" s="142">
        <v>0</v>
      </c>
      <c r="R334" s="142">
        <f>Q334*H334</f>
        <v>0</v>
      </c>
      <c r="S334" s="142">
        <v>8.2000000000000003E-2</v>
      </c>
      <c r="T334" s="143">
        <f>S334*H334</f>
        <v>0.16400000000000001</v>
      </c>
      <c r="AR334" s="144" t="s">
        <v>172</v>
      </c>
      <c r="AT334" s="144" t="s">
        <v>168</v>
      </c>
      <c r="AU334" s="144" t="s">
        <v>91</v>
      </c>
      <c r="AY334" s="16" t="s">
        <v>166</v>
      </c>
      <c r="BE334" s="145">
        <f>IF(N334="základní",J334,0)</f>
        <v>0</v>
      </c>
      <c r="BF334" s="145">
        <f>IF(N334="snížená",J334,0)</f>
        <v>0</v>
      </c>
      <c r="BG334" s="145">
        <f>IF(N334="zákl. přenesená",J334,0)</f>
        <v>0</v>
      </c>
      <c r="BH334" s="145">
        <f>IF(N334="sníž. přenesená",J334,0)</f>
        <v>0</v>
      </c>
      <c r="BI334" s="145">
        <f>IF(N334="nulová",J334,0)</f>
        <v>0</v>
      </c>
      <c r="BJ334" s="16" t="s">
        <v>14</v>
      </c>
      <c r="BK334" s="145">
        <f>ROUND(I334*H334,2)</f>
        <v>0</v>
      </c>
      <c r="BL334" s="16" t="s">
        <v>172</v>
      </c>
      <c r="BM334" s="144" t="s">
        <v>451</v>
      </c>
    </row>
    <row r="335" spans="2:65" s="1" customFormat="1" ht="39">
      <c r="B335" s="31"/>
      <c r="D335" s="146" t="s">
        <v>174</v>
      </c>
      <c r="F335" s="147" t="s">
        <v>452</v>
      </c>
      <c r="I335" s="148"/>
      <c r="L335" s="31"/>
      <c r="M335" s="149"/>
      <c r="T335" s="55"/>
      <c r="AT335" s="16" t="s">
        <v>174</v>
      </c>
      <c r="AU335" s="16" t="s">
        <v>91</v>
      </c>
    </row>
    <row r="336" spans="2:65" s="12" customFormat="1" ht="11.25">
      <c r="B336" s="150"/>
      <c r="D336" s="146" t="s">
        <v>176</v>
      </c>
      <c r="E336" s="151" t="s">
        <v>1</v>
      </c>
      <c r="F336" s="152" t="s">
        <v>453</v>
      </c>
      <c r="H336" s="153">
        <v>2</v>
      </c>
      <c r="I336" s="154"/>
      <c r="L336" s="150"/>
      <c r="M336" s="155"/>
      <c r="T336" s="156"/>
      <c r="AT336" s="151" t="s">
        <v>176</v>
      </c>
      <c r="AU336" s="151" t="s">
        <v>91</v>
      </c>
      <c r="AV336" s="12" t="s">
        <v>91</v>
      </c>
      <c r="AW336" s="12" t="s">
        <v>36</v>
      </c>
      <c r="AX336" s="12" t="s">
        <v>82</v>
      </c>
      <c r="AY336" s="151" t="s">
        <v>166</v>
      </c>
    </row>
    <row r="337" spans="2:65" s="13" customFormat="1" ht="11.25">
      <c r="B337" s="157"/>
      <c r="D337" s="146" t="s">
        <v>176</v>
      </c>
      <c r="E337" s="158" t="s">
        <v>1</v>
      </c>
      <c r="F337" s="159" t="s">
        <v>178</v>
      </c>
      <c r="H337" s="160">
        <v>2</v>
      </c>
      <c r="I337" s="161"/>
      <c r="L337" s="157"/>
      <c r="M337" s="162"/>
      <c r="T337" s="163"/>
      <c r="AT337" s="158" t="s">
        <v>176</v>
      </c>
      <c r="AU337" s="158" t="s">
        <v>91</v>
      </c>
      <c r="AV337" s="13" t="s">
        <v>172</v>
      </c>
      <c r="AW337" s="13" t="s">
        <v>36</v>
      </c>
      <c r="AX337" s="13" t="s">
        <v>14</v>
      </c>
      <c r="AY337" s="158" t="s">
        <v>166</v>
      </c>
    </row>
    <row r="338" spans="2:65" s="1" customFormat="1" ht="24.2" customHeight="1">
      <c r="B338" s="132"/>
      <c r="C338" s="133" t="s">
        <v>454</v>
      </c>
      <c r="D338" s="133" t="s">
        <v>168</v>
      </c>
      <c r="E338" s="134" t="s">
        <v>455</v>
      </c>
      <c r="F338" s="135" t="s">
        <v>456</v>
      </c>
      <c r="G338" s="136" t="s">
        <v>317</v>
      </c>
      <c r="H338" s="137">
        <v>2</v>
      </c>
      <c r="I338" s="138"/>
      <c r="J338" s="139">
        <f>ROUND(I338*H338,2)</f>
        <v>0</v>
      </c>
      <c r="K338" s="135" t="s">
        <v>171</v>
      </c>
      <c r="L338" s="31"/>
      <c r="M338" s="140" t="s">
        <v>1</v>
      </c>
      <c r="N338" s="141" t="s">
        <v>47</v>
      </c>
      <c r="P338" s="142">
        <f>O338*H338</f>
        <v>0</v>
      </c>
      <c r="Q338" s="142">
        <v>0</v>
      </c>
      <c r="R338" s="142">
        <f>Q338*H338</f>
        <v>0</v>
      </c>
      <c r="S338" s="142">
        <v>4.0000000000000001E-3</v>
      </c>
      <c r="T338" s="143">
        <f>S338*H338</f>
        <v>8.0000000000000002E-3</v>
      </c>
      <c r="AR338" s="144" t="s">
        <v>172</v>
      </c>
      <c r="AT338" s="144" t="s">
        <v>168</v>
      </c>
      <c r="AU338" s="144" t="s">
        <v>91</v>
      </c>
      <c r="AY338" s="16" t="s">
        <v>166</v>
      </c>
      <c r="BE338" s="145">
        <f>IF(N338="základní",J338,0)</f>
        <v>0</v>
      </c>
      <c r="BF338" s="145">
        <f>IF(N338="snížená",J338,0)</f>
        <v>0</v>
      </c>
      <c r="BG338" s="145">
        <f>IF(N338="zákl. přenesená",J338,0)</f>
        <v>0</v>
      </c>
      <c r="BH338" s="145">
        <f>IF(N338="sníž. přenesená",J338,0)</f>
        <v>0</v>
      </c>
      <c r="BI338" s="145">
        <f>IF(N338="nulová",J338,0)</f>
        <v>0</v>
      </c>
      <c r="BJ338" s="16" t="s">
        <v>14</v>
      </c>
      <c r="BK338" s="145">
        <f>ROUND(I338*H338,2)</f>
        <v>0</v>
      </c>
      <c r="BL338" s="16" t="s">
        <v>172</v>
      </c>
      <c r="BM338" s="144" t="s">
        <v>457</v>
      </c>
    </row>
    <row r="339" spans="2:65" s="1" customFormat="1" ht="29.25">
      <c r="B339" s="31"/>
      <c r="D339" s="146" t="s">
        <v>174</v>
      </c>
      <c r="F339" s="147" t="s">
        <v>458</v>
      </c>
      <c r="I339" s="148"/>
      <c r="L339" s="31"/>
      <c r="M339" s="149"/>
      <c r="T339" s="55"/>
      <c r="AT339" s="16" t="s">
        <v>174</v>
      </c>
      <c r="AU339" s="16" t="s">
        <v>91</v>
      </c>
    </row>
    <row r="340" spans="2:65" s="12" customFormat="1" ht="11.25">
      <c r="B340" s="150"/>
      <c r="D340" s="146" t="s">
        <v>176</v>
      </c>
      <c r="E340" s="151" t="s">
        <v>1</v>
      </c>
      <c r="F340" s="152" t="s">
        <v>453</v>
      </c>
      <c r="H340" s="153">
        <v>2</v>
      </c>
      <c r="I340" s="154"/>
      <c r="L340" s="150"/>
      <c r="M340" s="155"/>
      <c r="T340" s="156"/>
      <c r="AT340" s="151" t="s">
        <v>176</v>
      </c>
      <c r="AU340" s="151" t="s">
        <v>91</v>
      </c>
      <c r="AV340" s="12" t="s">
        <v>91</v>
      </c>
      <c r="AW340" s="12" t="s">
        <v>36</v>
      </c>
      <c r="AX340" s="12" t="s">
        <v>82</v>
      </c>
      <c r="AY340" s="151" t="s">
        <v>166</v>
      </c>
    </row>
    <row r="341" spans="2:65" s="13" customFormat="1" ht="11.25">
      <c r="B341" s="157"/>
      <c r="D341" s="146" t="s">
        <v>176</v>
      </c>
      <c r="E341" s="158" t="s">
        <v>1</v>
      </c>
      <c r="F341" s="159" t="s">
        <v>178</v>
      </c>
      <c r="H341" s="160">
        <v>2</v>
      </c>
      <c r="I341" s="161"/>
      <c r="L341" s="157"/>
      <c r="M341" s="162"/>
      <c r="T341" s="163"/>
      <c r="AT341" s="158" t="s">
        <v>176</v>
      </c>
      <c r="AU341" s="158" t="s">
        <v>91</v>
      </c>
      <c r="AV341" s="13" t="s">
        <v>172</v>
      </c>
      <c r="AW341" s="13" t="s">
        <v>36</v>
      </c>
      <c r="AX341" s="13" t="s">
        <v>14</v>
      </c>
      <c r="AY341" s="158" t="s">
        <v>166</v>
      </c>
    </row>
    <row r="342" spans="2:65" s="1" customFormat="1" ht="24.2" customHeight="1">
      <c r="B342" s="132"/>
      <c r="C342" s="133" t="s">
        <v>459</v>
      </c>
      <c r="D342" s="133" t="s">
        <v>168</v>
      </c>
      <c r="E342" s="134" t="s">
        <v>460</v>
      </c>
      <c r="F342" s="135" t="s">
        <v>461</v>
      </c>
      <c r="G342" s="136" t="s">
        <v>108</v>
      </c>
      <c r="H342" s="137">
        <v>126</v>
      </c>
      <c r="I342" s="138"/>
      <c r="J342" s="139">
        <f>ROUND(I342*H342,2)</f>
        <v>0</v>
      </c>
      <c r="K342" s="135" t="s">
        <v>171</v>
      </c>
      <c r="L342" s="31"/>
      <c r="M342" s="140" t="s">
        <v>1</v>
      </c>
      <c r="N342" s="141" t="s">
        <v>47</v>
      </c>
      <c r="P342" s="142">
        <f>O342*H342</f>
        <v>0</v>
      </c>
      <c r="Q342" s="142">
        <v>0</v>
      </c>
      <c r="R342" s="142">
        <f>Q342*H342</f>
        <v>0</v>
      </c>
      <c r="S342" s="142">
        <v>0</v>
      </c>
      <c r="T342" s="143">
        <f>S342*H342</f>
        <v>0</v>
      </c>
      <c r="AR342" s="144" t="s">
        <v>172</v>
      </c>
      <c r="AT342" s="144" t="s">
        <v>168</v>
      </c>
      <c r="AU342" s="144" t="s">
        <v>91</v>
      </c>
      <c r="AY342" s="16" t="s">
        <v>166</v>
      </c>
      <c r="BE342" s="145">
        <f>IF(N342="základní",J342,0)</f>
        <v>0</v>
      </c>
      <c r="BF342" s="145">
        <f>IF(N342="snížená",J342,0)</f>
        <v>0</v>
      </c>
      <c r="BG342" s="145">
        <f>IF(N342="zákl. přenesená",J342,0)</f>
        <v>0</v>
      </c>
      <c r="BH342" s="145">
        <f>IF(N342="sníž. přenesená",J342,0)</f>
        <v>0</v>
      </c>
      <c r="BI342" s="145">
        <f>IF(N342="nulová",J342,0)</f>
        <v>0</v>
      </c>
      <c r="BJ342" s="16" t="s">
        <v>14</v>
      </c>
      <c r="BK342" s="145">
        <f>ROUND(I342*H342,2)</f>
        <v>0</v>
      </c>
      <c r="BL342" s="16" t="s">
        <v>172</v>
      </c>
      <c r="BM342" s="144" t="s">
        <v>462</v>
      </c>
    </row>
    <row r="343" spans="2:65" s="1" customFormat="1" ht="48.75">
      <c r="B343" s="31"/>
      <c r="D343" s="146" t="s">
        <v>174</v>
      </c>
      <c r="F343" s="147" t="s">
        <v>463</v>
      </c>
      <c r="I343" s="148"/>
      <c r="L343" s="31"/>
      <c r="M343" s="149"/>
      <c r="T343" s="55"/>
      <c r="AT343" s="16" t="s">
        <v>174</v>
      </c>
      <c r="AU343" s="16" t="s">
        <v>91</v>
      </c>
    </row>
    <row r="344" spans="2:65" s="12" customFormat="1" ht="11.25">
      <c r="B344" s="150"/>
      <c r="D344" s="146" t="s">
        <v>176</v>
      </c>
      <c r="E344" s="151" t="s">
        <v>1</v>
      </c>
      <c r="F344" s="152" t="s">
        <v>201</v>
      </c>
      <c r="H344" s="153">
        <v>126</v>
      </c>
      <c r="I344" s="154"/>
      <c r="L344" s="150"/>
      <c r="M344" s="155"/>
      <c r="T344" s="156"/>
      <c r="AT344" s="151" t="s">
        <v>176</v>
      </c>
      <c r="AU344" s="151" t="s">
        <v>91</v>
      </c>
      <c r="AV344" s="12" t="s">
        <v>91</v>
      </c>
      <c r="AW344" s="12" t="s">
        <v>36</v>
      </c>
      <c r="AX344" s="12" t="s">
        <v>82</v>
      </c>
      <c r="AY344" s="151" t="s">
        <v>166</v>
      </c>
    </row>
    <row r="345" spans="2:65" s="13" customFormat="1" ht="11.25">
      <c r="B345" s="157"/>
      <c r="D345" s="146" t="s">
        <v>176</v>
      </c>
      <c r="E345" s="158" t="s">
        <v>1</v>
      </c>
      <c r="F345" s="159" t="s">
        <v>178</v>
      </c>
      <c r="H345" s="160">
        <v>126</v>
      </c>
      <c r="I345" s="161"/>
      <c r="L345" s="157"/>
      <c r="M345" s="162"/>
      <c r="T345" s="163"/>
      <c r="AT345" s="158" t="s">
        <v>176</v>
      </c>
      <c r="AU345" s="158" t="s">
        <v>91</v>
      </c>
      <c r="AV345" s="13" t="s">
        <v>172</v>
      </c>
      <c r="AW345" s="13" t="s">
        <v>36</v>
      </c>
      <c r="AX345" s="13" t="s">
        <v>14</v>
      </c>
      <c r="AY345" s="158" t="s">
        <v>166</v>
      </c>
    </row>
    <row r="346" spans="2:65" s="1" customFormat="1" ht="24.2" customHeight="1">
      <c r="B346" s="132"/>
      <c r="C346" s="133" t="s">
        <v>464</v>
      </c>
      <c r="D346" s="133" t="s">
        <v>168</v>
      </c>
      <c r="E346" s="134" t="s">
        <v>465</v>
      </c>
      <c r="F346" s="135" t="s">
        <v>466</v>
      </c>
      <c r="G346" s="136" t="s">
        <v>100</v>
      </c>
      <c r="H346" s="137">
        <v>31.5</v>
      </c>
      <c r="I346" s="138"/>
      <c r="J346" s="139">
        <f>ROUND(I346*H346,2)</f>
        <v>0</v>
      </c>
      <c r="K346" s="135" t="s">
        <v>171</v>
      </c>
      <c r="L346" s="31"/>
      <c r="M346" s="140" t="s">
        <v>1</v>
      </c>
      <c r="N346" s="141" t="s">
        <v>47</v>
      </c>
      <c r="P346" s="142">
        <f>O346*H346</f>
        <v>0</v>
      </c>
      <c r="Q346" s="142">
        <v>0</v>
      </c>
      <c r="R346" s="142">
        <f>Q346*H346</f>
        <v>0</v>
      </c>
      <c r="S346" s="142">
        <v>0</v>
      </c>
      <c r="T346" s="143">
        <f>S346*H346</f>
        <v>0</v>
      </c>
      <c r="AR346" s="144" t="s">
        <v>172</v>
      </c>
      <c r="AT346" s="144" t="s">
        <v>168</v>
      </c>
      <c r="AU346" s="144" t="s">
        <v>91</v>
      </c>
      <c r="AY346" s="16" t="s">
        <v>166</v>
      </c>
      <c r="BE346" s="145">
        <f>IF(N346="základní",J346,0)</f>
        <v>0</v>
      </c>
      <c r="BF346" s="145">
        <f>IF(N346="snížená",J346,0)</f>
        <v>0</v>
      </c>
      <c r="BG346" s="145">
        <f>IF(N346="zákl. přenesená",J346,0)</f>
        <v>0</v>
      </c>
      <c r="BH346" s="145">
        <f>IF(N346="sníž. přenesená",J346,0)</f>
        <v>0</v>
      </c>
      <c r="BI346" s="145">
        <f>IF(N346="nulová",J346,0)</f>
        <v>0</v>
      </c>
      <c r="BJ346" s="16" t="s">
        <v>14</v>
      </c>
      <c r="BK346" s="145">
        <f>ROUND(I346*H346,2)</f>
        <v>0</v>
      </c>
      <c r="BL346" s="16" t="s">
        <v>172</v>
      </c>
      <c r="BM346" s="144" t="s">
        <v>467</v>
      </c>
    </row>
    <row r="347" spans="2:65" s="1" customFormat="1" ht="39">
      <c r="B347" s="31"/>
      <c r="D347" s="146" t="s">
        <v>174</v>
      </c>
      <c r="F347" s="147" t="s">
        <v>468</v>
      </c>
      <c r="I347" s="148"/>
      <c r="L347" s="31"/>
      <c r="M347" s="149"/>
      <c r="T347" s="55"/>
      <c r="AT347" s="16" t="s">
        <v>174</v>
      </c>
      <c r="AU347" s="16" t="s">
        <v>91</v>
      </c>
    </row>
    <row r="348" spans="2:65" s="12" customFormat="1" ht="22.5">
      <c r="B348" s="150"/>
      <c r="D348" s="146" t="s">
        <v>176</v>
      </c>
      <c r="E348" s="151" t="s">
        <v>1</v>
      </c>
      <c r="F348" s="152" t="s">
        <v>177</v>
      </c>
      <c r="H348" s="153">
        <v>31.5</v>
      </c>
      <c r="I348" s="154"/>
      <c r="L348" s="150"/>
      <c r="M348" s="155"/>
      <c r="T348" s="156"/>
      <c r="AT348" s="151" t="s">
        <v>176</v>
      </c>
      <c r="AU348" s="151" t="s">
        <v>91</v>
      </c>
      <c r="AV348" s="12" t="s">
        <v>91</v>
      </c>
      <c r="AW348" s="12" t="s">
        <v>36</v>
      </c>
      <c r="AX348" s="12" t="s">
        <v>82</v>
      </c>
      <c r="AY348" s="151" t="s">
        <v>166</v>
      </c>
    </row>
    <row r="349" spans="2:65" s="13" customFormat="1" ht="11.25">
      <c r="B349" s="157"/>
      <c r="D349" s="146" t="s">
        <v>176</v>
      </c>
      <c r="E349" s="158" t="s">
        <v>1</v>
      </c>
      <c r="F349" s="159" t="s">
        <v>178</v>
      </c>
      <c r="H349" s="160">
        <v>31.5</v>
      </c>
      <c r="I349" s="161"/>
      <c r="L349" s="157"/>
      <c r="M349" s="162"/>
      <c r="T349" s="163"/>
      <c r="AT349" s="158" t="s">
        <v>176</v>
      </c>
      <c r="AU349" s="158" t="s">
        <v>91</v>
      </c>
      <c r="AV349" s="13" t="s">
        <v>172</v>
      </c>
      <c r="AW349" s="13" t="s">
        <v>36</v>
      </c>
      <c r="AX349" s="13" t="s">
        <v>14</v>
      </c>
      <c r="AY349" s="158" t="s">
        <v>166</v>
      </c>
    </row>
    <row r="350" spans="2:65" s="11" customFormat="1" ht="22.9" customHeight="1">
      <c r="B350" s="120"/>
      <c r="D350" s="121" t="s">
        <v>81</v>
      </c>
      <c r="E350" s="130" t="s">
        <v>469</v>
      </c>
      <c r="F350" s="130" t="s">
        <v>470</v>
      </c>
      <c r="I350" s="123"/>
      <c r="J350" s="131">
        <f>BK350</f>
        <v>0</v>
      </c>
      <c r="L350" s="120"/>
      <c r="M350" s="125"/>
      <c r="P350" s="126">
        <f>SUM(P351:P392)</f>
        <v>0</v>
      </c>
      <c r="R350" s="126">
        <f>SUM(R351:R392)</f>
        <v>0</v>
      </c>
      <c r="T350" s="127">
        <f>SUM(T351:T392)</f>
        <v>0</v>
      </c>
      <c r="AR350" s="121" t="s">
        <v>14</v>
      </c>
      <c r="AT350" s="128" t="s">
        <v>81</v>
      </c>
      <c r="AU350" s="128" t="s">
        <v>14</v>
      </c>
      <c r="AY350" s="121" t="s">
        <v>166</v>
      </c>
      <c r="BK350" s="129">
        <f>SUM(BK351:BK392)</f>
        <v>0</v>
      </c>
    </row>
    <row r="351" spans="2:65" s="1" customFormat="1" ht="33" customHeight="1">
      <c r="B351" s="132"/>
      <c r="C351" s="133" t="s">
        <v>471</v>
      </c>
      <c r="D351" s="133" t="s">
        <v>168</v>
      </c>
      <c r="E351" s="134" t="s">
        <v>472</v>
      </c>
      <c r="F351" s="135" t="s">
        <v>473</v>
      </c>
      <c r="G351" s="136" t="s">
        <v>122</v>
      </c>
      <c r="H351" s="137">
        <v>204.85900000000001</v>
      </c>
      <c r="I351" s="138"/>
      <c r="J351" s="139">
        <f>ROUND(I351*H351,2)</f>
        <v>0</v>
      </c>
      <c r="K351" s="135" t="s">
        <v>171</v>
      </c>
      <c r="L351" s="31"/>
      <c r="M351" s="140" t="s">
        <v>1</v>
      </c>
      <c r="N351" s="141" t="s">
        <v>47</v>
      </c>
      <c r="P351" s="142">
        <f>O351*H351</f>
        <v>0</v>
      </c>
      <c r="Q351" s="142">
        <v>0</v>
      </c>
      <c r="R351" s="142">
        <f>Q351*H351</f>
        <v>0</v>
      </c>
      <c r="S351" s="142">
        <v>0</v>
      </c>
      <c r="T351" s="143">
        <f>S351*H351</f>
        <v>0</v>
      </c>
      <c r="AR351" s="144" t="s">
        <v>172</v>
      </c>
      <c r="AT351" s="144" t="s">
        <v>168</v>
      </c>
      <c r="AU351" s="144" t="s">
        <v>91</v>
      </c>
      <c r="AY351" s="16" t="s">
        <v>166</v>
      </c>
      <c r="BE351" s="145">
        <f>IF(N351="základní",J351,0)</f>
        <v>0</v>
      </c>
      <c r="BF351" s="145">
        <f>IF(N351="snížená",J351,0)</f>
        <v>0</v>
      </c>
      <c r="BG351" s="145">
        <f>IF(N351="zákl. přenesená",J351,0)</f>
        <v>0</v>
      </c>
      <c r="BH351" s="145">
        <f>IF(N351="sníž. přenesená",J351,0)</f>
        <v>0</v>
      </c>
      <c r="BI351" s="145">
        <f>IF(N351="nulová",J351,0)</f>
        <v>0</v>
      </c>
      <c r="BJ351" s="16" t="s">
        <v>14</v>
      </c>
      <c r="BK351" s="145">
        <f>ROUND(I351*H351,2)</f>
        <v>0</v>
      </c>
      <c r="BL351" s="16" t="s">
        <v>172</v>
      </c>
      <c r="BM351" s="144" t="s">
        <v>474</v>
      </c>
    </row>
    <row r="352" spans="2:65" s="1" customFormat="1" ht="19.5">
      <c r="B352" s="31"/>
      <c r="D352" s="146" t="s">
        <v>174</v>
      </c>
      <c r="F352" s="147" t="s">
        <v>475</v>
      </c>
      <c r="I352" s="148"/>
      <c r="L352" s="31"/>
      <c r="M352" s="149"/>
      <c r="T352" s="55"/>
      <c r="AT352" s="16" t="s">
        <v>174</v>
      </c>
      <c r="AU352" s="16" t="s">
        <v>91</v>
      </c>
    </row>
    <row r="353" spans="2:65" s="12" customFormat="1" ht="11.25">
      <c r="B353" s="150"/>
      <c r="D353" s="146" t="s">
        <v>176</v>
      </c>
      <c r="E353" s="151" t="s">
        <v>1</v>
      </c>
      <c r="F353" s="152" t="s">
        <v>124</v>
      </c>
      <c r="H353" s="153">
        <v>204.85900000000001</v>
      </c>
      <c r="I353" s="154"/>
      <c r="L353" s="150"/>
      <c r="M353" s="155"/>
      <c r="T353" s="156"/>
      <c r="AT353" s="151" t="s">
        <v>176</v>
      </c>
      <c r="AU353" s="151" t="s">
        <v>91</v>
      </c>
      <c r="AV353" s="12" t="s">
        <v>91</v>
      </c>
      <c r="AW353" s="12" t="s">
        <v>36</v>
      </c>
      <c r="AX353" s="12" t="s">
        <v>82</v>
      </c>
      <c r="AY353" s="151" t="s">
        <v>166</v>
      </c>
    </row>
    <row r="354" spans="2:65" s="13" customFormat="1" ht="11.25">
      <c r="B354" s="157"/>
      <c r="D354" s="146" t="s">
        <v>176</v>
      </c>
      <c r="E354" s="158" t="s">
        <v>1</v>
      </c>
      <c r="F354" s="159" t="s">
        <v>178</v>
      </c>
      <c r="H354" s="160">
        <v>204.85900000000001</v>
      </c>
      <c r="I354" s="161"/>
      <c r="L354" s="157"/>
      <c r="M354" s="162"/>
      <c r="T354" s="163"/>
      <c r="AT354" s="158" t="s">
        <v>176</v>
      </c>
      <c r="AU354" s="158" t="s">
        <v>91</v>
      </c>
      <c r="AV354" s="13" t="s">
        <v>172</v>
      </c>
      <c r="AW354" s="13" t="s">
        <v>36</v>
      </c>
      <c r="AX354" s="13" t="s">
        <v>14</v>
      </c>
      <c r="AY354" s="158" t="s">
        <v>166</v>
      </c>
    </row>
    <row r="355" spans="2:65" s="1" customFormat="1" ht="21.75" customHeight="1">
      <c r="B355" s="132"/>
      <c r="C355" s="133" t="s">
        <v>476</v>
      </c>
      <c r="D355" s="133" t="s">
        <v>168</v>
      </c>
      <c r="E355" s="134" t="s">
        <v>477</v>
      </c>
      <c r="F355" s="135" t="s">
        <v>478</v>
      </c>
      <c r="G355" s="136" t="s">
        <v>122</v>
      </c>
      <c r="H355" s="137">
        <v>4916.616</v>
      </c>
      <c r="I355" s="138"/>
      <c r="J355" s="139">
        <f>ROUND(I355*H355,2)</f>
        <v>0</v>
      </c>
      <c r="K355" s="135" t="s">
        <v>171</v>
      </c>
      <c r="L355" s="31"/>
      <c r="M355" s="140" t="s">
        <v>1</v>
      </c>
      <c r="N355" s="141" t="s">
        <v>47</v>
      </c>
      <c r="P355" s="142">
        <f>O355*H355</f>
        <v>0</v>
      </c>
      <c r="Q355" s="142">
        <v>0</v>
      </c>
      <c r="R355" s="142">
        <f>Q355*H355</f>
        <v>0</v>
      </c>
      <c r="S355" s="142">
        <v>0</v>
      </c>
      <c r="T355" s="143">
        <f>S355*H355</f>
        <v>0</v>
      </c>
      <c r="AR355" s="144" t="s">
        <v>172</v>
      </c>
      <c r="AT355" s="144" t="s">
        <v>168</v>
      </c>
      <c r="AU355" s="144" t="s">
        <v>91</v>
      </c>
      <c r="AY355" s="16" t="s">
        <v>166</v>
      </c>
      <c r="BE355" s="145">
        <f>IF(N355="základní",J355,0)</f>
        <v>0</v>
      </c>
      <c r="BF355" s="145">
        <f>IF(N355="snížená",J355,0)</f>
        <v>0</v>
      </c>
      <c r="BG355" s="145">
        <f>IF(N355="zákl. přenesená",J355,0)</f>
        <v>0</v>
      </c>
      <c r="BH355" s="145">
        <f>IF(N355="sníž. přenesená",J355,0)</f>
        <v>0</v>
      </c>
      <c r="BI355" s="145">
        <f>IF(N355="nulová",J355,0)</f>
        <v>0</v>
      </c>
      <c r="BJ355" s="16" t="s">
        <v>14</v>
      </c>
      <c r="BK355" s="145">
        <f>ROUND(I355*H355,2)</f>
        <v>0</v>
      </c>
      <c r="BL355" s="16" t="s">
        <v>172</v>
      </c>
      <c r="BM355" s="144" t="s">
        <v>479</v>
      </c>
    </row>
    <row r="356" spans="2:65" s="1" customFormat="1" ht="29.25">
      <c r="B356" s="31"/>
      <c r="D356" s="146" t="s">
        <v>174</v>
      </c>
      <c r="F356" s="147" t="s">
        <v>480</v>
      </c>
      <c r="I356" s="148"/>
      <c r="L356" s="31"/>
      <c r="M356" s="149"/>
      <c r="T356" s="55"/>
      <c r="AT356" s="16" t="s">
        <v>174</v>
      </c>
      <c r="AU356" s="16" t="s">
        <v>91</v>
      </c>
    </row>
    <row r="357" spans="2:65" s="12" customFormat="1" ht="11.25">
      <c r="B357" s="150"/>
      <c r="D357" s="146" t="s">
        <v>176</v>
      </c>
      <c r="E357" s="151" t="s">
        <v>1</v>
      </c>
      <c r="F357" s="152" t="s">
        <v>481</v>
      </c>
      <c r="H357" s="153">
        <v>4916.616</v>
      </c>
      <c r="I357" s="154"/>
      <c r="L357" s="150"/>
      <c r="M357" s="155"/>
      <c r="T357" s="156"/>
      <c r="AT357" s="151" t="s">
        <v>176</v>
      </c>
      <c r="AU357" s="151" t="s">
        <v>91</v>
      </c>
      <c r="AV357" s="12" t="s">
        <v>91</v>
      </c>
      <c r="AW357" s="12" t="s">
        <v>36</v>
      </c>
      <c r="AX357" s="12" t="s">
        <v>82</v>
      </c>
      <c r="AY357" s="151" t="s">
        <v>166</v>
      </c>
    </row>
    <row r="358" spans="2:65" s="13" customFormat="1" ht="11.25">
      <c r="B358" s="157"/>
      <c r="D358" s="146" t="s">
        <v>176</v>
      </c>
      <c r="E358" s="158" t="s">
        <v>1</v>
      </c>
      <c r="F358" s="159" t="s">
        <v>178</v>
      </c>
      <c r="H358" s="160">
        <v>4916.616</v>
      </c>
      <c r="I358" s="161"/>
      <c r="L358" s="157"/>
      <c r="M358" s="162"/>
      <c r="T358" s="163"/>
      <c r="AT358" s="158" t="s">
        <v>176</v>
      </c>
      <c r="AU358" s="158" t="s">
        <v>91</v>
      </c>
      <c r="AV358" s="13" t="s">
        <v>172</v>
      </c>
      <c r="AW358" s="13" t="s">
        <v>36</v>
      </c>
      <c r="AX358" s="13" t="s">
        <v>14</v>
      </c>
      <c r="AY358" s="158" t="s">
        <v>166</v>
      </c>
    </row>
    <row r="359" spans="2:65" s="1" customFormat="1" ht="37.9" customHeight="1">
      <c r="B359" s="132"/>
      <c r="C359" s="133" t="s">
        <v>482</v>
      </c>
      <c r="D359" s="133" t="s">
        <v>168</v>
      </c>
      <c r="E359" s="134" t="s">
        <v>483</v>
      </c>
      <c r="F359" s="135" t="s">
        <v>484</v>
      </c>
      <c r="G359" s="136" t="s">
        <v>122</v>
      </c>
      <c r="H359" s="137">
        <v>10.94</v>
      </c>
      <c r="I359" s="138"/>
      <c r="J359" s="139">
        <f>ROUND(I359*H359,2)</f>
        <v>0</v>
      </c>
      <c r="K359" s="135" t="s">
        <v>171</v>
      </c>
      <c r="L359" s="31"/>
      <c r="M359" s="140" t="s">
        <v>1</v>
      </c>
      <c r="N359" s="141" t="s">
        <v>47</v>
      </c>
      <c r="P359" s="142">
        <f>O359*H359</f>
        <v>0</v>
      </c>
      <c r="Q359" s="142">
        <v>0</v>
      </c>
      <c r="R359" s="142">
        <f>Q359*H359</f>
        <v>0</v>
      </c>
      <c r="S359" s="142">
        <v>0</v>
      </c>
      <c r="T359" s="143">
        <f>S359*H359</f>
        <v>0</v>
      </c>
      <c r="AR359" s="144" t="s">
        <v>172</v>
      </c>
      <c r="AT359" s="144" t="s">
        <v>168</v>
      </c>
      <c r="AU359" s="144" t="s">
        <v>91</v>
      </c>
      <c r="AY359" s="16" t="s">
        <v>166</v>
      </c>
      <c r="BE359" s="145">
        <f>IF(N359="základní",J359,0)</f>
        <v>0</v>
      </c>
      <c r="BF359" s="145">
        <f>IF(N359="snížená",J359,0)</f>
        <v>0</v>
      </c>
      <c r="BG359" s="145">
        <f>IF(N359="zákl. přenesená",J359,0)</f>
        <v>0</v>
      </c>
      <c r="BH359" s="145">
        <f>IF(N359="sníž. přenesená",J359,0)</f>
        <v>0</v>
      </c>
      <c r="BI359" s="145">
        <f>IF(N359="nulová",J359,0)</f>
        <v>0</v>
      </c>
      <c r="BJ359" s="16" t="s">
        <v>14</v>
      </c>
      <c r="BK359" s="145">
        <f>ROUND(I359*H359,2)</f>
        <v>0</v>
      </c>
      <c r="BL359" s="16" t="s">
        <v>172</v>
      </c>
      <c r="BM359" s="144" t="s">
        <v>485</v>
      </c>
    </row>
    <row r="360" spans="2:65" s="1" customFormat="1" ht="29.25">
      <c r="B360" s="31"/>
      <c r="D360" s="146" t="s">
        <v>174</v>
      </c>
      <c r="F360" s="147" t="s">
        <v>486</v>
      </c>
      <c r="I360" s="148"/>
      <c r="L360" s="31"/>
      <c r="M360" s="149"/>
      <c r="T360" s="55"/>
      <c r="AT360" s="16" t="s">
        <v>174</v>
      </c>
      <c r="AU360" s="16" t="s">
        <v>91</v>
      </c>
    </row>
    <row r="361" spans="2:65" s="12" customFormat="1" ht="11.25">
      <c r="B361" s="150"/>
      <c r="D361" s="146" t="s">
        <v>176</v>
      </c>
      <c r="E361" s="151" t="s">
        <v>1</v>
      </c>
      <c r="F361" s="152" t="s">
        <v>120</v>
      </c>
      <c r="H361" s="153">
        <v>0</v>
      </c>
      <c r="I361" s="154"/>
      <c r="L361" s="150"/>
      <c r="M361" s="155"/>
      <c r="T361" s="156"/>
      <c r="AT361" s="151" t="s">
        <v>176</v>
      </c>
      <c r="AU361" s="151" t="s">
        <v>91</v>
      </c>
      <c r="AV361" s="12" t="s">
        <v>91</v>
      </c>
      <c r="AW361" s="12" t="s">
        <v>36</v>
      </c>
      <c r="AX361" s="12" t="s">
        <v>82</v>
      </c>
      <c r="AY361" s="151" t="s">
        <v>166</v>
      </c>
    </row>
    <row r="362" spans="2:65" s="12" customFormat="1" ht="11.25">
      <c r="B362" s="150"/>
      <c r="D362" s="146" t="s">
        <v>176</v>
      </c>
      <c r="E362" s="151" t="s">
        <v>1</v>
      </c>
      <c r="F362" s="152" t="s">
        <v>487</v>
      </c>
      <c r="H362" s="153">
        <v>5.72</v>
      </c>
      <c r="I362" s="154"/>
      <c r="L362" s="150"/>
      <c r="M362" s="155"/>
      <c r="T362" s="156"/>
      <c r="AT362" s="151" t="s">
        <v>176</v>
      </c>
      <c r="AU362" s="151" t="s">
        <v>91</v>
      </c>
      <c r="AV362" s="12" t="s">
        <v>91</v>
      </c>
      <c r="AW362" s="12" t="s">
        <v>36</v>
      </c>
      <c r="AX362" s="12" t="s">
        <v>82</v>
      </c>
      <c r="AY362" s="151" t="s">
        <v>166</v>
      </c>
    </row>
    <row r="363" spans="2:65" s="12" customFormat="1" ht="11.25">
      <c r="B363" s="150"/>
      <c r="D363" s="146" t="s">
        <v>176</v>
      </c>
      <c r="E363" s="151" t="s">
        <v>1</v>
      </c>
      <c r="F363" s="152" t="s">
        <v>488</v>
      </c>
      <c r="H363" s="153">
        <v>5.22</v>
      </c>
      <c r="I363" s="154"/>
      <c r="L363" s="150"/>
      <c r="M363" s="155"/>
      <c r="T363" s="156"/>
      <c r="AT363" s="151" t="s">
        <v>176</v>
      </c>
      <c r="AU363" s="151" t="s">
        <v>91</v>
      </c>
      <c r="AV363" s="12" t="s">
        <v>91</v>
      </c>
      <c r="AW363" s="12" t="s">
        <v>36</v>
      </c>
      <c r="AX363" s="12" t="s">
        <v>82</v>
      </c>
      <c r="AY363" s="151" t="s">
        <v>166</v>
      </c>
    </row>
    <row r="364" spans="2:65" s="13" customFormat="1" ht="11.25">
      <c r="B364" s="157"/>
      <c r="D364" s="146" t="s">
        <v>176</v>
      </c>
      <c r="E364" s="158" t="s">
        <v>1</v>
      </c>
      <c r="F364" s="159" t="s">
        <v>178</v>
      </c>
      <c r="H364" s="160">
        <v>10.94</v>
      </c>
      <c r="I364" s="161"/>
      <c r="L364" s="157"/>
      <c r="M364" s="162"/>
      <c r="T364" s="163"/>
      <c r="AT364" s="158" t="s">
        <v>176</v>
      </c>
      <c r="AU364" s="158" t="s">
        <v>91</v>
      </c>
      <c r="AV364" s="13" t="s">
        <v>172</v>
      </c>
      <c r="AW364" s="13" t="s">
        <v>36</v>
      </c>
      <c r="AX364" s="13" t="s">
        <v>14</v>
      </c>
      <c r="AY364" s="158" t="s">
        <v>166</v>
      </c>
    </row>
    <row r="365" spans="2:65" s="1" customFormat="1" ht="44.25" customHeight="1">
      <c r="B365" s="132"/>
      <c r="C365" s="133" t="s">
        <v>489</v>
      </c>
      <c r="D365" s="133" t="s">
        <v>168</v>
      </c>
      <c r="E365" s="134" t="s">
        <v>490</v>
      </c>
      <c r="F365" s="135" t="s">
        <v>491</v>
      </c>
      <c r="G365" s="136" t="s">
        <v>122</v>
      </c>
      <c r="H365" s="137">
        <v>22.571999999999999</v>
      </c>
      <c r="I365" s="138"/>
      <c r="J365" s="139">
        <f>ROUND(I365*H365,2)</f>
        <v>0</v>
      </c>
      <c r="K365" s="135" t="s">
        <v>171</v>
      </c>
      <c r="L365" s="31"/>
      <c r="M365" s="140" t="s">
        <v>1</v>
      </c>
      <c r="N365" s="141" t="s">
        <v>47</v>
      </c>
      <c r="P365" s="142">
        <f>O365*H365</f>
        <v>0</v>
      </c>
      <c r="Q365" s="142">
        <v>0</v>
      </c>
      <c r="R365" s="142">
        <f>Q365*H365</f>
        <v>0</v>
      </c>
      <c r="S365" s="142">
        <v>0</v>
      </c>
      <c r="T365" s="143">
        <f>S365*H365</f>
        <v>0</v>
      </c>
      <c r="AR365" s="144" t="s">
        <v>172</v>
      </c>
      <c r="AT365" s="144" t="s">
        <v>168</v>
      </c>
      <c r="AU365" s="144" t="s">
        <v>91</v>
      </c>
      <c r="AY365" s="16" t="s">
        <v>166</v>
      </c>
      <c r="BE365" s="145">
        <f>IF(N365="základní",J365,0)</f>
        <v>0</v>
      </c>
      <c r="BF365" s="145">
        <f>IF(N365="snížená",J365,0)</f>
        <v>0</v>
      </c>
      <c r="BG365" s="145">
        <f>IF(N365="zákl. přenesená",J365,0)</f>
        <v>0</v>
      </c>
      <c r="BH365" s="145">
        <f>IF(N365="sníž. přenesená",J365,0)</f>
        <v>0</v>
      </c>
      <c r="BI365" s="145">
        <f>IF(N365="nulová",J365,0)</f>
        <v>0</v>
      </c>
      <c r="BJ365" s="16" t="s">
        <v>14</v>
      </c>
      <c r="BK365" s="145">
        <f>ROUND(I365*H365,2)</f>
        <v>0</v>
      </c>
      <c r="BL365" s="16" t="s">
        <v>172</v>
      </c>
      <c r="BM365" s="144" t="s">
        <v>492</v>
      </c>
    </row>
    <row r="366" spans="2:65" s="1" customFormat="1" ht="29.25">
      <c r="B366" s="31"/>
      <c r="D366" s="146" t="s">
        <v>174</v>
      </c>
      <c r="F366" s="147" t="s">
        <v>491</v>
      </c>
      <c r="I366" s="148"/>
      <c r="L366" s="31"/>
      <c r="M366" s="149"/>
      <c r="T366" s="55"/>
      <c r="AT366" s="16" t="s">
        <v>174</v>
      </c>
      <c r="AU366" s="16" t="s">
        <v>91</v>
      </c>
    </row>
    <row r="367" spans="2:65" s="12" customFormat="1" ht="11.25">
      <c r="B367" s="150"/>
      <c r="D367" s="146" t="s">
        <v>176</v>
      </c>
      <c r="E367" s="151" t="s">
        <v>1</v>
      </c>
      <c r="F367" s="152" t="s">
        <v>127</v>
      </c>
      <c r="H367" s="153">
        <v>21.111999999999998</v>
      </c>
      <c r="I367" s="154"/>
      <c r="L367" s="150"/>
      <c r="M367" s="155"/>
      <c r="T367" s="156"/>
      <c r="AT367" s="151" t="s">
        <v>176</v>
      </c>
      <c r="AU367" s="151" t="s">
        <v>91</v>
      </c>
      <c r="AV367" s="12" t="s">
        <v>91</v>
      </c>
      <c r="AW367" s="12" t="s">
        <v>36</v>
      </c>
      <c r="AX367" s="12" t="s">
        <v>82</v>
      </c>
      <c r="AY367" s="151" t="s">
        <v>166</v>
      </c>
    </row>
    <row r="368" spans="2:65" s="12" customFormat="1" ht="11.25">
      <c r="B368" s="150"/>
      <c r="D368" s="146" t="s">
        <v>176</v>
      </c>
      <c r="E368" s="151" t="s">
        <v>1</v>
      </c>
      <c r="F368" s="152" t="s">
        <v>493</v>
      </c>
      <c r="H368" s="153">
        <v>1.46</v>
      </c>
      <c r="I368" s="154"/>
      <c r="L368" s="150"/>
      <c r="M368" s="155"/>
      <c r="T368" s="156"/>
      <c r="AT368" s="151" t="s">
        <v>176</v>
      </c>
      <c r="AU368" s="151" t="s">
        <v>91</v>
      </c>
      <c r="AV368" s="12" t="s">
        <v>91</v>
      </c>
      <c r="AW368" s="12" t="s">
        <v>36</v>
      </c>
      <c r="AX368" s="12" t="s">
        <v>82</v>
      </c>
      <c r="AY368" s="151" t="s">
        <v>166</v>
      </c>
    </row>
    <row r="369" spans="2:65" s="13" customFormat="1" ht="11.25">
      <c r="B369" s="157"/>
      <c r="D369" s="146" t="s">
        <v>176</v>
      </c>
      <c r="E369" s="158" t="s">
        <v>1</v>
      </c>
      <c r="F369" s="159" t="s">
        <v>178</v>
      </c>
      <c r="H369" s="160">
        <v>22.571999999999999</v>
      </c>
      <c r="I369" s="161"/>
      <c r="L369" s="157"/>
      <c r="M369" s="162"/>
      <c r="T369" s="163"/>
      <c r="AT369" s="158" t="s">
        <v>176</v>
      </c>
      <c r="AU369" s="158" t="s">
        <v>91</v>
      </c>
      <c r="AV369" s="13" t="s">
        <v>172</v>
      </c>
      <c r="AW369" s="13" t="s">
        <v>36</v>
      </c>
      <c r="AX369" s="13" t="s">
        <v>14</v>
      </c>
      <c r="AY369" s="158" t="s">
        <v>166</v>
      </c>
    </row>
    <row r="370" spans="2:65" s="1" customFormat="1" ht="24.2" customHeight="1">
      <c r="B370" s="132"/>
      <c r="C370" s="133" t="s">
        <v>494</v>
      </c>
      <c r="D370" s="133" t="s">
        <v>168</v>
      </c>
      <c r="E370" s="134" t="s">
        <v>495</v>
      </c>
      <c r="F370" s="135" t="s">
        <v>496</v>
      </c>
      <c r="G370" s="136" t="s">
        <v>122</v>
      </c>
      <c r="H370" s="137">
        <v>249.43199999999999</v>
      </c>
      <c r="I370" s="138"/>
      <c r="J370" s="139">
        <f>ROUND(I370*H370,2)</f>
        <v>0</v>
      </c>
      <c r="K370" s="135" t="s">
        <v>171</v>
      </c>
      <c r="L370" s="31"/>
      <c r="M370" s="140" t="s">
        <v>1</v>
      </c>
      <c r="N370" s="141" t="s">
        <v>47</v>
      </c>
      <c r="P370" s="142">
        <f>O370*H370</f>
        <v>0</v>
      </c>
      <c r="Q370" s="142">
        <v>0</v>
      </c>
      <c r="R370" s="142">
        <f>Q370*H370</f>
        <v>0</v>
      </c>
      <c r="S370" s="142">
        <v>0</v>
      </c>
      <c r="T370" s="143">
        <f>S370*H370</f>
        <v>0</v>
      </c>
      <c r="AR370" s="144" t="s">
        <v>172</v>
      </c>
      <c r="AT370" s="144" t="s">
        <v>168</v>
      </c>
      <c r="AU370" s="144" t="s">
        <v>91</v>
      </c>
      <c r="AY370" s="16" t="s">
        <v>166</v>
      </c>
      <c r="BE370" s="145">
        <f>IF(N370="základní",J370,0)</f>
        <v>0</v>
      </c>
      <c r="BF370" s="145">
        <f>IF(N370="snížená",J370,0)</f>
        <v>0</v>
      </c>
      <c r="BG370" s="145">
        <f>IF(N370="zákl. přenesená",J370,0)</f>
        <v>0</v>
      </c>
      <c r="BH370" s="145">
        <f>IF(N370="sníž. přenesená",J370,0)</f>
        <v>0</v>
      </c>
      <c r="BI370" s="145">
        <f>IF(N370="nulová",J370,0)</f>
        <v>0</v>
      </c>
      <c r="BJ370" s="16" t="s">
        <v>14</v>
      </c>
      <c r="BK370" s="145">
        <f>ROUND(I370*H370,2)</f>
        <v>0</v>
      </c>
      <c r="BL370" s="16" t="s">
        <v>172</v>
      </c>
      <c r="BM370" s="144" t="s">
        <v>497</v>
      </c>
    </row>
    <row r="371" spans="2:65" s="1" customFormat="1" ht="19.5">
      <c r="B371" s="31"/>
      <c r="D371" s="146" t="s">
        <v>174</v>
      </c>
      <c r="F371" s="147" t="s">
        <v>498</v>
      </c>
      <c r="I371" s="148"/>
      <c r="L371" s="31"/>
      <c r="M371" s="149"/>
      <c r="T371" s="55"/>
      <c r="AT371" s="16" t="s">
        <v>174</v>
      </c>
      <c r="AU371" s="16" t="s">
        <v>91</v>
      </c>
    </row>
    <row r="372" spans="2:65" s="12" customFormat="1" ht="11.25">
      <c r="B372" s="150"/>
      <c r="D372" s="146" t="s">
        <v>176</v>
      </c>
      <c r="E372" s="151" t="s">
        <v>133</v>
      </c>
      <c r="F372" s="152" t="s">
        <v>499</v>
      </c>
      <c r="H372" s="153">
        <v>183.74700000000001</v>
      </c>
      <c r="I372" s="154"/>
      <c r="L372" s="150"/>
      <c r="M372" s="155"/>
      <c r="T372" s="156"/>
      <c r="AT372" s="151" t="s">
        <v>176</v>
      </c>
      <c r="AU372" s="151" t="s">
        <v>91</v>
      </c>
      <c r="AV372" s="12" t="s">
        <v>91</v>
      </c>
      <c r="AW372" s="12" t="s">
        <v>36</v>
      </c>
      <c r="AX372" s="12" t="s">
        <v>82</v>
      </c>
      <c r="AY372" s="151" t="s">
        <v>166</v>
      </c>
    </row>
    <row r="373" spans="2:65" s="12" customFormat="1" ht="11.25">
      <c r="B373" s="150"/>
      <c r="D373" s="146" t="s">
        <v>176</v>
      </c>
      <c r="E373" s="151" t="s">
        <v>120</v>
      </c>
      <c r="F373" s="152" t="s">
        <v>500</v>
      </c>
      <c r="H373" s="153">
        <v>0</v>
      </c>
      <c r="I373" s="154"/>
      <c r="L373" s="150"/>
      <c r="M373" s="155"/>
      <c r="T373" s="156"/>
      <c r="AT373" s="151" t="s">
        <v>176</v>
      </c>
      <c r="AU373" s="151" t="s">
        <v>91</v>
      </c>
      <c r="AV373" s="12" t="s">
        <v>91</v>
      </c>
      <c r="AW373" s="12" t="s">
        <v>36</v>
      </c>
      <c r="AX373" s="12" t="s">
        <v>82</v>
      </c>
      <c r="AY373" s="151" t="s">
        <v>166</v>
      </c>
    </row>
    <row r="374" spans="2:65" s="12" customFormat="1" ht="11.25">
      <c r="B374" s="150"/>
      <c r="D374" s="146" t="s">
        <v>176</v>
      </c>
      <c r="E374" s="151" t="s">
        <v>127</v>
      </c>
      <c r="F374" s="152" t="s">
        <v>501</v>
      </c>
      <c r="H374" s="153">
        <v>21.111999999999998</v>
      </c>
      <c r="I374" s="154"/>
      <c r="L374" s="150"/>
      <c r="M374" s="155"/>
      <c r="T374" s="156"/>
      <c r="AT374" s="151" t="s">
        <v>176</v>
      </c>
      <c r="AU374" s="151" t="s">
        <v>91</v>
      </c>
      <c r="AV374" s="12" t="s">
        <v>91</v>
      </c>
      <c r="AW374" s="12" t="s">
        <v>36</v>
      </c>
      <c r="AX374" s="12" t="s">
        <v>82</v>
      </c>
      <c r="AY374" s="151" t="s">
        <v>166</v>
      </c>
    </row>
    <row r="375" spans="2:65" s="13" customFormat="1" ht="11.25">
      <c r="B375" s="157"/>
      <c r="D375" s="146" t="s">
        <v>176</v>
      </c>
      <c r="E375" s="158" t="s">
        <v>124</v>
      </c>
      <c r="F375" s="159" t="s">
        <v>178</v>
      </c>
      <c r="H375" s="160">
        <v>204.85900000000001</v>
      </c>
      <c r="I375" s="161"/>
      <c r="L375" s="157"/>
      <c r="M375" s="162"/>
      <c r="T375" s="163"/>
      <c r="AT375" s="158" t="s">
        <v>176</v>
      </c>
      <c r="AU375" s="158" t="s">
        <v>91</v>
      </c>
      <c r="AV375" s="13" t="s">
        <v>172</v>
      </c>
      <c r="AW375" s="13" t="s">
        <v>36</v>
      </c>
      <c r="AX375" s="13" t="s">
        <v>82</v>
      </c>
      <c r="AY375" s="158" t="s">
        <v>166</v>
      </c>
    </row>
    <row r="376" spans="2:65" s="12" customFormat="1" ht="11.25">
      <c r="B376" s="150"/>
      <c r="D376" s="146" t="s">
        <v>176</v>
      </c>
      <c r="E376" s="151" t="s">
        <v>1</v>
      </c>
      <c r="F376" s="152" t="s">
        <v>502</v>
      </c>
      <c r="H376" s="153">
        <v>8.0329999999999995</v>
      </c>
      <c r="I376" s="154"/>
      <c r="L376" s="150"/>
      <c r="M376" s="155"/>
      <c r="T376" s="156"/>
      <c r="AT376" s="151" t="s">
        <v>176</v>
      </c>
      <c r="AU376" s="151" t="s">
        <v>91</v>
      </c>
      <c r="AV376" s="12" t="s">
        <v>91</v>
      </c>
      <c r="AW376" s="12" t="s">
        <v>36</v>
      </c>
      <c r="AX376" s="12" t="s">
        <v>82</v>
      </c>
      <c r="AY376" s="151" t="s">
        <v>166</v>
      </c>
    </row>
    <row r="377" spans="2:65" s="12" customFormat="1" ht="11.25">
      <c r="B377" s="150"/>
      <c r="D377" s="146" t="s">
        <v>176</v>
      </c>
      <c r="E377" s="151" t="s">
        <v>1</v>
      </c>
      <c r="F377" s="152" t="s">
        <v>503</v>
      </c>
      <c r="H377" s="153">
        <v>36.54</v>
      </c>
      <c r="I377" s="154"/>
      <c r="L377" s="150"/>
      <c r="M377" s="155"/>
      <c r="T377" s="156"/>
      <c r="AT377" s="151" t="s">
        <v>176</v>
      </c>
      <c r="AU377" s="151" t="s">
        <v>91</v>
      </c>
      <c r="AV377" s="12" t="s">
        <v>91</v>
      </c>
      <c r="AW377" s="12" t="s">
        <v>36</v>
      </c>
      <c r="AX377" s="12" t="s">
        <v>82</v>
      </c>
      <c r="AY377" s="151" t="s">
        <v>166</v>
      </c>
    </row>
    <row r="378" spans="2:65" s="13" customFormat="1" ht="11.25">
      <c r="B378" s="157"/>
      <c r="D378" s="146" t="s">
        <v>176</v>
      </c>
      <c r="E378" s="158" t="s">
        <v>130</v>
      </c>
      <c r="F378" s="159" t="s">
        <v>178</v>
      </c>
      <c r="H378" s="160">
        <v>44.573</v>
      </c>
      <c r="I378" s="161"/>
      <c r="L378" s="157"/>
      <c r="M378" s="162"/>
      <c r="T378" s="163"/>
      <c r="AT378" s="158" t="s">
        <v>176</v>
      </c>
      <c r="AU378" s="158" t="s">
        <v>91</v>
      </c>
      <c r="AV378" s="13" t="s">
        <v>172</v>
      </c>
      <c r="AW378" s="13" t="s">
        <v>36</v>
      </c>
      <c r="AX378" s="13" t="s">
        <v>82</v>
      </c>
      <c r="AY378" s="158" t="s">
        <v>166</v>
      </c>
    </row>
    <row r="379" spans="2:65" s="12" customFormat="1" ht="11.25">
      <c r="B379" s="150"/>
      <c r="D379" s="146" t="s">
        <v>176</v>
      </c>
      <c r="E379" s="151" t="s">
        <v>1</v>
      </c>
      <c r="F379" s="152" t="s">
        <v>504</v>
      </c>
      <c r="H379" s="153">
        <v>249.43199999999999</v>
      </c>
      <c r="I379" s="154"/>
      <c r="L379" s="150"/>
      <c r="M379" s="155"/>
      <c r="T379" s="156"/>
      <c r="AT379" s="151" t="s">
        <v>176</v>
      </c>
      <c r="AU379" s="151" t="s">
        <v>91</v>
      </c>
      <c r="AV379" s="12" t="s">
        <v>91</v>
      </c>
      <c r="AW379" s="12" t="s">
        <v>36</v>
      </c>
      <c r="AX379" s="12" t="s">
        <v>82</v>
      </c>
      <c r="AY379" s="151" t="s">
        <v>166</v>
      </c>
    </row>
    <row r="380" spans="2:65" s="13" customFormat="1" ht="11.25">
      <c r="B380" s="157"/>
      <c r="D380" s="146" t="s">
        <v>176</v>
      </c>
      <c r="E380" s="158" t="s">
        <v>1</v>
      </c>
      <c r="F380" s="159" t="s">
        <v>178</v>
      </c>
      <c r="H380" s="160">
        <v>249.43199999999999</v>
      </c>
      <c r="I380" s="161"/>
      <c r="L380" s="157"/>
      <c r="M380" s="162"/>
      <c r="T380" s="163"/>
      <c r="AT380" s="158" t="s">
        <v>176</v>
      </c>
      <c r="AU380" s="158" t="s">
        <v>91</v>
      </c>
      <c r="AV380" s="13" t="s">
        <v>172</v>
      </c>
      <c r="AW380" s="13" t="s">
        <v>36</v>
      </c>
      <c r="AX380" s="13" t="s">
        <v>14</v>
      </c>
      <c r="AY380" s="158" t="s">
        <v>166</v>
      </c>
    </row>
    <row r="381" spans="2:65" s="1" customFormat="1" ht="21.75" customHeight="1">
      <c r="B381" s="132"/>
      <c r="C381" s="133" t="s">
        <v>505</v>
      </c>
      <c r="D381" s="133" t="s">
        <v>168</v>
      </c>
      <c r="E381" s="134" t="s">
        <v>506</v>
      </c>
      <c r="F381" s="135" t="s">
        <v>507</v>
      </c>
      <c r="G381" s="136" t="s">
        <v>122</v>
      </c>
      <c r="H381" s="137">
        <v>44.573</v>
      </c>
      <c r="I381" s="138"/>
      <c r="J381" s="139">
        <f>ROUND(I381*H381,2)</f>
        <v>0</v>
      </c>
      <c r="K381" s="135" t="s">
        <v>171</v>
      </c>
      <c r="L381" s="31"/>
      <c r="M381" s="140" t="s">
        <v>1</v>
      </c>
      <c r="N381" s="141" t="s">
        <v>47</v>
      </c>
      <c r="P381" s="142">
        <f>O381*H381</f>
        <v>0</v>
      </c>
      <c r="Q381" s="142">
        <v>0</v>
      </c>
      <c r="R381" s="142">
        <f>Q381*H381</f>
        <v>0</v>
      </c>
      <c r="S381" s="142">
        <v>0</v>
      </c>
      <c r="T381" s="143">
        <f>S381*H381</f>
        <v>0</v>
      </c>
      <c r="AR381" s="144" t="s">
        <v>172</v>
      </c>
      <c r="AT381" s="144" t="s">
        <v>168</v>
      </c>
      <c r="AU381" s="144" t="s">
        <v>91</v>
      </c>
      <c r="AY381" s="16" t="s">
        <v>166</v>
      </c>
      <c r="BE381" s="145">
        <f>IF(N381="základní",J381,0)</f>
        <v>0</v>
      </c>
      <c r="BF381" s="145">
        <f>IF(N381="snížená",J381,0)</f>
        <v>0</v>
      </c>
      <c r="BG381" s="145">
        <f>IF(N381="zákl. přenesená",J381,0)</f>
        <v>0</v>
      </c>
      <c r="BH381" s="145">
        <f>IF(N381="sníž. přenesená",J381,0)</f>
        <v>0</v>
      </c>
      <c r="BI381" s="145">
        <f>IF(N381="nulová",J381,0)</f>
        <v>0</v>
      </c>
      <c r="BJ381" s="16" t="s">
        <v>14</v>
      </c>
      <c r="BK381" s="145">
        <f>ROUND(I381*H381,2)</f>
        <v>0</v>
      </c>
      <c r="BL381" s="16" t="s">
        <v>172</v>
      </c>
      <c r="BM381" s="144" t="s">
        <v>508</v>
      </c>
    </row>
    <row r="382" spans="2:65" s="1" customFormat="1" ht="19.5">
      <c r="B382" s="31"/>
      <c r="D382" s="146" t="s">
        <v>174</v>
      </c>
      <c r="F382" s="147" t="s">
        <v>509</v>
      </c>
      <c r="I382" s="148"/>
      <c r="L382" s="31"/>
      <c r="M382" s="149"/>
      <c r="T382" s="55"/>
      <c r="AT382" s="16" t="s">
        <v>174</v>
      </c>
      <c r="AU382" s="16" t="s">
        <v>91</v>
      </c>
    </row>
    <row r="383" spans="2:65" s="12" customFormat="1" ht="11.25">
      <c r="B383" s="150"/>
      <c r="D383" s="146" t="s">
        <v>176</v>
      </c>
      <c r="E383" s="151" t="s">
        <v>1</v>
      </c>
      <c r="F383" s="152" t="s">
        <v>130</v>
      </c>
      <c r="H383" s="153">
        <v>44.573</v>
      </c>
      <c r="I383" s="154"/>
      <c r="L383" s="150"/>
      <c r="M383" s="155"/>
      <c r="T383" s="156"/>
      <c r="AT383" s="151" t="s">
        <v>176</v>
      </c>
      <c r="AU383" s="151" t="s">
        <v>91</v>
      </c>
      <c r="AV383" s="12" t="s">
        <v>91</v>
      </c>
      <c r="AW383" s="12" t="s">
        <v>36</v>
      </c>
      <c r="AX383" s="12" t="s">
        <v>82</v>
      </c>
      <c r="AY383" s="151" t="s">
        <v>166</v>
      </c>
    </row>
    <row r="384" spans="2:65" s="13" customFormat="1" ht="11.25">
      <c r="B384" s="157"/>
      <c r="D384" s="146" t="s">
        <v>176</v>
      </c>
      <c r="E384" s="158" t="s">
        <v>1</v>
      </c>
      <c r="F384" s="159" t="s">
        <v>178</v>
      </c>
      <c r="H384" s="160">
        <v>44.573</v>
      </c>
      <c r="I384" s="161"/>
      <c r="L384" s="157"/>
      <c r="M384" s="162"/>
      <c r="T384" s="163"/>
      <c r="AT384" s="158" t="s">
        <v>176</v>
      </c>
      <c r="AU384" s="158" t="s">
        <v>91</v>
      </c>
      <c r="AV384" s="13" t="s">
        <v>172</v>
      </c>
      <c r="AW384" s="13" t="s">
        <v>36</v>
      </c>
      <c r="AX384" s="13" t="s">
        <v>14</v>
      </c>
      <c r="AY384" s="158" t="s">
        <v>166</v>
      </c>
    </row>
    <row r="385" spans="2:65" s="1" customFormat="1" ht="24.2" customHeight="1">
      <c r="B385" s="132"/>
      <c r="C385" s="133" t="s">
        <v>510</v>
      </c>
      <c r="D385" s="133" t="s">
        <v>168</v>
      </c>
      <c r="E385" s="134" t="s">
        <v>511</v>
      </c>
      <c r="F385" s="135" t="s">
        <v>512</v>
      </c>
      <c r="G385" s="136" t="s">
        <v>122</v>
      </c>
      <c r="H385" s="137">
        <v>1069.752</v>
      </c>
      <c r="I385" s="138"/>
      <c r="J385" s="139">
        <f>ROUND(I385*H385,2)</f>
        <v>0</v>
      </c>
      <c r="K385" s="135" t="s">
        <v>171</v>
      </c>
      <c r="L385" s="31"/>
      <c r="M385" s="140" t="s">
        <v>1</v>
      </c>
      <c r="N385" s="141" t="s">
        <v>47</v>
      </c>
      <c r="P385" s="142">
        <f>O385*H385</f>
        <v>0</v>
      </c>
      <c r="Q385" s="142">
        <v>0</v>
      </c>
      <c r="R385" s="142">
        <f>Q385*H385</f>
        <v>0</v>
      </c>
      <c r="S385" s="142">
        <v>0</v>
      </c>
      <c r="T385" s="143">
        <f>S385*H385</f>
        <v>0</v>
      </c>
      <c r="AR385" s="144" t="s">
        <v>172</v>
      </c>
      <c r="AT385" s="144" t="s">
        <v>168</v>
      </c>
      <c r="AU385" s="144" t="s">
        <v>91</v>
      </c>
      <c r="AY385" s="16" t="s">
        <v>166</v>
      </c>
      <c r="BE385" s="145">
        <f>IF(N385="základní",J385,0)</f>
        <v>0</v>
      </c>
      <c r="BF385" s="145">
        <f>IF(N385="snížená",J385,0)</f>
        <v>0</v>
      </c>
      <c r="BG385" s="145">
        <f>IF(N385="zákl. přenesená",J385,0)</f>
        <v>0</v>
      </c>
      <c r="BH385" s="145">
        <f>IF(N385="sníž. přenesená",J385,0)</f>
        <v>0</v>
      </c>
      <c r="BI385" s="145">
        <f>IF(N385="nulová",J385,0)</f>
        <v>0</v>
      </c>
      <c r="BJ385" s="16" t="s">
        <v>14</v>
      </c>
      <c r="BK385" s="145">
        <f>ROUND(I385*H385,2)</f>
        <v>0</v>
      </c>
      <c r="BL385" s="16" t="s">
        <v>172</v>
      </c>
      <c r="BM385" s="144" t="s">
        <v>513</v>
      </c>
    </row>
    <row r="386" spans="2:65" s="1" customFormat="1" ht="29.25">
      <c r="B386" s="31"/>
      <c r="D386" s="146" t="s">
        <v>174</v>
      </c>
      <c r="F386" s="147" t="s">
        <v>514</v>
      </c>
      <c r="I386" s="148"/>
      <c r="L386" s="31"/>
      <c r="M386" s="149"/>
      <c r="T386" s="55"/>
      <c r="AT386" s="16" t="s">
        <v>174</v>
      </c>
      <c r="AU386" s="16" t="s">
        <v>91</v>
      </c>
    </row>
    <row r="387" spans="2:65" s="12" customFormat="1" ht="11.25">
      <c r="B387" s="150"/>
      <c r="D387" s="146" t="s">
        <v>176</v>
      </c>
      <c r="E387" s="151" t="s">
        <v>1</v>
      </c>
      <c r="F387" s="152" t="s">
        <v>515</v>
      </c>
      <c r="H387" s="153">
        <v>1069.752</v>
      </c>
      <c r="I387" s="154"/>
      <c r="L387" s="150"/>
      <c r="M387" s="155"/>
      <c r="T387" s="156"/>
      <c r="AT387" s="151" t="s">
        <v>176</v>
      </c>
      <c r="AU387" s="151" t="s">
        <v>91</v>
      </c>
      <c r="AV387" s="12" t="s">
        <v>91</v>
      </c>
      <c r="AW387" s="12" t="s">
        <v>36</v>
      </c>
      <c r="AX387" s="12" t="s">
        <v>82</v>
      </c>
      <c r="AY387" s="151" t="s">
        <v>166</v>
      </c>
    </row>
    <row r="388" spans="2:65" s="13" customFormat="1" ht="11.25">
      <c r="B388" s="157"/>
      <c r="D388" s="146" t="s">
        <v>176</v>
      </c>
      <c r="E388" s="158" t="s">
        <v>1</v>
      </c>
      <c r="F388" s="159" t="s">
        <v>178</v>
      </c>
      <c r="H388" s="160">
        <v>1069.752</v>
      </c>
      <c r="I388" s="161"/>
      <c r="L388" s="157"/>
      <c r="M388" s="162"/>
      <c r="T388" s="163"/>
      <c r="AT388" s="158" t="s">
        <v>176</v>
      </c>
      <c r="AU388" s="158" t="s">
        <v>91</v>
      </c>
      <c r="AV388" s="13" t="s">
        <v>172</v>
      </c>
      <c r="AW388" s="13" t="s">
        <v>36</v>
      </c>
      <c r="AX388" s="13" t="s">
        <v>14</v>
      </c>
      <c r="AY388" s="158" t="s">
        <v>166</v>
      </c>
    </row>
    <row r="389" spans="2:65" s="1" customFormat="1" ht="44.25" customHeight="1">
      <c r="B389" s="132"/>
      <c r="C389" s="133" t="s">
        <v>516</v>
      </c>
      <c r="D389" s="133" t="s">
        <v>168</v>
      </c>
      <c r="E389" s="134" t="s">
        <v>517</v>
      </c>
      <c r="F389" s="135" t="s">
        <v>518</v>
      </c>
      <c r="G389" s="136" t="s">
        <v>122</v>
      </c>
      <c r="H389" s="137">
        <v>183.74700000000001</v>
      </c>
      <c r="I389" s="138"/>
      <c r="J389" s="139">
        <f>ROUND(I389*H389,2)</f>
        <v>0</v>
      </c>
      <c r="K389" s="135" t="s">
        <v>171</v>
      </c>
      <c r="L389" s="31"/>
      <c r="M389" s="140" t="s">
        <v>1</v>
      </c>
      <c r="N389" s="141" t="s">
        <v>47</v>
      </c>
      <c r="P389" s="142">
        <f>O389*H389</f>
        <v>0</v>
      </c>
      <c r="Q389" s="142">
        <v>0</v>
      </c>
      <c r="R389" s="142">
        <f>Q389*H389</f>
        <v>0</v>
      </c>
      <c r="S389" s="142">
        <v>0</v>
      </c>
      <c r="T389" s="143">
        <f>S389*H389</f>
        <v>0</v>
      </c>
      <c r="AR389" s="144" t="s">
        <v>172</v>
      </c>
      <c r="AT389" s="144" t="s">
        <v>168</v>
      </c>
      <c r="AU389" s="144" t="s">
        <v>91</v>
      </c>
      <c r="AY389" s="16" t="s">
        <v>166</v>
      </c>
      <c r="BE389" s="145">
        <f>IF(N389="základní",J389,0)</f>
        <v>0</v>
      </c>
      <c r="BF389" s="145">
        <f>IF(N389="snížená",J389,0)</f>
        <v>0</v>
      </c>
      <c r="BG389" s="145">
        <f>IF(N389="zákl. přenesená",J389,0)</f>
        <v>0</v>
      </c>
      <c r="BH389" s="145">
        <f>IF(N389="sníž. přenesená",J389,0)</f>
        <v>0</v>
      </c>
      <c r="BI389" s="145">
        <f>IF(N389="nulová",J389,0)</f>
        <v>0</v>
      </c>
      <c r="BJ389" s="16" t="s">
        <v>14</v>
      </c>
      <c r="BK389" s="145">
        <f>ROUND(I389*H389,2)</f>
        <v>0</v>
      </c>
      <c r="BL389" s="16" t="s">
        <v>172</v>
      </c>
      <c r="BM389" s="144" t="s">
        <v>519</v>
      </c>
    </row>
    <row r="390" spans="2:65" s="1" customFormat="1" ht="29.25">
      <c r="B390" s="31"/>
      <c r="D390" s="146" t="s">
        <v>174</v>
      </c>
      <c r="F390" s="147" t="s">
        <v>518</v>
      </c>
      <c r="I390" s="148"/>
      <c r="L390" s="31"/>
      <c r="M390" s="149"/>
      <c r="T390" s="55"/>
      <c r="AT390" s="16" t="s">
        <v>174</v>
      </c>
      <c r="AU390" s="16" t="s">
        <v>91</v>
      </c>
    </row>
    <row r="391" spans="2:65" s="12" customFormat="1" ht="11.25">
      <c r="B391" s="150"/>
      <c r="D391" s="146" t="s">
        <v>176</v>
      </c>
      <c r="E391" s="151" t="s">
        <v>1</v>
      </c>
      <c r="F391" s="152" t="s">
        <v>133</v>
      </c>
      <c r="H391" s="153">
        <v>183.74700000000001</v>
      </c>
      <c r="I391" s="154"/>
      <c r="L391" s="150"/>
      <c r="M391" s="155"/>
      <c r="T391" s="156"/>
      <c r="AT391" s="151" t="s">
        <v>176</v>
      </c>
      <c r="AU391" s="151" t="s">
        <v>91</v>
      </c>
      <c r="AV391" s="12" t="s">
        <v>91</v>
      </c>
      <c r="AW391" s="12" t="s">
        <v>36</v>
      </c>
      <c r="AX391" s="12" t="s">
        <v>82</v>
      </c>
      <c r="AY391" s="151" t="s">
        <v>166</v>
      </c>
    </row>
    <row r="392" spans="2:65" s="13" customFormat="1" ht="11.25">
      <c r="B392" s="157"/>
      <c r="D392" s="146" t="s">
        <v>176</v>
      </c>
      <c r="E392" s="158" t="s">
        <v>1</v>
      </c>
      <c r="F392" s="159" t="s">
        <v>178</v>
      </c>
      <c r="H392" s="160">
        <v>183.74700000000001</v>
      </c>
      <c r="I392" s="161"/>
      <c r="L392" s="157"/>
      <c r="M392" s="162"/>
      <c r="T392" s="163"/>
      <c r="AT392" s="158" t="s">
        <v>176</v>
      </c>
      <c r="AU392" s="158" t="s">
        <v>91</v>
      </c>
      <c r="AV392" s="13" t="s">
        <v>172</v>
      </c>
      <c r="AW392" s="13" t="s">
        <v>36</v>
      </c>
      <c r="AX392" s="13" t="s">
        <v>14</v>
      </c>
      <c r="AY392" s="158" t="s">
        <v>166</v>
      </c>
    </row>
    <row r="393" spans="2:65" s="11" customFormat="1" ht="22.9" customHeight="1">
      <c r="B393" s="120"/>
      <c r="D393" s="121" t="s">
        <v>81</v>
      </c>
      <c r="E393" s="130" t="s">
        <v>520</v>
      </c>
      <c r="F393" s="130" t="s">
        <v>521</v>
      </c>
      <c r="I393" s="123"/>
      <c r="J393" s="131">
        <f>BK393</f>
        <v>0</v>
      </c>
      <c r="L393" s="120"/>
      <c r="M393" s="125"/>
      <c r="P393" s="126">
        <f>SUM(P394:P397)</f>
        <v>0</v>
      </c>
      <c r="R393" s="126">
        <f>SUM(R394:R397)</f>
        <v>0</v>
      </c>
      <c r="T393" s="127">
        <f>SUM(T394:T397)</f>
        <v>0</v>
      </c>
      <c r="AR393" s="121" t="s">
        <v>14</v>
      </c>
      <c r="AT393" s="128" t="s">
        <v>81</v>
      </c>
      <c r="AU393" s="128" t="s">
        <v>14</v>
      </c>
      <c r="AY393" s="121" t="s">
        <v>166</v>
      </c>
      <c r="BK393" s="129">
        <f>SUM(BK394:BK397)</f>
        <v>0</v>
      </c>
    </row>
    <row r="394" spans="2:65" s="1" customFormat="1" ht="33" customHeight="1">
      <c r="B394" s="132"/>
      <c r="C394" s="133" t="s">
        <v>522</v>
      </c>
      <c r="D394" s="133" t="s">
        <v>168</v>
      </c>
      <c r="E394" s="134" t="s">
        <v>523</v>
      </c>
      <c r="F394" s="135" t="s">
        <v>524</v>
      </c>
      <c r="G394" s="136" t="s">
        <v>122</v>
      </c>
      <c r="H394" s="137">
        <v>243.696</v>
      </c>
      <c r="I394" s="138"/>
      <c r="J394" s="139">
        <f>ROUND(I394*H394,2)</f>
        <v>0</v>
      </c>
      <c r="K394" s="135" t="s">
        <v>171</v>
      </c>
      <c r="L394" s="31"/>
      <c r="M394" s="140" t="s">
        <v>1</v>
      </c>
      <c r="N394" s="141" t="s">
        <v>47</v>
      </c>
      <c r="P394" s="142">
        <f>O394*H394</f>
        <v>0</v>
      </c>
      <c r="Q394" s="142">
        <v>0</v>
      </c>
      <c r="R394" s="142">
        <f>Q394*H394</f>
        <v>0</v>
      </c>
      <c r="S394" s="142">
        <v>0</v>
      </c>
      <c r="T394" s="143">
        <f>S394*H394</f>
        <v>0</v>
      </c>
      <c r="AR394" s="144" t="s">
        <v>172</v>
      </c>
      <c r="AT394" s="144" t="s">
        <v>168</v>
      </c>
      <c r="AU394" s="144" t="s">
        <v>91</v>
      </c>
      <c r="AY394" s="16" t="s">
        <v>166</v>
      </c>
      <c r="BE394" s="145">
        <f>IF(N394="základní",J394,0)</f>
        <v>0</v>
      </c>
      <c r="BF394" s="145">
        <f>IF(N394="snížená",J394,0)</f>
        <v>0</v>
      </c>
      <c r="BG394" s="145">
        <f>IF(N394="zákl. přenesená",J394,0)</f>
        <v>0</v>
      </c>
      <c r="BH394" s="145">
        <f>IF(N394="sníž. přenesená",J394,0)</f>
        <v>0</v>
      </c>
      <c r="BI394" s="145">
        <f>IF(N394="nulová",J394,0)</f>
        <v>0</v>
      </c>
      <c r="BJ394" s="16" t="s">
        <v>14</v>
      </c>
      <c r="BK394" s="145">
        <f>ROUND(I394*H394,2)</f>
        <v>0</v>
      </c>
      <c r="BL394" s="16" t="s">
        <v>172</v>
      </c>
      <c r="BM394" s="144" t="s">
        <v>525</v>
      </c>
    </row>
    <row r="395" spans="2:65" s="1" customFormat="1" ht="29.25">
      <c r="B395" s="31"/>
      <c r="D395" s="146" t="s">
        <v>174</v>
      </c>
      <c r="F395" s="147" t="s">
        <v>526</v>
      </c>
      <c r="I395" s="148"/>
      <c r="L395" s="31"/>
      <c r="M395" s="149"/>
      <c r="T395" s="55"/>
      <c r="AT395" s="16" t="s">
        <v>174</v>
      </c>
      <c r="AU395" s="16" t="s">
        <v>91</v>
      </c>
    </row>
    <row r="396" spans="2:65" s="1" customFormat="1" ht="33" customHeight="1">
      <c r="B396" s="132"/>
      <c r="C396" s="133" t="s">
        <v>527</v>
      </c>
      <c r="D396" s="133" t="s">
        <v>168</v>
      </c>
      <c r="E396" s="134" t="s">
        <v>528</v>
      </c>
      <c r="F396" s="135" t="s">
        <v>529</v>
      </c>
      <c r="G396" s="136" t="s">
        <v>122</v>
      </c>
      <c r="H396" s="137">
        <v>243.696</v>
      </c>
      <c r="I396" s="138"/>
      <c r="J396" s="139">
        <f>ROUND(I396*H396,2)</f>
        <v>0</v>
      </c>
      <c r="K396" s="135" t="s">
        <v>171</v>
      </c>
      <c r="L396" s="31"/>
      <c r="M396" s="140" t="s">
        <v>1</v>
      </c>
      <c r="N396" s="141" t="s">
        <v>47</v>
      </c>
      <c r="P396" s="142">
        <f>O396*H396</f>
        <v>0</v>
      </c>
      <c r="Q396" s="142">
        <v>0</v>
      </c>
      <c r="R396" s="142">
        <f>Q396*H396</f>
        <v>0</v>
      </c>
      <c r="S396" s="142">
        <v>0</v>
      </c>
      <c r="T396" s="143">
        <f>S396*H396</f>
        <v>0</v>
      </c>
      <c r="AR396" s="144" t="s">
        <v>172</v>
      </c>
      <c r="AT396" s="144" t="s">
        <v>168</v>
      </c>
      <c r="AU396" s="144" t="s">
        <v>91</v>
      </c>
      <c r="AY396" s="16" t="s">
        <v>166</v>
      </c>
      <c r="BE396" s="145">
        <f>IF(N396="základní",J396,0)</f>
        <v>0</v>
      </c>
      <c r="BF396" s="145">
        <f>IF(N396="snížená",J396,0)</f>
        <v>0</v>
      </c>
      <c r="BG396" s="145">
        <f>IF(N396="zákl. přenesená",J396,0)</f>
        <v>0</v>
      </c>
      <c r="BH396" s="145">
        <f>IF(N396="sníž. přenesená",J396,0)</f>
        <v>0</v>
      </c>
      <c r="BI396" s="145">
        <f>IF(N396="nulová",J396,0)</f>
        <v>0</v>
      </c>
      <c r="BJ396" s="16" t="s">
        <v>14</v>
      </c>
      <c r="BK396" s="145">
        <f>ROUND(I396*H396,2)</f>
        <v>0</v>
      </c>
      <c r="BL396" s="16" t="s">
        <v>172</v>
      </c>
      <c r="BM396" s="144" t="s">
        <v>530</v>
      </c>
    </row>
    <row r="397" spans="2:65" s="1" customFormat="1" ht="29.25">
      <c r="B397" s="31"/>
      <c r="D397" s="146" t="s">
        <v>174</v>
      </c>
      <c r="F397" s="147" t="s">
        <v>531</v>
      </c>
      <c r="I397" s="148"/>
      <c r="L397" s="31"/>
      <c r="M397" s="181"/>
      <c r="N397" s="182"/>
      <c r="O397" s="182"/>
      <c r="P397" s="182"/>
      <c r="Q397" s="182"/>
      <c r="R397" s="182"/>
      <c r="S397" s="182"/>
      <c r="T397" s="183"/>
      <c r="AT397" s="16" t="s">
        <v>174</v>
      </c>
      <c r="AU397" s="16" t="s">
        <v>91</v>
      </c>
    </row>
    <row r="398" spans="2:65" s="1" customFormat="1" ht="6.95" customHeight="1">
      <c r="B398" s="43"/>
      <c r="C398" s="44"/>
      <c r="D398" s="44"/>
      <c r="E398" s="44"/>
      <c r="F398" s="44"/>
      <c r="G398" s="44"/>
      <c r="H398" s="44"/>
      <c r="I398" s="44"/>
      <c r="J398" s="44"/>
      <c r="K398" s="44"/>
      <c r="L398" s="31"/>
    </row>
  </sheetData>
  <autoFilter ref="C122:K397" xr:uid="{00000000-0009-0000-0000-000001000000}"/>
  <mergeCells count="9">
    <mergeCell ref="E87:H87"/>
    <mergeCell ref="E113:H113"/>
    <mergeCell ref="E115:H115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131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0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6" t="s">
        <v>94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91</v>
      </c>
    </row>
    <row r="4" spans="2:46" ht="24.95" customHeight="1">
      <c r="B4" s="19"/>
      <c r="D4" s="20" t="s">
        <v>105</v>
      </c>
      <c r="L4" s="19"/>
      <c r="M4" s="88" t="s">
        <v>10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26.25" customHeight="1">
      <c r="B7" s="19"/>
      <c r="E7" s="231" t="str">
        <f>'Rekapitulace stavby'!K6</f>
        <v>Zástavba lokality Broumov - Spořilov, komunikace a VO_nerozdělené - 2023 - aktuál</v>
      </c>
      <c r="F7" s="232"/>
      <c r="G7" s="232"/>
      <c r="H7" s="232"/>
      <c r="L7" s="19"/>
    </row>
    <row r="8" spans="2:46" s="1" customFormat="1" ht="12" customHeight="1">
      <c r="B8" s="31"/>
      <c r="D8" s="26" t="s">
        <v>119</v>
      </c>
      <c r="L8" s="31"/>
    </row>
    <row r="9" spans="2:46" s="1" customFormat="1" ht="16.5" customHeight="1">
      <c r="B9" s="31"/>
      <c r="E9" s="211" t="s">
        <v>532</v>
      </c>
      <c r="F9" s="233"/>
      <c r="G9" s="233"/>
      <c r="H9" s="233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</row>
    <row r="12" spans="2:46" s="1" customFormat="1" ht="12" customHeight="1">
      <c r="B12" s="31"/>
      <c r="D12" s="26" t="s">
        <v>20</v>
      </c>
      <c r="F12" s="24" t="s">
        <v>21</v>
      </c>
      <c r="I12" s="26" t="s">
        <v>22</v>
      </c>
      <c r="J12" s="51" t="str">
        <f>'Rekapitulace stavby'!AN8</f>
        <v>1. 3. 2023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24</v>
      </c>
      <c r="I14" s="26" t="s">
        <v>25</v>
      </c>
      <c r="J14" s="24" t="s">
        <v>26</v>
      </c>
      <c r="L14" s="31"/>
    </row>
    <row r="15" spans="2:46" s="1" customFormat="1" ht="18" customHeight="1">
      <c r="B15" s="31"/>
      <c r="E15" s="24" t="s">
        <v>27</v>
      </c>
      <c r="I15" s="26" t="s">
        <v>28</v>
      </c>
      <c r="J15" s="24" t="s">
        <v>29</v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30</v>
      </c>
      <c r="I17" s="26" t="s">
        <v>25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234" t="str">
        <f>'Rekapitulace stavby'!E14</f>
        <v>Vyplň údaj</v>
      </c>
      <c r="F18" s="195"/>
      <c r="G18" s="195"/>
      <c r="H18" s="195"/>
      <c r="I18" s="26" t="s">
        <v>28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32</v>
      </c>
      <c r="I20" s="26" t="s">
        <v>25</v>
      </c>
      <c r="J20" s="24" t="s">
        <v>33</v>
      </c>
      <c r="L20" s="31"/>
    </row>
    <row r="21" spans="2:12" s="1" customFormat="1" ht="18" customHeight="1">
      <c r="B21" s="31"/>
      <c r="E21" s="24" t="s">
        <v>34</v>
      </c>
      <c r="I21" s="26" t="s">
        <v>28</v>
      </c>
      <c r="J21" s="24" t="s">
        <v>35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37</v>
      </c>
      <c r="I23" s="26" t="s">
        <v>25</v>
      </c>
      <c r="J23" s="24" t="s">
        <v>38</v>
      </c>
      <c r="L23" s="31"/>
    </row>
    <row r="24" spans="2:12" s="1" customFormat="1" ht="18" customHeight="1">
      <c r="B24" s="31"/>
      <c r="E24" s="24" t="s">
        <v>39</v>
      </c>
      <c r="I24" s="26" t="s">
        <v>28</v>
      </c>
      <c r="J24" s="24" t="s">
        <v>40</v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41</v>
      </c>
      <c r="L26" s="31"/>
    </row>
    <row r="27" spans="2:12" s="7" customFormat="1" ht="16.5" customHeight="1">
      <c r="B27" s="89"/>
      <c r="E27" s="200" t="s">
        <v>1</v>
      </c>
      <c r="F27" s="200"/>
      <c r="G27" s="200"/>
      <c r="H27" s="200"/>
      <c r="L27" s="89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35" customHeight="1">
      <c r="B30" s="31"/>
      <c r="D30" s="90" t="s">
        <v>42</v>
      </c>
      <c r="J30" s="65">
        <f>ROUND(J120, 2)</f>
        <v>0</v>
      </c>
      <c r="L30" s="31"/>
    </row>
    <row r="31" spans="2:12" s="1" customFormat="1" ht="6.95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5" customHeight="1">
      <c r="B32" s="31"/>
      <c r="F32" s="34" t="s">
        <v>44</v>
      </c>
      <c r="I32" s="34" t="s">
        <v>43</v>
      </c>
      <c r="J32" s="34" t="s">
        <v>45</v>
      </c>
      <c r="L32" s="31"/>
    </row>
    <row r="33" spans="2:12" s="1" customFormat="1" ht="14.45" customHeight="1">
      <c r="B33" s="31"/>
      <c r="D33" s="54" t="s">
        <v>46</v>
      </c>
      <c r="E33" s="26" t="s">
        <v>47</v>
      </c>
      <c r="F33" s="91">
        <f>ROUND((SUM(BE120:BE130)),  2)</f>
        <v>0</v>
      </c>
      <c r="I33" s="92">
        <v>0.21</v>
      </c>
      <c r="J33" s="91">
        <f>ROUND(((SUM(BE120:BE130))*I33),  2)</f>
        <v>0</v>
      </c>
      <c r="L33" s="31"/>
    </row>
    <row r="34" spans="2:12" s="1" customFormat="1" ht="14.45" customHeight="1">
      <c r="B34" s="31"/>
      <c r="E34" s="26" t="s">
        <v>48</v>
      </c>
      <c r="F34" s="91">
        <f>ROUND((SUM(BF120:BF130)),  2)</f>
        <v>0</v>
      </c>
      <c r="I34" s="92">
        <v>0.15</v>
      </c>
      <c r="J34" s="91">
        <f>ROUND(((SUM(BF120:BF130))*I34),  2)</f>
        <v>0</v>
      </c>
      <c r="L34" s="31"/>
    </row>
    <row r="35" spans="2:12" s="1" customFormat="1" ht="14.45" hidden="1" customHeight="1">
      <c r="B35" s="31"/>
      <c r="E35" s="26" t="s">
        <v>49</v>
      </c>
      <c r="F35" s="91">
        <f>ROUND((SUM(BG120:BG130)),  2)</f>
        <v>0</v>
      </c>
      <c r="I35" s="92">
        <v>0.21</v>
      </c>
      <c r="J35" s="91">
        <f>0</f>
        <v>0</v>
      </c>
      <c r="L35" s="31"/>
    </row>
    <row r="36" spans="2:12" s="1" customFormat="1" ht="14.45" hidden="1" customHeight="1">
      <c r="B36" s="31"/>
      <c r="E36" s="26" t="s">
        <v>50</v>
      </c>
      <c r="F36" s="91">
        <f>ROUND((SUM(BH120:BH130)),  2)</f>
        <v>0</v>
      </c>
      <c r="I36" s="92">
        <v>0.15</v>
      </c>
      <c r="J36" s="91">
        <f>0</f>
        <v>0</v>
      </c>
      <c r="L36" s="31"/>
    </row>
    <row r="37" spans="2:12" s="1" customFormat="1" ht="14.45" hidden="1" customHeight="1">
      <c r="B37" s="31"/>
      <c r="E37" s="26" t="s">
        <v>51</v>
      </c>
      <c r="F37" s="91">
        <f>ROUND((SUM(BI120:BI130)),  2)</f>
        <v>0</v>
      </c>
      <c r="I37" s="92">
        <v>0</v>
      </c>
      <c r="J37" s="91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93"/>
      <c r="D39" s="94" t="s">
        <v>52</v>
      </c>
      <c r="E39" s="56"/>
      <c r="F39" s="56"/>
      <c r="G39" s="95" t="s">
        <v>53</v>
      </c>
      <c r="H39" s="96" t="s">
        <v>54</v>
      </c>
      <c r="I39" s="56"/>
      <c r="J39" s="97">
        <f>SUM(J30:J37)</f>
        <v>0</v>
      </c>
      <c r="K39" s="98"/>
      <c r="L39" s="31"/>
    </row>
    <row r="40" spans="2:12" s="1" customFormat="1" ht="14.45" customHeight="1">
      <c r="B40" s="31"/>
      <c r="L40" s="31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0" t="s">
        <v>55</v>
      </c>
      <c r="E50" s="41"/>
      <c r="F50" s="41"/>
      <c r="G50" s="40" t="s">
        <v>56</v>
      </c>
      <c r="H50" s="41"/>
      <c r="I50" s="41"/>
      <c r="J50" s="41"/>
      <c r="K50" s="41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2" t="s">
        <v>57</v>
      </c>
      <c r="E61" s="33"/>
      <c r="F61" s="99" t="s">
        <v>58</v>
      </c>
      <c r="G61" s="42" t="s">
        <v>57</v>
      </c>
      <c r="H61" s="33"/>
      <c r="I61" s="33"/>
      <c r="J61" s="100" t="s">
        <v>58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0" t="s">
        <v>59</v>
      </c>
      <c r="E65" s="41"/>
      <c r="F65" s="41"/>
      <c r="G65" s="40" t="s">
        <v>60</v>
      </c>
      <c r="H65" s="41"/>
      <c r="I65" s="41"/>
      <c r="J65" s="41"/>
      <c r="K65" s="41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2" t="s">
        <v>57</v>
      </c>
      <c r="E76" s="33"/>
      <c r="F76" s="99" t="s">
        <v>58</v>
      </c>
      <c r="G76" s="42" t="s">
        <v>57</v>
      </c>
      <c r="H76" s="33"/>
      <c r="I76" s="33"/>
      <c r="J76" s="100" t="s">
        <v>58</v>
      </c>
      <c r="K76" s="33"/>
      <c r="L76" s="31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4.95" customHeight="1">
      <c r="B82" s="31"/>
      <c r="C82" s="20" t="s">
        <v>139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16</v>
      </c>
      <c r="L84" s="31"/>
    </row>
    <row r="85" spans="2:47" s="1" customFormat="1" ht="26.25" customHeight="1">
      <c r="B85" s="31"/>
      <c r="E85" s="231" t="str">
        <f>E7</f>
        <v>Zástavba lokality Broumov - Spořilov, komunikace a VO_nerozdělené - 2023 - aktuál</v>
      </c>
      <c r="F85" s="232"/>
      <c r="G85" s="232"/>
      <c r="H85" s="232"/>
      <c r="L85" s="31"/>
    </row>
    <row r="86" spans="2:47" s="1" customFormat="1" ht="12" customHeight="1">
      <c r="B86" s="31"/>
      <c r="C86" s="26" t="s">
        <v>119</v>
      </c>
      <c r="L86" s="31"/>
    </row>
    <row r="87" spans="2:47" s="1" customFormat="1" ht="16.5" customHeight="1">
      <c r="B87" s="31"/>
      <c r="E87" s="211" t="str">
        <f>E9</f>
        <v>VRN - Vedlejší rozpočtové náklady</v>
      </c>
      <c r="F87" s="233"/>
      <c r="G87" s="233"/>
      <c r="H87" s="233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20</v>
      </c>
      <c r="F89" s="24" t="str">
        <f>F12</f>
        <v>ul. Bratří Čapků, Pionýrská</v>
      </c>
      <c r="I89" s="26" t="s">
        <v>22</v>
      </c>
      <c r="J89" s="51" t="str">
        <f>IF(J12="","",J12)</f>
        <v>1. 3. 2023</v>
      </c>
      <c r="L89" s="31"/>
    </row>
    <row r="90" spans="2:47" s="1" customFormat="1" ht="6.95" customHeight="1">
      <c r="B90" s="31"/>
      <c r="L90" s="31"/>
    </row>
    <row r="91" spans="2:47" s="1" customFormat="1" ht="40.15" customHeight="1">
      <c r="B91" s="31"/>
      <c r="C91" s="26" t="s">
        <v>24</v>
      </c>
      <c r="F91" s="24" t="str">
        <f>E15</f>
        <v>Město Broumov,Třída Masarykova 239,550 01 Broumov</v>
      </c>
      <c r="I91" s="26" t="s">
        <v>32</v>
      </c>
      <c r="J91" s="29" t="str">
        <f>E21</f>
        <v>Ing. Adam Beneš,Žďárky 224, 549 37 Žďárky</v>
      </c>
      <c r="L91" s="31"/>
    </row>
    <row r="92" spans="2:47" s="1" customFormat="1" ht="15.2" customHeight="1">
      <c r="B92" s="31"/>
      <c r="C92" s="26" t="s">
        <v>30</v>
      </c>
      <c r="F92" s="24" t="str">
        <f>IF(E18="","",E18)</f>
        <v>Vyplň údaj</v>
      </c>
      <c r="I92" s="26" t="s">
        <v>37</v>
      </c>
      <c r="J92" s="29" t="str">
        <f>E24</f>
        <v>TMI Building s.r.o.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1" t="s">
        <v>140</v>
      </c>
      <c r="D94" s="93"/>
      <c r="E94" s="93"/>
      <c r="F94" s="93"/>
      <c r="G94" s="93"/>
      <c r="H94" s="93"/>
      <c r="I94" s="93"/>
      <c r="J94" s="102" t="s">
        <v>141</v>
      </c>
      <c r="K94" s="93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03" t="s">
        <v>142</v>
      </c>
      <c r="J96" s="65">
        <f>J120</f>
        <v>0</v>
      </c>
      <c r="L96" s="31"/>
      <c r="AU96" s="16" t="s">
        <v>143</v>
      </c>
    </row>
    <row r="97" spans="2:12" s="8" customFormat="1" ht="24.95" customHeight="1">
      <c r="B97" s="104"/>
      <c r="D97" s="105" t="s">
        <v>532</v>
      </c>
      <c r="E97" s="106"/>
      <c r="F97" s="106"/>
      <c r="G97" s="106"/>
      <c r="H97" s="106"/>
      <c r="I97" s="106"/>
      <c r="J97" s="107">
        <f>J121</f>
        <v>0</v>
      </c>
      <c r="L97" s="104"/>
    </row>
    <row r="98" spans="2:12" s="9" customFormat="1" ht="19.899999999999999" customHeight="1">
      <c r="B98" s="108"/>
      <c r="D98" s="109" t="s">
        <v>533</v>
      </c>
      <c r="E98" s="110"/>
      <c r="F98" s="110"/>
      <c r="G98" s="110"/>
      <c r="H98" s="110"/>
      <c r="I98" s="110"/>
      <c r="J98" s="111">
        <f>J122</f>
        <v>0</v>
      </c>
      <c r="L98" s="108"/>
    </row>
    <row r="99" spans="2:12" s="9" customFormat="1" ht="19.899999999999999" customHeight="1">
      <c r="B99" s="108"/>
      <c r="D99" s="109" t="s">
        <v>534</v>
      </c>
      <c r="E99" s="110"/>
      <c r="F99" s="110"/>
      <c r="G99" s="110"/>
      <c r="H99" s="110"/>
      <c r="I99" s="110"/>
      <c r="J99" s="111">
        <f>J125</f>
        <v>0</v>
      </c>
      <c r="L99" s="108"/>
    </row>
    <row r="100" spans="2:12" s="9" customFormat="1" ht="19.899999999999999" customHeight="1">
      <c r="B100" s="108"/>
      <c r="D100" s="109" t="s">
        <v>535</v>
      </c>
      <c r="E100" s="110"/>
      <c r="F100" s="110"/>
      <c r="G100" s="110"/>
      <c r="H100" s="110"/>
      <c r="I100" s="110"/>
      <c r="J100" s="111">
        <f>J128</f>
        <v>0</v>
      </c>
      <c r="L100" s="108"/>
    </row>
    <row r="101" spans="2:12" s="1" customFormat="1" ht="21.75" customHeight="1">
      <c r="B101" s="31"/>
      <c r="L101" s="31"/>
    </row>
    <row r="102" spans="2:12" s="1" customFormat="1" ht="6.95" customHeight="1">
      <c r="B102" s="43"/>
      <c r="C102" s="44"/>
      <c r="D102" s="44"/>
      <c r="E102" s="44"/>
      <c r="F102" s="44"/>
      <c r="G102" s="44"/>
      <c r="H102" s="44"/>
      <c r="I102" s="44"/>
      <c r="J102" s="44"/>
      <c r="K102" s="44"/>
      <c r="L102" s="31"/>
    </row>
    <row r="106" spans="2:12" s="1" customFormat="1" ht="6.95" customHeight="1">
      <c r="B106" s="45"/>
      <c r="C106" s="46"/>
      <c r="D106" s="46"/>
      <c r="E106" s="46"/>
      <c r="F106" s="46"/>
      <c r="G106" s="46"/>
      <c r="H106" s="46"/>
      <c r="I106" s="46"/>
      <c r="J106" s="46"/>
      <c r="K106" s="46"/>
      <c r="L106" s="31"/>
    </row>
    <row r="107" spans="2:12" s="1" customFormat="1" ht="24.95" customHeight="1">
      <c r="B107" s="31"/>
      <c r="C107" s="20" t="s">
        <v>151</v>
      </c>
      <c r="L107" s="31"/>
    </row>
    <row r="108" spans="2:12" s="1" customFormat="1" ht="6.95" customHeight="1">
      <c r="B108" s="31"/>
      <c r="L108" s="31"/>
    </row>
    <row r="109" spans="2:12" s="1" customFormat="1" ht="12" customHeight="1">
      <c r="B109" s="31"/>
      <c r="C109" s="26" t="s">
        <v>16</v>
      </c>
      <c r="L109" s="31"/>
    </row>
    <row r="110" spans="2:12" s="1" customFormat="1" ht="26.25" customHeight="1">
      <c r="B110" s="31"/>
      <c r="E110" s="231" t="str">
        <f>E7</f>
        <v>Zástavba lokality Broumov - Spořilov, komunikace a VO_nerozdělené - 2023 - aktuál</v>
      </c>
      <c r="F110" s="232"/>
      <c r="G110" s="232"/>
      <c r="H110" s="232"/>
      <c r="L110" s="31"/>
    </row>
    <row r="111" spans="2:12" s="1" customFormat="1" ht="12" customHeight="1">
      <c r="B111" s="31"/>
      <c r="C111" s="26" t="s">
        <v>119</v>
      </c>
      <c r="L111" s="31"/>
    </row>
    <row r="112" spans="2:12" s="1" customFormat="1" ht="16.5" customHeight="1">
      <c r="B112" s="31"/>
      <c r="E112" s="211" t="str">
        <f>E9</f>
        <v>VRN - Vedlejší rozpočtové náklady</v>
      </c>
      <c r="F112" s="233"/>
      <c r="G112" s="233"/>
      <c r="H112" s="233"/>
      <c r="L112" s="31"/>
    </row>
    <row r="113" spans="2:65" s="1" customFormat="1" ht="6.95" customHeight="1">
      <c r="B113" s="31"/>
      <c r="L113" s="31"/>
    </row>
    <row r="114" spans="2:65" s="1" customFormat="1" ht="12" customHeight="1">
      <c r="B114" s="31"/>
      <c r="C114" s="26" t="s">
        <v>20</v>
      </c>
      <c r="F114" s="24" t="str">
        <f>F12</f>
        <v>ul. Bratří Čapků, Pionýrská</v>
      </c>
      <c r="I114" s="26" t="s">
        <v>22</v>
      </c>
      <c r="J114" s="51" t="str">
        <f>IF(J12="","",J12)</f>
        <v>1. 3. 2023</v>
      </c>
      <c r="L114" s="31"/>
    </row>
    <row r="115" spans="2:65" s="1" customFormat="1" ht="6.95" customHeight="1">
      <c r="B115" s="31"/>
      <c r="L115" s="31"/>
    </row>
    <row r="116" spans="2:65" s="1" customFormat="1" ht="40.15" customHeight="1">
      <c r="B116" s="31"/>
      <c r="C116" s="26" t="s">
        <v>24</v>
      </c>
      <c r="F116" s="24" t="str">
        <f>E15</f>
        <v>Město Broumov,Třída Masarykova 239,550 01 Broumov</v>
      </c>
      <c r="I116" s="26" t="s">
        <v>32</v>
      </c>
      <c r="J116" s="29" t="str">
        <f>E21</f>
        <v>Ing. Adam Beneš,Žďárky 224, 549 37 Žďárky</v>
      </c>
      <c r="L116" s="31"/>
    </row>
    <row r="117" spans="2:65" s="1" customFormat="1" ht="15.2" customHeight="1">
      <c r="B117" s="31"/>
      <c r="C117" s="26" t="s">
        <v>30</v>
      </c>
      <c r="F117" s="24" t="str">
        <f>IF(E18="","",E18)</f>
        <v>Vyplň údaj</v>
      </c>
      <c r="I117" s="26" t="s">
        <v>37</v>
      </c>
      <c r="J117" s="29" t="str">
        <f>E24</f>
        <v>TMI Building s.r.o.</v>
      </c>
      <c r="L117" s="31"/>
    </row>
    <row r="118" spans="2:65" s="1" customFormat="1" ht="10.35" customHeight="1">
      <c r="B118" s="31"/>
      <c r="L118" s="31"/>
    </row>
    <row r="119" spans="2:65" s="10" customFormat="1" ht="29.25" customHeight="1">
      <c r="B119" s="112"/>
      <c r="C119" s="113" t="s">
        <v>152</v>
      </c>
      <c r="D119" s="114" t="s">
        <v>67</v>
      </c>
      <c r="E119" s="114" t="s">
        <v>63</v>
      </c>
      <c r="F119" s="114" t="s">
        <v>64</v>
      </c>
      <c r="G119" s="114" t="s">
        <v>153</v>
      </c>
      <c r="H119" s="114" t="s">
        <v>154</v>
      </c>
      <c r="I119" s="114" t="s">
        <v>155</v>
      </c>
      <c r="J119" s="114" t="s">
        <v>141</v>
      </c>
      <c r="K119" s="115" t="s">
        <v>156</v>
      </c>
      <c r="L119" s="112"/>
      <c r="M119" s="58" t="s">
        <v>1</v>
      </c>
      <c r="N119" s="59" t="s">
        <v>46</v>
      </c>
      <c r="O119" s="59" t="s">
        <v>157</v>
      </c>
      <c r="P119" s="59" t="s">
        <v>158</v>
      </c>
      <c r="Q119" s="59" t="s">
        <v>159</v>
      </c>
      <c r="R119" s="59" t="s">
        <v>160</v>
      </c>
      <c r="S119" s="59" t="s">
        <v>161</v>
      </c>
      <c r="T119" s="60" t="s">
        <v>162</v>
      </c>
    </row>
    <row r="120" spans="2:65" s="1" customFormat="1" ht="22.9" customHeight="1">
      <c r="B120" s="31"/>
      <c r="C120" s="63" t="s">
        <v>163</v>
      </c>
      <c r="J120" s="116">
        <f>BK120</f>
        <v>0</v>
      </c>
      <c r="L120" s="31"/>
      <c r="M120" s="61"/>
      <c r="N120" s="52"/>
      <c r="O120" s="52"/>
      <c r="P120" s="117">
        <f>P121</f>
        <v>0</v>
      </c>
      <c r="Q120" s="52"/>
      <c r="R120" s="117">
        <f>R121</f>
        <v>0</v>
      </c>
      <c r="S120" s="52"/>
      <c r="T120" s="118">
        <f>T121</f>
        <v>0</v>
      </c>
      <c r="AT120" s="16" t="s">
        <v>81</v>
      </c>
      <c r="AU120" s="16" t="s">
        <v>143</v>
      </c>
      <c r="BK120" s="119">
        <f>BK121</f>
        <v>0</v>
      </c>
    </row>
    <row r="121" spans="2:65" s="11" customFormat="1" ht="25.9" customHeight="1">
      <c r="B121" s="120"/>
      <c r="D121" s="121" t="s">
        <v>81</v>
      </c>
      <c r="E121" s="122" t="s">
        <v>92</v>
      </c>
      <c r="F121" s="122" t="s">
        <v>93</v>
      </c>
      <c r="I121" s="123"/>
      <c r="J121" s="124">
        <f>BK121</f>
        <v>0</v>
      </c>
      <c r="L121" s="120"/>
      <c r="M121" s="125"/>
      <c r="P121" s="126">
        <f>P122+P125+P128</f>
        <v>0</v>
      </c>
      <c r="R121" s="126">
        <f>R122+R125+R128</f>
        <v>0</v>
      </c>
      <c r="T121" s="127">
        <f>T122+T125+T128</f>
        <v>0</v>
      </c>
      <c r="AR121" s="121" t="s">
        <v>196</v>
      </c>
      <c r="AT121" s="128" t="s">
        <v>81</v>
      </c>
      <c r="AU121" s="128" t="s">
        <v>82</v>
      </c>
      <c r="AY121" s="121" t="s">
        <v>166</v>
      </c>
      <c r="BK121" s="129">
        <f>BK122+BK125+BK128</f>
        <v>0</v>
      </c>
    </row>
    <row r="122" spans="2:65" s="11" customFormat="1" ht="22.9" customHeight="1">
      <c r="B122" s="120"/>
      <c r="D122" s="121" t="s">
        <v>81</v>
      </c>
      <c r="E122" s="130" t="s">
        <v>536</v>
      </c>
      <c r="F122" s="130" t="s">
        <v>537</v>
      </c>
      <c r="I122" s="123"/>
      <c r="J122" s="131">
        <f>BK122</f>
        <v>0</v>
      </c>
      <c r="L122" s="120"/>
      <c r="M122" s="125"/>
      <c r="P122" s="126">
        <f>SUM(P123:P124)</f>
        <v>0</v>
      </c>
      <c r="R122" s="126">
        <f>SUM(R123:R124)</f>
        <v>0</v>
      </c>
      <c r="T122" s="127">
        <f>SUM(T123:T124)</f>
        <v>0</v>
      </c>
      <c r="AR122" s="121" t="s">
        <v>196</v>
      </c>
      <c r="AT122" s="128" t="s">
        <v>81</v>
      </c>
      <c r="AU122" s="128" t="s">
        <v>14</v>
      </c>
      <c r="AY122" s="121" t="s">
        <v>166</v>
      </c>
      <c r="BK122" s="129">
        <f>SUM(BK123:BK124)</f>
        <v>0</v>
      </c>
    </row>
    <row r="123" spans="2:65" s="1" customFormat="1" ht="16.5" customHeight="1">
      <c r="B123" s="132"/>
      <c r="C123" s="133" t="s">
        <v>14</v>
      </c>
      <c r="D123" s="133" t="s">
        <v>168</v>
      </c>
      <c r="E123" s="134" t="s">
        <v>538</v>
      </c>
      <c r="F123" s="135" t="s">
        <v>537</v>
      </c>
      <c r="G123" s="136" t="s">
        <v>539</v>
      </c>
      <c r="H123" s="137">
        <v>1</v>
      </c>
      <c r="I123" s="138"/>
      <c r="J123" s="139">
        <f>ROUND(I123*H123,2)</f>
        <v>0</v>
      </c>
      <c r="K123" s="135" t="s">
        <v>171</v>
      </c>
      <c r="L123" s="31"/>
      <c r="M123" s="140" t="s">
        <v>1</v>
      </c>
      <c r="N123" s="141" t="s">
        <v>47</v>
      </c>
      <c r="P123" s="142">
        <f>O123*H123</f>
        <v>0</v>
      </c>
      <c r="Q123" s="142">
        <v>0</v>
      </c>
      <c r="R123" s="142">
        <f>Q123*H123</f>
        <v>0</v>
      </c>
      <c r="S123" s="142">
        <v>0</v>
      </c>
      <c r="T123" s="143">
        <f>S123*H123</f>
        <v>0</v>
      </c>
      <c r="AR123" s="144" t="s">
        <v>540</v>
      </c>
      <c r="AT123" s="144" t="s">
        <v>168</v>
      </c>
      <c r="AU123" s="144" t="s">
        <v>91</v>
      </c>
      <c r="AY123" s="16" t="s">
        <v>166</v>
      </c>
      <c r="BE123" s="145">
        <f>IF(N123="základní",J123,0)</f>
        <v>0</v>
      </c>
      <c r="BF123" s="145">
        <f>IF(N123="snížená",J123,0)</f>
        <v>0</v>
      </c>
      <c r="BG123" s="145">
        <f>IF(N123="zákl. přenesená",J123,0)</f>
        <v>0</v>
      </c>
      <c r="BH123" s="145">
        <f>IF(N123="sníž. přenesená",J123,0)</f>
        <v>0</v>
      </c>
      <c r="BI123" s="145">
        <f>IF(N123="nulová",J123,0)</f>
        <v>0</v>
      </c>
      <c r="BJ123" s="16" t="s">
        <v>14</v>
      </c>
      <c r="BK123" s="145">
        <f>ROUND(I123*H123,2)</f>
        <v>0</v>
      </c>
      <c r="BL123" s="16" t="s">
        <v>540</v>
      </c>
      <c r="BM123" s="144" t="s">
        <v>541</v>
      </c>
    </row>
    <row r="124" spans="2:65" s="1" customFormat="1" ht="11.25">
      <c r="B124" s="31"/>
      <c r="D124" s="146" t="s">
        <v>174</v>
      </c>
      <c r="F124" s="147" t="s">
        <v>537</v>
      </c>
      <c r="I124" s="148"/>
      <c r="L124" s="31"/>
      <c r="M124" s="149"/>
      <c r="T124" s="55"/>
      <c r="AT124" s="16" t="s">
        <v>174</v>
      </c>
      <c r="AU124" s="16" t="s">
        <v>91</v>
      </c>
    </row>
    <row r="125" spans="2:65" s="11" customFormat="1" ht="22.9" customHeight="1">
      <c r="B125" s="120"/>
      <c r="D125" s="121" t="s">
        <v>81</v>
      </c>
      <c r="E125" s="130" t="s">
        <v>542</v>
      </c>
      <c r="F125" s="130" t="s">
        <v>543</v>
      </c>
      <c r="I125" s="123"/>
      <c r="J125" s="131">
        <f>BK125</f>
        <v>0</v>
      </c>
      <c r="L125" s="120"/>
      <c r="M125" s="125"/>
      <c r="P125" s="126">
        <f>SUM(P126:P127)</f>
        <v>0</v>
      </c>
      <c r="R125" s="126">
        <f>SUM(R126:R127)</f>
        <v>0</v>
      </c>
      <c r="T125" s="127">
        <f>SUM(T126:T127)</f>
        <v>0</v>
      </c>
      <c r="AR125" s="121" t="s">
        <v>196</v>
      </c>
      <c r="AT125" s="128" t="s">
        <v>81</v>
      </c>
      <c r="AU125" s="128" t="s">
        <v>14</v>
      </c>
      <c r="AY125" s="121" t="s">
        <v>166</v>
      </c>
      <c r="BK125" s="129">
        <f>SUM(BK126:BK127)</f>
        <v>0</v>
      </c>
    </row>
    <row r="126" spans="2:65" s="1" customFormat="1" ht="16.5" customHeight="1">
      <c r="B126" s="132"/>
      <c r="C126" s="133" t="s">
        <v>91</v>
      </c>
      <c r="D126" s="133" t="s">
        <v>168</v>
      </c>
      <c r="E126" s="134" t="s">
        <v>544</v>
      </c>
      <c r="F126" s="135" t="s">
        <v>543</v>
      </c>
      <c r="G126" s="136" t="s">
        <v>539</v>
      </c>
      <c r="H126" s="137">
        <v>1</v>
      </c>
      <c r="I126" s="138"/>
      <c r="J126" s="139">
        <f>ROUND(I126*H126,2)</f>
        <v>0</v>
      </c>
      <c r="K126" s="135" t="s">
        <v>171</v>
      </c>
      <c r="L126" s="31"/>
      <c r="M126" s="140" t="s">
        <v>1</v>
      </c>
      <c r="N126" s="141" t="s">
        <v>47</v>
      </c>
      <c r="P126" s="142">
        <f>O126*H126</f>
        <v>0</v>
      </c>
      <c r="Q126" s="142">
        <v>0</v>
      </c>
      <c r="R126" s="142">
        <f>Q126*H126</f>
        <v>0</v>
      </c>
      <c r="S126" s="142">
        <v>0</v>
      </c>
      <c r="T126" s="143">
        <f>S126*H126</f>
        <v>0</v>
      </c>
      <c r="AR126" s="144" t="s">
        <v>540</v>
      </c>
      <c r="AT126" s="144" t="s">
        <v>168</v>
      </c>
      <c r="AU126" s="144" t="s">
        <v>91</v>
      </c>
      <c r="AY126" s="16" t="s">
        <v>166</v>
      </c>
      <c r="BE126" s="145">
        <f>IF(N126="základní",J126,0)</f>
        <v>0</v>
      </c>
      <c r="BF126" s="145">
        <f>IF(N126="snížená",J126,0)</f>
        <v>0</v>
      </c>
      <c r="BG126" s="145">
        <f>IF(N126="zákl. přenesená",J126,0)</f>
        <v>0</v>
      </c>
      <c r="BH126" s="145">
        <f>IF(N126="sníž. přenesená",J126,0)</f>
        <v>0</v>
      </c>
      <c r="BI126" s="145">
        <f>IF(N126="nulová",J126,0)</f>
        <v>0</v>
      </c>
      <c r="BJ126" s="16" t="s">
        <v>14</v>
      </c>
      <c r="BK126" s="145">
        <f>ROUND(I126*H126,2)</f>
        <v>0</v>
      </c>
      <c r="BL126" s="16" t="s">
        <v>540</v>
      </c>
      <c r="BM126" s="144" t="s">
        <v>545</v>
      </c>
    </row>
    <row r="127" spans="2:65" s="1" customFormat="1" ht="11.25">
      <c r="B127" s="31"/>
      <c r="D127" s="146" t="s">
        <v>174</v>
      </c>
      <c r="F127" s="147" t="s">
        <v>543</v>
      </c>
      <c r="I127" s="148"/>
      <c r="L127" s="31"/>
      <c r="M127" s="149"/>
      <c r="T127" s="55"/>
      <c r="AT127" s="16" t="s">
        <v>174</v>
      </c>
      <c r="AU127" s="16" t="s">
        <v>91</v>
      </c>
    </row>
    <row r="128" spans="2:65" s="11" customFormat="1" ht="22.9" customHeight="1">
      <c r="B128" s="120"/>
      <c r="D128" s="121" t="s">
        <v>81</v>
      </c>
      <c r="E128" s="130" t="s">
        <v>546</v>
      </c>
      <c r="F128" s="130" t="s">
        <v>547</v>
      </c>
      <c r="I128" s="123"/>
      <c r="J128" s="131">
        <f>BK128</f>
        <v>0</v>
      </c>
      <c r="L128" s="120"/>
      <c r="M128" s="125"/>
      <c r="P128" s="126">
        <f>SUM(P129:P130)</f>
        <v>0</v>
      </c>
      <c r="R128" s="126">
        <f>SUM(R129:R130)</f>
        <v>0</v>
      </c>
      <c r="T128" s="127">
        <f>SUM(T129:T130)</f>
        <v>0</v>
      </c>
      <c r="AR128" s="121" t="s">
        <v>196</v>
      </c>
      <c r="AT128" s="128" t="s">
        <v>81</v>
      </c>
      <c r="AU128" s="128" t="s">
        <v>14</v>
      </c>
      <c r="AY128" s="121" t="s">
        <v>166</v>
      </c>
      <c r="BK128" s="129">
        <f>SUM(BK129:BK130)</f>
        <v>0</v>
      </c>
    </row>
    <row r="129" spans="2:65" s="1" customFormat="1" ht="16.5" customHeight="1">
      <c r="B129" s="132"/>
      <c r="C129" s="133" t="s">
        <v>184</v>
      </c>
      <c r="D129" s="133" t="s">
        <v>168</v>
      </c>
      <c r="E129" s="134" t="s">
        <v>548</v>
      </c>
      <c r="F129" s="135" t="s">
        <v>547</v>
      </c>
      <c r="G129" s="136" t="s">
        <v>539</v>
      </c>
      <c r="H129" s="137">
        <v>1</v>
      </c>
      <c r="I129" s="138"/>
      <c r="J129" s="139">
        <f>ROUND(I129*H129,2)</f>
        <v>0</v>
      </c>
      <c r="K129" s="135" t="s">
        <v>171</v>
      </c>
      <c r="L129" s="31"/>
      <c r="M129" s="140" t="s">
        <v>1</v>
      </c>
      <c r="N129" s="141" t="s">
        <v>47</v>
      </c>
      <c r="P129" s="142">
        <f>O129*H129</f>
        <v>0</v>
      </c>
      <c r="Q129" s="142">
        <v>0</v>
      </c>
      <c r="R129" s="142">
        <f>Q129*H129</f>
        <v>0</v>
      </c>
      <c r="S129" s="142">
        <v>0</v>
      </c>
      <c r="T129" s="143">
        <f>S129*H129</f>
        <v>0</v>
      </c>
      <c r="AR129" s="144" t="s">
        <v>540</v>
      </c>
      <c r="AT129" s="144" t="s">
        <v>168</v>
      </c>
      <c r="AU129" s="144" t="s">
        <v>91</v>
      </c>
      <c r="AY129" s="16" t="s">
        <v>166</v>
      </c>
      <c r="BE129" s="145">
        <f>IF(N129="základní",J129,0)</f>
        <v>0</v>
      </c>
      <c r="BF129" s="145">
        <f>IF(N129="snížená",J129,0)</f>
        <v>0</v>
      </c>
      <c r="BG129" s="145">
        <f>IF(N129="zákl. přenesená",J129,0)</f>
        <v>0</v>
      </c>
      <c r="BH129" s="145">
        <f>IF(N129="sníž. přenesená",J129,0)</f>
        <v>0</v>
      </c>
      <c r="BI129" s="145">
        <f>IF(N129="nulová",J129,0)</f>
        <v>0</v>
      </c>
      <c r="BJ129" s="16" t="s">
        <v>14</v>
      </c>
      <c r="BK129" s="145">
        <f>ROUND(I129*H129,2)</f>
        <v>0</v>
      </c>
      <c r="BL129" s="16" t="s">
        <v>540</v>
      </c>
      <c r="BM129" s="144" t="s">
        <v>549</v>
      </c>
    </row>
    <row r="130" spans="2:65" s="1" customFormat="1" ht="11.25">
      <c r="B130" s="31"/>
      <c r="D130" s="146" t="s">
        <v>174</v>
      </c>
      <c r="F130" s="147" t="s">
        <v>547</v>
      </c>
      <c r="I130" s="148"/>
      <c r="L130" s="31"/>
      <c r="M130" s="181"/>
      <c r="N130" s="182"/>
      <c r="O130" s="182"/>
      <c r="P130" s="182"/>
      <c r="Q130" s="182"/>
      <c r="R130" s="182"/>
      <c r="S130" s="182"/>
      <c r="T130" s="183"/>
      <c r="AT130" s="16" t="s">
        <v>174</v>
      </c>
      <c r="AU130" s="16" t="s">
        <v>91</v>
      </c>
    </row>
    <row r="131" spans="2:65" s="1" customFormat="1" ht="6.95" customHeight="1">
      <c r="B131" s="43"/>
      <c r="C131" s="44"/>
      <c r="D131" s="44"/>
      <c r="E131" s="44"/>
      <c r="F131" s="44"/>
      <c r="G131" s="44"/>
      <c r="H131" s="44"/>
      <c r="I131" s="44"/>
      <c r="J131" s="44"/>
      <c r="K131" s="44"/>
      <c r="L131" s="31"/>
    </row>
  </sheetData>
  <autoFilter ref="C119:K130" xr:uid="{00000000-0009-0000-0000-000002000000}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13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30" t="s">
        <v>5</v>
      </c>
      <c r="M2" s="196"/>
      <c r="N2" s="196"/>
      <c r="O2" s="196"/>
      <c r="P2" s="196"/>
      <c r="Q2" s="196"/>
      <c r="R2" s="196"/>
      <c r="S2" s="196"/>
      <c r="T2" s="196"/>
      <c r="U2" s="196"/>
      <c r="V2" s="196"/>
      <c r="AT2" s="16" t="s">
        <v>97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91</v>
      </c>
    </row>
    <row r="4" spans="2:46" ht="24.95" customHeight="1">
      <c r="B4" s="19"/>
      <c r="D4" s="20" t="s">
        <v>105</v>
      </c>
      <c r="L4" s="19"/>
      <c r="M4" s="88" t="s">
        <v>10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6" t="s">
        <v>16</v>
      </c>
      <c r="L6" s="19"/>
    </row>
    <row r="7" spans="2:46" ht="26.25" customHeight="1">
      <c r="B7" s="19"/>
      <c r="E7" s="231" t="str">
        <f>'Rekapitulace stavby'!K6</f>
        <v>Zástavba lokality Broumov - Spořilov, komunikace a VO_nerozdělené - 2023 - aktuál</v>
      </c>
      <c r="F7" s="232"/>
      <c r="G7" s="232"/>
      <c r="H7" s="232"/>
      <c r="L7" s="19"/>
    </row>
    <row r="8" spans="2:46" s="1" customFormat="1" ht="12" customHeight="1">
      <c r="B8" s="31"/>
      <c r="D8" s="26" t="s">
        <v>119</v>
      </c>
      <c r="L8" s="31"/>
    </row>
    <row r="9" spans="2:46" s="1" customFormat="1" ht="16.5" customHeight="1">
      <c r="B9" s="31"/>
      <c r="E9" s="211" t="s">
        <v>550</v>
      </c>
      <c r="F9" s="233"/>
      <c r="G9" s="233"/>
      <c r="H9" s="233"/>
      <c r="L9" s="31"/>
    </row>
    <row r="10" spans="2:46" s="1" customFormat="1" ht="11.25">
      <c r="B10" s="31"/>
      <c r="L10" s="31"/>
    </row>
    <row r="11" spans="2:46" s="1" customFormat="1" ht="12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</row>
    <row r="12" spans="2:46" s="1" customFormat="1" ht="12" customHeight="1">
      <c r="B12" s="31"/>
      <c r="D12" s="26" t="s">
        <v>20</v>
      </c>
      <c r="F12" s="24" t="s">
        <v>21</v>
      </c>
      <c r="I12" s="26" t="s">
        <v>22</v>
      </c>
      <c r="J12" s="51" t="str">
        <f>'Rekapitulace stavby'!AN8</f>
        <v>1. 3. 2023</v>
      </c>
      <c r="L12" s="31"/>
    </row>
    <row r="13" spans="2:46" s="1" customFormat="1" ht="10.9" customHeight="1">
      <c r="B13" s="31"/>
      <c r="L13" s="31"/>
    </row>
    <row r="14" spans="2:46" s="1" customFormat="1" ht="12" customHeight="1">
      <c r="B14" s="31"/>
      <c r="D14" s="26" t="s">
        <v>24</v>
      </c>
      <c r="I14" s="26" t="s">
        <v>25</v>
      </c>
      <c r="J14" s="24" t="s">
        <v>26</v>
      </c>
      <c r="L14" s="31"/>
    </row>
    <row r="15" spans="2:46" s="1" customFormat="1" ht="18" customHeight="1">
      <c r="B15" s="31"/>
      <c r="E15" s="24" t="s">
        <v>27</v>
      </c>
      <c r="I15" s="26" t="s">
        <v>28</v>
      </c>
      <c r="J15" s="24" t="s">
        <v>29</v>
      </c>
      <c r="L15" s="31"/>
    </row>
    <row r="16" spans="2:46" s="1" customFormat="1" ht="6.95" customHeight="1">
      <c r="B16" s="31"/>
      <c r="L16" s="31"/>
    </row>
    <row r="17" spans="2:12" s="1" customFormat="1" ht="12" customHeight="1">
      <c r="B17" s="31"/>
      <c r="D17" s="26" t="s">
        <v>30</v>
      </c>
      <c r="I17" s="26" t="s">
        <v>25</v>
      </c>
      <c r="J17" s="27" t="str">
        <f>'Rekapitulace stavby'!AN13</f>
        <v>Vyplň údaj</v>
      </c>
      <c r="L17" s="31"/>
    </row>
    <row r="18" spans="2:12" s="1" customFormat="1" ht="18" customHeight="1">
      <c r="B18" s="31"/>
      <c r="E18" s="234" t="str">
        <f>'Rekapitulace stavby'!E14</f>
        <v>Vyplň údaj</v>
      </c>
      <c r="F18" s="195"/>
      <c r="G18" s="195"/>
      <c r="H18" s="195"/>
      <c r="I18" s="26" t="s">
        <v>28</v>
      </c>
      <c r="J18" s="27" t="str">
        <f>'Rekapitulace stavby'!AN14</f>
        <v>Vyplň údaj</v>
      </c>
      <c r="L18" s="31"/>
    </row>
    <row r="19" spans="2:12" s="1" customFormat="1" ht="6.95" customHeight="1">
      <c r="B19" s="31"/>
      <c r="L19" s="31"/>
    </row>
    <row r="20" spans="2:12" s="1" customFormat="1" ht="12" customHeight="1">
      <c r="B20" s="31"/>
      <c r="D20" s="26" t="s">
        <v>32</v>
      </c>
      <c r="I20" s="26" t="s">
        <v>25</v>
      </c>
      <c r="J20" s="24" t="s">
        <v>33</v>
      </c>
      <c r="L20" s="31"/>
    </row>
    <row r="21" spans="2:12" s="1" customFormat="1" ht="18" customHeight="1">
      <c r="B21" s="31"/>
      <c r="E21" s="24" t="s">
        <v>34</v>
      </c>
      <c r="I21" s="26" t="s">
        <v>28</v>
      </c>
      <c r="J21" s="24" t="s">
        <v>35</v>
      </c>
      <c r="L21" s="31"/>
    </row>
    <row r="22" spans="2:12" s="1" customFormat="1" ht="6.95" customHeight="1">
      <c r="B22" s="31"/>
      <c r="L22" s="31"/>
    </row>
    <row r="23" spans="2:12" s="1" customFormat="1" ht="12" customHeight="1">
      <c r="B23" s="31"/>
      <c r="D23" s="26" t="s">
        <v>37</v>
      </c>
      <c r="I23" s="26" t="s">
        <v>25</v>
      </c>
      <c r="J23" s="24" t="s">
        <v>38</v>
      </c>
      <c r="L23" s="31"/>
    </row>
    <row r="24" spans="2:12" s="1" customFormat="1" ht="18" customHeight="1">
      <c r="B24" s="31"/>
      <c r="E24" s="24" t="s">
        <v>39</v>
      </c>
      <c r="I24" s="26" t="s">
        <v>28</v>
      </c>
      <c r="J24" s="24" t="s">
        <v>40</v>
      </c>
      <c r="L24" s="31"/>
    </row>
    <row r="25" spans="2:12" s="1" customFormat="1" ht="6.95" customHeight="1">
      <c r="B25" s="31"/>
      <c r="L25" s="31"/>
    </row>
    <row r="26" spans="2:12" s="1" customFormat="1" ht="12" customHeight="1">
      <c r="B26" s="31"/>
      <c r="D26" s="26" t="s">
        <v>41</v>
      </c>
      <c r="L26" s="31"/>
    </row>
    <row r="27" spans="2:12" s="7" customFormat="1" ht="16.5" customHeight="1">
      <c r="B27" s="89"/>
      <c r="E27" s="200" t="s">
        <v>1</v>
      </c>
      <c r="F27" s="200"/>
      <c r="G27" s="200"/>
      <c r="H27" s="200"/>
      <c r="L27" s="89"/>
    </row>
    <row r="28" spans="2:12" s="1" customFormat="1" ht="6.95" customHeight="1">
      <c r="B28" s="31"/>
      <c r="L28" s="31"/>
    </row>
    <row r="29" spans="2:12" s="1" customFormat="1" ht="6.95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35" customHeight="1">
      <c r="B30" s="31"/>
      <c r="D30" s="90" t="s">
        <v>42</v>
      </c>
      <c r="J30" s="65">
        <f>ROUND(J119, 2)</f>
        <v>0</v>
      </c>
      <c r="L30" s="31"/>
    </row>
    <row r="31" spans="2:12" s="1" customFormat="1" ht="6.95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5" customHeight="1">
      <c r="B32" s="31"/>
      <c r="F32" s="34" t="s">
        <v>44</v>
      </c>
      <c r="I32" s="34" t="s">
        <v>43</v>
      </c>
      <c r="J32" s="34" t="s">
        <v>45</v>
      </c>
      <c r="L32" s="31"/>
    </row>
    <row r="33" spans="2:12" s="1" customFormat="1" ht="14.45" customHeight="1">
      <c r="B33" s="31"/>
      <c r="D33" s="54" t="s">
        <v>46</v>
      </c>
      <c r="E33" s="26" t="s">
        <v>47</v>
      </c>
      <c r="F33" s="91">
        <f>ROUND((SUM(BE119:BE132)),  2)</f>
        <v>0</v>
      </c>
      <c r="I33" s="92">
        <v>0.21</v>
      </c>
      <c r="J33" s="91">
        <f>ROUND(((SUM(BE119:BE132))*I33),  2)</f>
        <v>0</v>
      </c>
      <c r="L33" s="31"/>
    </row>
    <row r="34" spans="2:12" s="1" customFormat="1" ht="14.45" customHeight="1">
      <c r="B34" s="31"/>
      <c r="E34" s="26" t="s">
        <v>48</v>
      </c>
      <c r="F34" s="91">
        <f>ROUND((SUM(BF119:BF132)),  2)</f>
        <v>0</v>
      </c>
      <c r="I34" s="92">
        <v>0.15</v>
      </c>
      <c r="J34" s="91">
        <f>ROUND(((SUM(BF119:BF132))*I34),  2)</f>
        <v>0</v>
      </c>
      <c r="L34" s="31"/>
    </row>
    <row r="35" spans="2:12" s="1" customFormat="1" ht="14.45" hidden="1" customHeight="1">
      <c r="B35" s="31"/>
      <c r="E35" s="26" t="s">
        <v>49</v>
      </c>
      <c r="F35" s="91">
        <f>ROUND((SUM(BG119:BG132)),  2)</f>
        <v>0</v>
      </c>
      <c r="I35" s="92">
        <v>0.21</v>
      </c>
      <c r="J35" s="91">
        <f>0</f>
        <v>0</v>
      </c>
      <c r="L35" s="31"/>
    </row>
    <row r="36" spans="2:12" s="1" customFormat="1" ht="14.45" hidden="1" customHeight="1">
      <c r="B36" s="31"/>
      <c r="E36" s="26" t="s">
        <v>50</v>
      </c>
      <c r="F36" s="91">
        <f>ROUND((SUM(BH119:BH132)),  2)</f>
        <v>0</v>
      </c>
      <c r="I36" s="92">
        <v>0.15</v>
      </c>
      <c r="J36" s="91">
        <f>0</f>
        <v>0</v>
      </c>
      <c r="L36" s="31"/>
    </row>
    <row r="37" spans="2:12" s="1" customFormat="1" ht="14.45" hidden="1" customHeight="1">
      <c r="B37" s="31"/>
      <c r="E37" s="26" t="s">
        <v>51</v>
      </c>
      <c r="F37" s="91">
        <f>ROUND((SUM(BI119:BI132)),  2)</f>
        <v>0</v>
      </c>
      <c r="I37" s="92">
        <v>0</v>
      </c>
      <c r="J37" s="91">
        <f>0</f>
        <v>0</v>
      </c>
      <c r="L37" s="31"/>
    </row>
    <row r="38" spans="2:12" s="1" customFormat="1" ht="6.95" customHeight="1">
      <c r="B38" s="31"/>
      <c r="L38" s="31"/>
    </row>
    <row r="39" spans="2:12" s="1" customFormat="1" ht="25.35" customHeight="1">
      <c r="B39" s="31"/>
      <c r="C39" s="93"/>
      <c r="D39" s="94" t="s">
        <v>52</v>
      </c>
      <c r="E39" s="56"/>
      <c r="F39" s="56"/>
      <c r="G39" s="95" t="s">
        <v>53</v>
      </c>
      <c r="H39" s="96" t="s">
        <v>54</v>
      </c>
      <c r="I39" s="56"/>
      <c r="J39" s="97">
        <f>SUM(J30:J37)</f>
        <v>0</v>
      </c>
      <c r="K39" s="98"/>
      <c r="L39" s="31"/>
    </row>
    <row r="40" spans="2:12" s="1" customFormat="1" ht="14.45" customHeight="1">
      <c r="B40" s="31"/>
      <c r="L40" s="31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1"/>
      <c r="D50" s="40" t="s">
        <v>55</v>
      </c>
      <c r="E50" s="41"/>
      <c r="F50" s="41"/>
      <c r="G50" s="40" t="s">
        <v>56</v>
      </c>
      <c r="H50" s="41"/>
      <c r="I50" s="41"/>
      <c r="J50" s="41"/>
      <c r="K50" s="41"/>
      <c r="L50" s="31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1"/>
      <c r="D61" s="42" t="s">
        <v>57</v>
      </c>
      <c r="E61" s="33"/>
      <c r="F61" s="99" t="s">
        <v>58</v>
      </c>
      <c r="G61" s="42" t="s">
        <v>57</v>
      </c>
      <c r="H61" s="33"/>
      <c r="I61" s="33"/>
      <c r="J61" s="100" t="s">
        <v>58</v>
      </c>
      <c r="K61" s="33"/>
      <c r="L61" s="31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1"/>
      <c r="D65" s="40" t="s">
        <v>59</v>
      </c>
      <c r="E65" s="41"/>
      <c r="F65" s="41"/>
      <c r="G65" s="40" t="s">
        <v>60</v>
      </c>
      <c r="H65" s="41"/>
      <c r="I65" s="41"/>
      <c r="J65" s="41"/>
      <c r="K65" s="41"/>
      <c r="L65" s="31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1"/>
      <c r="D76" s="42" t="s">
        <v>57</v>
      </c>
      <c r="E76" s="33"/>
      <c r="F76" s="99" t="s">
        <v>58</v>
      </c>
      <c r="G76" s="42" t="s">
        <v>57</v>
      </c>
      <c r="H76" s="33"/>
      <c r="I76" s="33"/>
      <c r="J76" s="100" t="s">
        <v>58</v>
      </c>
      <c r="K76" s="33"/>
      <c r="L76" s="31"/>
    </row>
    <row r="77" spans="2:12" s="1" customFormat="1" ht="14.45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81" spans="2:47" s="1" customFormat="1" ht="6.95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4.95" customHeight="1">
      <c r="B82" s="31"/>
      <c r="C82" s="20" t="s">
        <v>139</v>
      </c>
      <c r="L82" s="31"/>
    </row>
    <row r="83" spans="2:47" s="1" customFormat="1" ht="6.95" customHeight="1">
      <c r="B83" s="31"/>
      <c r="L83" s="31"/>
    </row>
    <row r="84" spans="2:47" s="1" customFormat="1" ht="12" customHeight="1">
      <c r="B84" s="31"/>
      <c r="C84" s="26" t="s">
        <v>16</v>
      </c>
      <c r="L84" s="31"/>
    </row>
    <row r="85" spans="2:47" s="1" customFormat="1" ht="26.25" customHeight="1">
      <c r="B85" s="31"/>
      <c r="E85" s="231" t="str">
        <f>E7</f>
        <v>Zástavba lokality Broumov - Spořilov, komunikace a VO_nerozdělené - 2023 - aktuál</v>
      </c>
      <c r="F85" s="232"/>
      <c r="G85" s="232"/>
      <c r="H85" s="232"/>
      <c r="L85" s="31"/>
    </row>
    <row r="86" spans="2:47" s="1" customFormat="1" ht="12" customHeight="1">
      <c r="B86" s="31"/>
      <c r="C86" s="26" t="s">
        <v>119</v>
      </c>
      <c r="L86" s="31"/>
    </row>
    <row r="87" spans="2:47" s="1" customFormat="1" ht="16.5" customHeight="1">
      <c r="B87" s="31"/>
      <c r="E87" s="211" t="str">
        <f>E9</f>
        <v>ON - Ostatní náklady</v>
      </c>
      <c r="F87" s="233"/>
      <c r="G87" s="233"/>
      <c r="H87" s="233"/>
      <c r="L87" s="31"/>
    </row>
    <row r="88" spans="2:47" s="1" customFormat="1" ht="6.95" customHeight="1">
      <c r="B88" s="31"/>
      <c r="L88" s="31"/>
    </row>
    <row r="89" spans="2:47" s="1" customFormat="1" ht="12" customHeight="1">
      <c r="B89" s="31"/>
      <c r="C89" s="26" t="s">
        <v>20</v>
      </c>
      <c r="F89" s="24" t="str">
        <f>F12</f>
        <v>ul. Bratří Čapků, Pionýrská</v>
      </c>
      <c r="I89" s="26" t="s">
        <v>22</v>
      </c>
      <c r="J89" s="51" t="str">
        <f>IF(J12="","",J12)</f>
        <v>1. 3. 2023</v>
      </c>
      <c r="L89" s="31"/>
    </row>
    <row r="90" spans="2:47" s="1" customFormat="1" ht="6.95" customHeight="1">
      <c r="B90" s="31"/>
      <c r="L90" s="31"/>
    </row>
    <row r="91" spans="2:47" s="1" customFormat="1" ht="40.15" customHeight="1">
      <c r="B91" s="31"/>
      <c r="C91" s="26" t="s">
        <v>24</v>
      </c>
      <c r="F91" s="24" t="str">
        <f>E15</f>
        <v>Město Broumov,Třída Masarykova 239,550 01 Broumov</v>
      </c>
      <c r="I91" s="26" t="s">
        <v>32</v>
      </c>
      <c r="J91" s="29" t="str">
        <f>E21</f>
        <v>Ing. Adam Beneš,Žďárky 224, 549 37 Žďárky</v>
      </c>
      <c r="L91" s="31"/>
    </row>
    <row r="92" spans="2:47" s="1" customFormat="1" ht="15.2" customHeight="1">
      <c r="B92" s="31"/>
      <c r="C92" s="26" t="s">
        <v>30</v>
      </c>
      <c r="F92" s="24" t="str">
        <f>IF(E18="","",E18)</f>
        <v>Vyplň údaj</v>
      </c>
      <c r="I92" s="26" t="s">
        <v>37</v>
      </c>
      <c r="J92" s="29" t="str">
        <f>E24</f>
        <v>TMI Building s.r.o.</v>
      </c>
      <c r="L92" s="31"/>
    </row>
    <row r="93" spans="2:47" s="1" customFormat="1" ht="10.35" customHeight="1">
      <c r="B93" s="31"/>
      <c r="L93" s="31"/>
    </row>
    <row r="94" spans="2:47" s="1" customFormat="1" ht="29.25" customHeight="1">
      <c r="B94" s="31"/>
      <c r="C94" s="101" t="s">
        <v>140</v>
      </c>
      <c r="D94" s="93"/>
      <c r="E94" s="93"/>
      <c r="F94" s="93"/>
      <c r="G94" s="93"/>
      <c r="H94" s="93"/>
      <c r="I94" s="93"/>
      <c r="J94" s="102" t="s">
        <v>141</v>
      </c>
      <c r="K94" s="93"/>
      <c r="L94" s="31"/>
    </row>
    <row r="95" spans="2:47" s="1" customFormat="1" ht="10.35" customHeight="1">
      <c r="B95" s="31"/>
      <c r="L95" s="31"/>
    </row>
    <row r="96" spans="2:47" s="1" customFormat="1" ht="22.9" customHeight="1">
      <c r="B96" s="31"/>
      <c r="C96" s="103" t="s">
        <v>142</v>
      </c>
      <c r="J96" s="65">
        <f>J119</f>
        <v>0</v>
      </c>
      <c r="L96" s="31"/>
      <c r="AU96" s="16" t="s">
        <v>143</v>
      </c>
    </row>
    <row r="97" spans="2:12" s="8" customFormat="1" ht="24.95" customHeight="1">
      <c r="B97" s="104"/>
      <c r="D97" s="105" t="s">
        <v>532</v>
      </c>
      <c r="E97" s="106"/>
      <c r="F97" s="106"/>
      <c r="G97" s="106"/>
      <c r="H97" s="106"/>
      <c r="I97" s="106"/>
      <c r="J97" s="107">
        <f>J120</f>
        <v>0</v>
      </c>
      <c r="L97" s="104"/>
    </row>
    <row r="98" spans="2:12" s="9" customFormat="1" ht="19.899999999999999" customHeight="1">
      <c r="B98" s="108"/>
      <c r="D98" s="109" t="s">
        <v>551</v>
      </c>
      <c r="E98" s="110"/>
      <c r="F98" s="110"/>
      <c r="G98" s="110"/>
      <c r="H98" s="110"/>
      <c r="I98" s="110"/>
      <c r="J98" s="111">
        <f>J121</f>
        <v>0</v>
      </c>
      <c r="L98" s="108"/>
    </row>
    <row r="99" spans="2:12" s="9" customFormat="1" ht="19.899999999999999" customHeight="1">
      <c r="B99" s="108"/>
      <c r="D99" s="109" t="s">
        <v>552</v>
      </c>
      <c r="E99" s="110"/>
      <c r="F99" s="110"/>
      <c r="G99" s="110"/>
      <c r="H99" s="110"/>
      <c r="I99" s="110"/>
      <c r="J99" s="111">
        <f>J130</f>
        <v>0</v>
      </c>
      <c r="L99" s="108"/>
    </row>
    <row r="100" spans="2:12" s="1" customFormat="1" ht="21.75" customHeight="1">
      <c r="B100" s="31"/>
      <c r="L100" s="31"/>
    </row>
    <row r="101" spans="2:12" s="1" customFormat="1" ht="6.95" customHeight="1">
      <c r="B101" s="43"/>
      <c r="C101" s="44"/>
      <c r="D101" s="44"/>
      <c r="E101" s="44"/>
      <c r="F101" s="44"/>
      <c r="G101" s="44"/>
      <c r="H101" s="44"/>
      <c r="I101" s="44"/>
      <c r="J101" s="44"/>
      <c r="K101" s="44"/>
      <c r="L101" s="31"/>
    </row>
    <row r="105" spans="2:12" s="1" customFormat="1" ht="6.95" customHeight="1">
      <c r="B105" s="45"/>
      <c r="C105" s="46"/>
      <c r="D105" s="46"/>
      <c r="E105" s="46"/>
      <c r="F105" s="46"/>
      <c r="G105" s="46"/>
      <c r="H105" s="46"/>
      <c r="I105" s="46"/>
      <c r="J105" s="46"/>
      <c r="K105" s="46"/>
      <c r="L105" s="31"/>
    </row>
    <row r="106" spans="2:12" s="1" customFormat="1" ht="24.95" customHeight="1">
      <c r="B106" s="31"/>
      <c r="C106" s="20" t="s">
        <v>151</v>
      </c>
      <c r="L106" s="31"/>
    </row>
    <row r="107" spans="2:12" s="1" customFormat="1" ht="6.95" customHeight="1">
      <c r="B107" s="31"/>
      <c r="L107" s="31"/>
    </row>
    <row r="108" spans="2:12" s="1" customFormat="1" ht="12" customHeight="1">
      <c r="B108" s="31"/>
      <c r="C108" s="26" t="s">
        <v>16</v>
      </c>
      <c r="L108" s="31"/>
    </row>
    <row r="109" spans="2:12" s="1" customFormat="1" ht="26.25" customHeight="1">
      <c r="B109" s="31"/>
      <c r="E109" s="231" t="str">
        <f>E7</f>
        <v>Zástavba lokality Broumov - Spořilov, komunikace a VO_nerozdělené - 2023 - aktuál</v>
      </c>
      <c r="F109" s="232"/>
      <c r="G109" s="232"/>
      <c r="H109" s="232"/>
      <c r="L109" s="31"/>
    </row>
    <row r="110" spans="2:12" s="1" customFormat="1" ht="12" customHeight="1">
      <c r="B110" s="31"/>
      <c r="C110" s="26" t="s">
        <v>119</v>
      </c>
      <c r="L110" s="31"/>
    </row>
    <row r="111" spans="2:12" s="1" customFormat="1" ht="16.5" customHeight="1">
      <c r="B111" s="31"/>
      <c r="E111" s="211" t="str">
        <f>E9</f>
        <v>ON - Ostatní náklady</v>
      </c>
      <c r="F111" s="233"/>
      <c r="G111" s="233"/>
      <c r="H111" s="233"/>
      <c r="L111" s="31"/>
    </row>
    <row r="112" spans="2:12" s="1" customFormat="1" ht="6.95" customHeight="1">
      <c r="B112" s="31"/>
      <c r="L112" s="31"/>
    </row>
    <row r="113" spans="2:65" s="1" customFormat="1" ht="12" customHeight="1">
      <c r="B113" s="31"/>
      <c r="C113" s="26" t="s">
        <v>20</v>
      </c>
      <c r="F113" s="24" t="str">
        <f>F12</f>
        <v>ul. Bratří Čapků, Pionýrská</v>
      </c>
      <c r="I113" s="26" t="s">
        <v>22</v>
      </c>
      <c r="J113" s="51" t="str">
        <f>IF(J12="","",J12)</f>
        <v>1. 3. 2023</v>
      </c>
      <c r="L113" s="31"/>
    </row>
    <row r="114" spans="2:65" s="1" customFormat="1" ht="6.95" customHeight="1">
      <c r="B114" s="31"/>
      <c r="L114" s="31"/>
    </row>
    <row r="115" spans="2:65" s="1" customFormat="1" ht="40.15" customHeight="1">
      <c r="B115" s="31"/>
      <c r="C115" s="26" t="s">
        <v>24</v>
      </c>
      <c r="F115" s="24" t="str">
        <f>E15</f>
        <v>Město Broumov,Třída Masarykova 239,550 01 Broumov</v>
      </c>
      <c r="I115" s="26" t="s">
        <v>32</v>
      </c>
      <c r="J115" s="29" t="str">
        <f>E21</f>
        <v>Ing. Adam Beneš,Žďárky 224, 549 37 Žďárky</v>
      </c>
      <c r="L115" s="31"/>
    </row>
    <row r="116" spans="2:65" s="1" customFormat="1" ht="15.2" customHeight="1">
      <c r="B116" s="31"/>
      <c r="C116" s="26" t="s">
        <v>30</v>
      </c>
      <c r="F116" s="24" t="str">
        <f>IF(E18="","",E18)</f>
        <v>Vyplň údaj</v>
      </c>
      <c r="I116" s="26" t="s">
        <v>37</v>
      </c>
      <c r="J116" s="29" t="str">
        <f>E24</f>
        <v>TMI Building s.r.o.</v>
      </c>
      <c r="L116" s="31"/>
    </row>
    <row r="117" spans="2:65" s="1" customFormat="1" ht="10.35" customHeight="1">
      <c r="B117" s="31"/>
      <c r="L117" s="31"/>
    </row>
    <row r="118" spans="2:65" s="10" customFormat="1" ht="29.25" customHeight="1">
      <c r="B118" s="112"/>
      <c r="C118" s="113" t="s">
        <v>152</v>
      </c>
      <c r="D118" s="114" t="s">
        <v>67</v>
      </c>
      <c r="E118" s="114" t="s">
        <v>63</v>
      </c>
      <c r="F118" s="114" t="s">
        <v>64</v>
      </c>
      <c r="G118" s="114" t="s">
        <v>153</v>
      </c>
      <c r="H118" s="114" t="s">
        <v>154</v>
      </c>
      <c r="I118" s="114" t="s">
        <v>155</v>
      </c>
      <c r="J118" s="114" t="s">
        <v>141</v>
      </c>
      <c r="K118" s="115" t="s">
        <v>156</v>
      </c>
      <c r="L118" s="112"/>
      <c r="M118" s="58" t="s">
        <v>1</v>
      </c>
      <c r="N118" s="59" t="s">
        <v>46</v>
      </c>
      <c r="O118" s="59" t="s">
        <v>157</v>
      </c>
      <c r="P118" s="59" t="s">
        <v>158</v>
      </c>
      <c r="Q118" s="59" t="s">
        <v>159</v>
      </c>
      <c r="R118" s="59" t="s">
        <v>160</v>
      </c>
      <c r="S118" s="59" t="s">
        <v>161</v>
      </c>
      <c r="T118" s="60" t="s">
        <v>162</v>
      </c>
    </row>
    <row r="119" spans="2:65" s="1" customFormat="1" ht="22.9" customHeight="1">
      <c r="B119" s="31"/>
      <c r="C119" s="63" t="s">
        <v>163</v>
      </c>
      <c r="J119" s="116">
        <f>BK119</f>
        <v>0</v>
      </c>
      <c r="L119" s="31"/>
      <c r="M119" s="61"/>
      <c r="N119" s="52"/>
      <c r="O119" s="52"/>
      <c r="P119" s="117">
        <f>P120</f>
        <v>0</v>
      </c>
      <c r="Q119" s="52"/>
      <c r="R119" s="117">
        <f>R120</f>
        <v>0</v>
      </c>
      <c r="S119" s="52"/>
      <c r="T119" s="118">
        <f>T120</f>
        <v>0</v>
      </c>
      <c r="AT119" s="16" t="s">
        <v>81</v>
      </c>
      <c r="AU119" s="16" t="s">
        <v>143</v>
      </c>
      <c r="BK119" s="119">
        <f>BK120</f>
        <v>0</v>
      </c>
    </row>
    <row r="120" spans="2:65" s="11" customFormat="1" ht="25.9" customHeight="1">
      <c r="B120" s="120"/>
      <c r="D120" s="121" t="s">
        <v>81</v>
      </c>
      <c r="E120" s="122" t="s">
        <v>92</v>
      </c>
      <c r="F120" s="122" t="s">
        <v>93</v>
      </c>
      <c r="I120" s="123"/>
      <c r="J120" s="124">
        <f>BK120</f>
        <v>0</v>
      </c>
      <c r="L120" s="120"/>
      <c r="M120" s="125"/>
      <c r="P120" s="126">
        <f>P121+P130</f>
        <v>0</v>
      </c>
      <c r="R120" s="126">
        <f>R121+R130</f>
        <v>0</v>
      </c>
      <c r="T120" s="127">
        <f>T121+T130</f>
        <v>0</v>
      </c>
      <c r="AR120" s="121" t="s">
        <v>196</v>
      </c>
      <c r="AT120" s="128" t="s">
        <v>81</v>
      </c>
      <c r="AU120" s="128" t="s">
        <v>82</v>
      </c>
      <c r="AY120" s="121" t="s">
        <v>166</v>
      </c>
      <c r="BK120" s="129">
        <f>BK121+BK130</f>
        <v>0</v>
      </c>
    </row>
    <row r="121" spans="2:65" s="11" customFormat="1" ht="22.9" customHeight="1">
      <c r="B121" s="120"/>
      <c r="D121" s="121" t="s">
        <v>81</v>
      </c>
      <c r="E121" s="130" t="s">
        <v>553</v>
      </c>
      <c r="F121" s="130" t="s">
        <v>554</v>
      </c>
      <c r="I121" s="123"/>
      <c r="J121" s="131">
        <f>BK121</f>
        <v>0</v>
      </c>
      <c r="L121" s="120"/>
      <c r="M121" s="125"/>
      <c r="P121" s="126">
        <f>SUM(P122:P129)</f>
        <v>0</v>
      </c>
      <c r="R121" s="126">
        <f>SUM(R122:R129)</f>
        <v>0</v>
      </c>
      <c r="T121" s="127">
        <f>SUM(T122:T129)</f>
        <v>0</v>
      </c>
      <c r="AR121" s="121" t="s">
        <v>196</v>
      </c>
      <c r="AT121" s="128" t="s">
        <v>81</v>
      </c>
      <c r="AU121" s="128" t="s">
        <v>14</v>
      </c>
      <c r="AY121" s="121" t="s">
        <v>166</v>
      </c>
      <c r="BK121" s="129">
        <f>SUM(BK122:BK129)</f>
        <v>0</v>
      </c>
    </row>
    <row r="122" spans="2:65" s="1" customFormat="1" ht="16.5" customHeight="1">
      <c r="B122" s="132"/>
      <c r="C122" s="133" t="s">
        <v>14</v>
      </c>
      <c r="D122" s="133" t="s">
        <v>168</v>
      </c>
      <c r="E122" s="134" t="s">
        <v>555</v>
      </c>
      <c r="F122" s="135" t="s">
        <v>556</v>
      </c>
      <c r="G122" s="136" t="s">
        <v>539</v>
      </c>
      <c r="H122" s="137">
        <v>1</v>
      </c>
      <c r="I122" s="138"/>
      <c r="J122" s="139">
        <f>ROUND(I122*H122,2)</f>
        <v>0</v>
      </c>
      <c r="K122" s="135" t="s">
        <v>171</v>
      </c>
      <c r="L122" s="31"/>
      <c r="M122" s="140" t="s">
        <v>1</v>
      </c>
      <c r="N122" s="141" t="s">
        <v>47</v>
      </c>
      <c r="P122" s="142">
        <f>O122*H122</f>
        <v>0</v>
      </c>
      <c r="Q122" s="142">
        <v>0</v>
      </c>
      <c r="R122" s="142">
        <f>Q122*H122</f>
        <v>0</v>
      </c>
      <c r="S122" s="142">
        <v>0</v>
      </c>
      <c r="T122" s="143">
        <f>S122*H122</f>
        <v>0</v>
      </c>
      <c r="AR122" s="144" t="s">
        <v>540</v>
      </c>
      <c r="AT122" s="144" t="s">
        <v>168</v>
      </c>
      <c r="AU122" s="144" t="s">
        <v>91</v>
      </c>
      <c r="AY122" s="16" t="s">
        <v>166</v>
      </c>
      <c r="BE122" s="145">
        <f>IF(N122="základní",J122,0)</f>
        <v>0</v>
      </c>
      <c r="BF122" s="145">
        <f>IF(N122="snížená",J122,0)</f>
        <v>0</v>
      </c>
      <c r="BG122" s="145">
        <f>IF(N122="zákl. přenesená",J122,0)</f>
        <v>0</v>
      </c>
      <c r="BH122" s="145">
        <f>IF(N122="sníž. přenesená",J122,0)</f>
        <v>0</v>
      </c>
      <c r="BI122" s="145">
        <f>IF(N122="nulová",J122,0)</f>
        <v>0</v>
      </c>
      <c r="BJ122" s="16" t="s">
        <v>14</v>
      </c>
      <c r="BK122" s="145">
        <f>ROUND(I122*H122,2)</f>
        <v>0</v>
      </c>
      <c r="BL122" s="16" t="s">
        <v>540</v>
      </c>
      <c r="BM122" s="144" t="s">
        <v>557</v>
      </c>
    </row>
    <row r="123" spans="2:65" s="1" customFormat="1" ht="11.25">
      <c r="B123" s="31"/>
      <c r="D123" s="146" t="s">
        <v>174</v>
      </c>
      <c r="F123" s="147" t="s">
        <v>556</v>
      </c>
      <c r="I123" s="148"/>
      <c r="L123" s="31"/>
      <c r="M123" s="149"/>
      <c r="T123" s="55"/>
      <c r="AT123" s="16" t="s">
        <v>174</v>
      </c>
      <c r="AU123" s="16" t="s">
        <v>91</v>
      </c>
    </row>
    <row r="124" spans="2:65" s="1" customFormat="1" ht="16.5" customHeight="1">
      <c r="B124" s="132"/>
      <c r="C124" s="133" t="s">
        <v>91</v>
      </c>
      <c r="D124" s="133" t="s">
        <v>168</v>
      </c>
      <c r="E124" s="134" t="s">
        <v>558</v>
      </c>
      <c r="F124" s="135" t="s">
        <v>559</v>
      </c>
      <c r="G124" s="136" t="s">
        <v>539</v>
      </c>
      <c r="H124" s="137">
        <v>1</v>
      </c>
      <c r="I124" s="138"/>
      <c r="J124" s="139">
        <f>ROUND(I124*H124,2)</f>
        <v>0</v>
      </c>
      <c r="K124" s="135" t="s">
        <v>171</v>
      </c>
      <c r="L124" s="31"/>
      <c r="M124" s="140" t="s">
        <v>1</v>
      </c>
      <c r="N124" s="141" t="s">
        <v>47</v>
      </c>
      <c r="P124" s="142">
        <f>O124*H124</f>
        <v>0</v>
      </c>
      <c r="Q124" s="142">
        <v>0</v>
      </c>
      <c r="R124" s="142">
        <f>Q124*H124</f>
        <v>0</v>
      </c>
      <c r="S124" s="142">
        <v>0</v>
      </c>
      <c r="T124" s="143">
        <f>S124*H124</f>
        <v>0</v>
      </c>
      <c r="AR124" s="144" t="s">
        <v>540</v>
      </c>
      <c r="AT124" s="144" t="s">
        <v>168</v>
      </c>
      <c r="AU124" s="144" t="s">
        <v>91</v>
      </c>
      <c r="AY124" s="16" t="s">
        <v>166</v>
      </c>
      <c r="BE124" s="145">
        <f>IF(N124="základní",J124,0)</f>
        <v>0</v>
      </c>
      <c r="BF124" s="145">
        <f>IF(N124="snížená",J124,0)</f>
        <v>0</v>
      </c>
      <c r="BG124" s="145">
        <f>IF(N124="zákl. přenesená",J124,0)</f>
        <v>0</v>
      </c>
      <c r="BH124" s="145">
        <f>IF(N124="sníž. přenesená",J124,0)</f>
        <v>0</v>
      </c>
      <c r="BI124" s="145">
        <f>IF(N124="nulová",J124,0)</f>
        <v>0</v>
      </c>
      <c r="BJ124" s="16" t="s">
        <v>14</v>
      </c>
      <c r="BK124" s="145">
        <f>ROUND(I124*H124,2)</f>
        <v>0</v>
      </c>
      <c r="BL124" s="16" t="s">
        <v>540</v>
      </c>
      <c r="BM124" s="144" t="s">
        <v>560</v>
      </c>
    </row>
    <row r="125" spans="2:65" s="1" customFormat="1" ht="11.25">
      <c r="B125" s="31"/>
      <c r="D125" s="146" t="s">
        <v>174</v>
      </c>
      <c r="F125" s="147" t="s">
        <v>559</v>
      </c>
      <c r="I125" s="148"/>
      <c r="L125" s="31"/>
      <c r="M125" s="149"/>
      <c r="T125" s="55"/>
      <c r="AT125" s="16" t="s">
        <v>174</v>
      </c>
      <c r="AU125" s="16" t="s">
        <v>91</v>
      </c>
    </row>
    <row r="126" spans="2:65" s="1" customFormat="1" ht="16.5" customHeight="1">
      <c r="B126" s="132"/>
      <c r="C126" s="133" t="s">
        <v>184</v>
      </c>
      <c r="D126" s="133" t="s">
        <v>168</v>
      </c>
      <c r="E126" s="134" t="s">
        <v>561</v>
      </c>
      <c r="F126" s="135" t="s">
        <v>562</v>
      </c>
      <c r="G126" s="136" t="s">
        <v>539</v>
      </c>
      <c r="H126" s="137">
        <v>1</v>
      </c>
      <c r="I126" s="138"/>
      <c r="J126" s="139">
        <f>ROUND(I126*H126,2)</f>
        <v>0</v>
      </c>
      <c r="K126" s="135" t="s">
        <v>171</v>
      </c>
      <c r="L126" s="31"/>
      <c r="M126" s="140" t="s">
        <v>1</v>
      </c>
      <c r="N126" s="141" t="s">
        <v>47</v>
      </c>
      <c r="P126" s="142">
        <f>O126*H126</f>
        <v>0</v>
      </c>
      <c r="Q126" s="142">
        <v>0</v>
      </c>
      <c r="R126" s="142">
        <f>Q126*H126</f>
        <v>0</v>
      </c>
      <c r="S126" s="142">
        <v>0</v>
      </c>
      <c r="T126" s="143">
        <f>S126*H126</f>
        <v>0</v>
      </c>
      <c r="AR126" s="144" t="s">
        <v>540</v>
      </c>
      <c r="AT126" s="144" t="s">
        <v>168</v>
      </c>
      <c r="AU126" s="144" t="s">
        <v>91</v>
      </c>
      <c r="AY126" s="16" t="s">
        <v>166</v>
      </c>
      <c r="BE126" s="145">
        <f>IF(N126="základní",J126,0)</f>
        <v>0</v>
      </c>
      <c r="BF126" s="145">
        <f>IF(N126="snížená",J126,0)</f>
        <v>0</v>
      </c>
      <c r="BG126" s="145">
        <f>IF(N126="zákl. přenesená",J126,0)</f>
        <v>0</v>
      </c>
      <c r="BH126" s="145">
        <f>IF(N126="sníž. přenesená",J126,0)</f>
        <v>0</v>
      </c>
      <c r="BI126" s="145">
        <f>IF(N126="nulová",J126,0)</f>
        <v>0</v>
      </c>
      <c r="BJ126" s="16" t="s">
        <v>14</v>
      </c>
      <c r="BK126" s="145">
        <f>ROUND(I126*H126,2)</f>
        <v>0</v>
      </c>
      <c r="BL126" s="16" t="s">
        <v>540</v>
      </c>
      <c r="BM126" s="144" t="s">
        <v>563</v>
      </c>
    </row>
    <row r="127" spans="2:65" s="1" customFormat="1" ht="11.25">
      <c r="B127" s="31"/>
      <c r="D127" s="146" t="s">
        <v>174</v>
      </c>
      <c r="F127" s="147" t="s">
        <v>562</v>
      </c>
      <c r="I127" s="148"/>
      <c r="L127" s="31"/>
      <c r="M127" s="149"/>
      <c r="T127" s="55"/>
      <c r="AT127" s="16" t="s">
        <v>174</v>
      </c>
      <c r="AU127" s="16" t="s">
        <v>91</v>
      </c>
    </row>
    <row r="128" spans="2:65" s="1" customFormat="1" ht="16.5" customHeight="1">
      <c r="B128" s="132"/>
      <c r="C128" s="133" t="s">
        <v>172</v>
      </c>
      <c r="D128" s="133" t="s">
        <v>168</v>
      </c>
      <c r="E128" s="134" t="s">
        <v>564</v>
      </c>
      <c r="F128" s="135" t="s">
        <v>565</v>
      </c>
      <c r="G128" s="136" t="s">
        <v>539</v>
      </c>
      <c r="H128" s="137">
        <v>1</v>
      </c>
      <c r="I128" s="138"/>
      <c r="J128" s="139">
        <f>ROUND(I128*H128,2)</f>
        <v>0</v>
      </c>
      <c r="K128" s="135" t="s">
        <v>171</v>
      </c>
      <c r="L128" s="31"/>
      <c r="M128" s="140" t="s">
        <v>1</v>
      </c>
      <c r="N128" s="141" t="s">
        <v>47</v>
      </c>
      <c r="P128" s="142">
        <f>O128*H128</f>
        <v>0</v>
      </c>
      <c r="Q128" s="142">
        <v>0</v>
      </c>
      <c r="R128" s="142">
        <f>Q128*H128</f>
        <v>0</v>
      </c>
      <c r="S128" s="142">
        <v>0</v>
      </c>
      <c r="T128" s="143">
        <f>S128*H128</f>
        <v>0</v>
      </c>
      <c r="AR128" s="144" t="s">
        <v>540</v>
      </c>
      <c r="AT128" s="144" t="s">
        <v>168</v>
      </c>
      <c r="AU128" s="144" t="s">
        <v>91</v>
      </c>
      <c r="AY128" s="16" t="s">
        <v>166</v>
      </c>
      <c r="BE128" s="145">
        <f>IF(N128="základní",J128,0)</f>
        <v>0</v>
      </c>
      <c r="BF128" s="145">
        <f>IF(N128="snížená",J128,0)</f>
        <v>0</v>
      </c>
      <c r="BG128" s="145">
        <f>IF(N128="zákl. přenesená",J128,0)</f>
        <v>0</v>
      </c>
      <c r="BH128" s="145">
        <f>IF(N128="sníž. přenesená",J128,0)</f>
        <v>0</v>
      </c>
      <c r="BI128" s="145">
        <f>IF(N128="nulová",J128,0)</f>
        <v>0</v>
      </c>
      <c r="BJ128" s="16" t="s">
        <v>14</v>
      </c>
      <c r="BK128" s="145">
        <f>ROUND(I128*H128,2)</f>
        <v>0</v>
      </c>
      <c r="BL128" s="16" t="s">
        <v>540</v>
      </c>
      <c r="BM128" s="144" t="s">
        <v>566</v>
      </c>
    </row>
    <row r="129" spans="2:65" s="1" customFormat="1" ht="11.25">
      <c r="B129" s="31"/>
      <c r="D129" s="146" t="s">
        <v>174</v>
      </c>
      <c r="F129" s="147" t="s">
        <v>565</v>
      </c>
      <c r="I129" s="148"/>
      <c r="L129" s="31"/>
      <c r="M129" s="149"/>
      <c r="T129" s="55"/>
      <c r="AT129" s="16" t="s">
        <v>174</v>
      </c>
      <c r="AU129" s="16" t="s">
        <v>91</v>
      </c>
    </row>
    <row r="130" spans="2:65" s="11" customFormat="1" ht="22.9" customHeight="1">
      <c r="B130" s="120"/>
      <c r="D130" s="121" t="s">
        <v>81</v>
      </c>
      <c r="E130" s="130" t="s">
        <v>567</v>
      </c>
      <c r="F130" s="130" t="s">
        <v>568</v>
      </c>
      <c r="I130" s="123"/>
      <c r="J130" s="131">
        <f>BK130</f>
        <v>0</v>
      </c>
      <c r="L130" s="120"/>
      <c r="M130" s="125"/>
      <c r="P130" s="126">
        <f>SUM(P131:P132)</f>
        <v>0</v>
      </c>
      <c r="R130" s="126">
        <f>SUM(R131:R132)</f>
        <v>0</v>
      </c>
      <c r="T130" s="127">
        <f>SUM(T131:T132)</f>
        <v>0</v>
      </c>
      <c r="AR130" s="121" t="s">
        <v>196</v>
      </c>
      <c r="AT130" s="128" t="s">
        <v>81</v>
      </c>
      <c r="AU130" s="128" t="s">
        <v>14</v>
      </c>
      <c r="AY130" s="121" t="s">
        <v>166</v>
      </c>
      <c r="BK130" s="129">
        <f>SUM(BK131:BK132)</f>
        <v>0</v>
      </c>
    </row>
    <row r="131" spans="2:65" s="1" customFormat="1" ht="16.5" customHeight="1">
      <c r="B131" s="132"/>
      <c r="C131" s="133" t="s">
        <v>196</v>
      </c>
      <c r="D131" s="133" t="s">
        <v>168</v>
      </c>
      <c r="E131" s="134" t="s">
        <v>569</v>
      </c>
      <c r="F131" s="135" t="s">
        <v>570</v>
      </c>
      <c r="G131" s="136" t="s">
        <v>539</v>
      </c>
      <c r="H131" s="137">
        <v>1</v>
      </c>
      <c r="I131" s="138"/>
      <c r="J131" s="139">
        <f>ROUND(I131*H131,2)</f>
        <v>0</v>
      </c>
      <c r="K131" s="135" t="s">
        <v>171</v>
      </c>
      <c r="L131" s="31"/>
      <c r="M131" s="140" t="s">
        <v>1</v>
      </c>
      <c r="N131" s="141" t="s">
        <v>47</v>
      </c>
      <c r="P131" s="142">
        <f>O131*H131</f>
        <v>0</v>
      </c>
      <c r="Q131" s="142">
        <v>0</v>
      </c>
      <c r="R131" s="142">
        <f>Q131*H131</f>
        <v>0</v>
      </c>
      <c r="S131" s="142">
        <v>0</v>
      </c>
      <c r="T131" s="143">
        <f>S131*H131</f>
        <v>0</v>
      </c>
      <c r="AR131" s="144" t="s">
        <v>540</v>
      </c>
      <c r="AT131" s="144" t="s">
        <v>168</v>
      </c>
      <c r="AU131" s="144" t="s">
        <v>91</v>
      </c>
      <c r="AY131" s="16" t="s">
        <v>166</v>
      </c>
      <c r="BE131" s="145">
        <f>IF(N131="základní",J131,0)</f>
        <v>0</v>
      </c>
      <c r="BF131" s="145">
        <f>IF(N131="snížená",J131,0)</f>
        <v>0</v>
      </c>
      <c r="BG131" s="145">
        <f>IF(N131="zákl. přenesená",J131,0)</f>
        <v>0</v>
      </c>
      <c r="BH131" s="145">
        <f>IF(N131="sníž. přenesená",J131,0)</f>
        <v>0</v>
      </c>
      <c r="BI131" s="145">
        <f>IF(N131="nulová",J131,0)</f>
        <v>0</v>
      </c>
      <c r="BJ131" s="16" t="s">
        <v>14</v>
      </c>
      <c r="BK131" s="145">
        <f>ROUND(I131*H131,2)</f>
        <v>0</v>
      </c>
      <c r="BL131" s="16" t="s">
        <v>540</v>
      </c>
      <c r="BM131" s="144" t="s">
        <v>571</v>
      </c>
    </row>
    <row r="132" spans="2:65" s="1" customFormat="1" ht="11.25">
      <c r="B132" s="31"/>
      <c r="D132" s="146" t="s">
        <v>174</v>
      </c>
      <c r="F132" s="147" t="s">
        <v>570</v>
      </c>
      <c r="I132" s="148"/>
      <c r="L132" s="31"/>
      <c r="M132" s="181"/>
      <c r="N132" s="182"/>
      <c r="O132" s="182"/>
      <c r="P132" s="182"/>
      <c r="Q132" s="182"/>
      <c r="R132" s="182"/>
      <c r="S132" s="182"/>
      <c r="T132" s="183"/>
      <c r="AT132" s="16" t="s">
        <v>174</v>
      </c>
      <c r="AU132" s="16" t="s">
        <v>91</v>
      </c>
    </row>
    <row r="133" spans="2:65" s="1" customFormat="1" ht="6.95" customHeight="1">
      <c r="B133" s="43"/>
      <c r="C133" s="44"/>
      <c r="D133" s="44"/>
      <c r="E133" s="44"/>
      <c r="F133" s="44"/>
      <c r="G133" s="44"/>
      <c r="H133" s="44"/>
      <c r="I133" s="44"/>
      <c r="J133" s="44"/>
      <c r="K133" s="44"/>
      <c r="L133" s="31"/>
    </row>
  </sheetData>
  <autoFilter ref="C118:K132" xr:uid="{00000000-0009-0000-0000-000003000000}"/>
  <mergeCells count="9">
    <mergeCell ref="E87:H87"/>
    <mergeCell ref="E109:H109"/>
    <mergeCell ref="E111:H11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H140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25" customWidth="1"/>
    <col min="4" max="4" width="75.83203125" customWidth="1"/>
    <col min="5" max="5" width="13.33203125" customWidth="1"/>
    <col min="6" max="6" width="20" customWidth="1"/>
    <col min="7" max="7" width="1.6640625" customWidth="1"/>
    <col min="8" max="8" width="8.33203125" customWidth="1"/>
  </cols>
  <sheetData>
    <row r="1" spans="2:8" ht="11.25" customHeight="1"/>
    <row r="2" spans="2:8" ht="36.950000000000003" customHeight="1"/>
    <row r="3" spans="2:8" ht="6.95" customHeight="1">
      <c r="B3" s="17"/>
      <c r="C3" s="18"/>
      <c r="D3" s="18"/>
      <c r="E3" s="18"/>
      <c r="F3" s="18"/>
      <c r="G3" s="18"/>
      <c r="H3" s="19"/>
    </row>
    <row r="4" spans="2:8" ht="24.95" customHeight="1">
      <c r="B4" s="19"/>
      <c r="C4" s="20" t="s">
        <v>572</v>
      </c>
      <c r="H4" s="19"/>
    </row>
    <row r="5" spans="2:8" ht="12" customHeight="1">
      <c r="B5" s="19"/>
      <c r="C5" s="23" t="s">
        <v>13</v>
      </c>
      <c r="D5" s="200" t="s">
        <v>14</v>
      </c>
      <c r="E5" s="196"/>
      <c r="F5" s="196"/>
      <c r="H5" s="19"/>
    </row>
    <row r="6" spans="2:8" ht="36.950000000000003" customHeight="1">
      <c r="B6" s="19"/>
      <c r="C6" s="25" t="s">
        <v>16</v>
      </c>
      <c r="D6" s="197" t="s">
        <v>17</v>
      </c>
      <c r="E6" s="196"/>
      <c r="F6" s="196"/>
      <c r="H6" s="19"/>
    </row>
    <row r="7" spans="2:8" ht="16.5" customHeight="1">
      <c r="B7" s="19"/>
      <c r="C7" s="26" t="s">
        <v>22</v>
      </c>
      <c r="D7" s="51" t="str">
        <f>'Rekapitulace stavby'!AN8</f>
        <v>1. 3. 2023</v>
      </c>
      <c r="H7" s="19"/>
    </row>
    <row r="8" spans="2:8" s="1" customFormat="1" ht="10.9" customHeight="1">
      <c r="B8" s="31"/>
      <c r="H8" s="31"/>
    </row>
    <row r="9" spans="2:8" s="10" customFormat="1" ht="29.25" customHeight="1">
      <c r="B9" s="112"/>
      <c r="C9" s="113" t="s">
        <v>63</v>
      </c>
      <c r="D9" s="114" t="s">
        <v>64</v>
      </c>
      <c r="E9" s="114" t="s">
        <v>153</v>
      </c>
      <c r="F9" s="115" t="s">
        <v>573</v>
      </c>
      <c r="H9" s="112"/>
    </row>
    <row r="10" spans="2:8" s="1" customFormat="1" ht="26.45" customHeight="1">
      <c r="B10" s="31"/>
      <c r="C10" s="184" t="s">
        <v>574</v>
      </c>
      <c r="D10" s="184" t="s">
        <v>88</v>
      </c>
      <c r="H10" s="31"/>
    </row>
    <row r="11" spans="2:8" s="1" customFormat="1" ht="16.899999999999999" customHeight="1">
      <c r="B11" s="31"/>
      <c r="C11" s="185" t="s">
        <v>98</v>
      </c>
      <c r="D11" s="186" t="s">
        <v>99</v>
      </c>
      <c r="E11" s="187" t="s">
        <v>100</v>
      </c>
      <c r="F11" s="188">
        <v>86.25</v>
      </c>
      <c r="H11" s="31"/>
    </row>
    <row r="12" spans="2:8" s="1" customFormat="1" ht="16.899999999999999" customHeight="1">
      <c r="B12" s="31"/>
      <c r="C12" s="189" t="s">
        <v>1</v>
      </c>
      <c r="D12" s="189" t="s">
        <v>307</v>
      </c>
      <c r="E12" s="16" t="s">
        <v>1</v>
      </c>
      <c r="F12" s="190">
        <v>86.25</v>
      </c>
      <c r="H12" s="31"/>
    </row>
    <row r="13" spans="2:8" s="1" customFormat="1" ht="16.899999999999999" customHeight="1">
      <c r="B13" s="31"/>
      <c r="C13" s="189" t="s">
        <v>98</v>
      </c>
      <c r="D13" s="189" t="s">
        <v>178</v>
      </c>
      <c r="E13" s="16" t="s">
        <v>1</v>
      </c>
      <c r="F13" s="190">
        <v>86.25</v>
      </c>
      <c r="H13" s="31"/>
    </row>
    <row r="14" spans="2:8" s="1" customFormat="1" ht="16.899999999999999" customHeight="1">
      <c r="B14" s="31"/>
      <c r="C14" s="191" t="s">
        <v>575</v>
      </c>
      <c r="H14" s="31"/>
    </row>
    <row r="15" spans="2:8" s="1" customFormat="1" ht="22.5">
      <c r="B15" s="31"/>
      <c r="C15" s="189" t="s">
        <v>303</v>
      </c>
      <c r="D15" s="189" t="s">
        <v>304</v>
      </c>
      <c r="E15" s="16" t="s">
        <v>100</v>
      </c>
      <c r="F15" s="190">
        <v>86.25</v>
      </c>
      <c r="H15" s="31"/>
    </row>
    <row r="16" spans="2:8" s="1" customFormat="1" ht="16.899999999999999" customHeight="1">
      <c r="B16" s="31"/>
      <c r="C16" s="189" t="s">
        <v>264</v>
      </c>
      <c r="D16" s="189" t="s">
        <v>265</v>
      </c>
      <c r="E16" s="16" t="s">
        <v>100</v>
      </c>
      <c r="F16" s="190">
        <v>1499.75</v>
      </c>
      <c r="H16" s="31"/>
    </row>
    <row r="17" spans="2:8" s="1" customFormat="1" ht="22.5">
      <c r="B17" s="31"/>
      <c r="C17" s="189" t="s">
        <v>270</v>
      </c>
      <c r="D17" s="189" t="s">
        <v>271</v>
      </c>
      <c r="E17" s="16" t="s">
        <v>100</v>
      </c>
      <c r="F17" s="190">
        <v>1499.75</v>
      </c>
      <c r="H17" s="31"/>
    </row>
    <row r="18" spans="2:8" s="1" customFormat="1" ht="16.899999999999999" customHeight="1">
      <c r="B18" s="31"/>
      <c r="C18" s="185" t="s">
        <v>102</v>
      </c>
      <c r="D18" s="186" t="s">
        <v>103</v>
      </c>
      <c r="E18" s="187" t="s">
        <v>100</v>
      </c>
      <c r="F18" s="188">
        <v>728</v>
      </c>
      <c r="H18" s="31"/>
    </row>
    <row r="19" spans="2:8" s="1" customFormat="1" ht="16.899999999999999" customHeight="1">
      <c r="B19" s="31"/>
      <c r="C19" s="189" t="s">
        <v>1</v>
      </c>
      <c r="D19" s="189" t="s">
        <v>194</v>
      </c>
      <c r="E19" s="16" t="s">
        <v>1</v>
      </c>
      <c r="F19" s="190">
        <v>728</v>
      </c>
      <c r="H19" s="31"/>
    </row>
    <row r="20" spans="2:8" s="1" customFormat="1" ht="16.899999999999999" customHeight="1">
      <c r="B20" s="31"/>
      <c r="C20" s="189" t="s">
        <v>102</v>
      </c>
      <c r="D20" s="189" t="s">
        <v>178</v>
      </c>
      <c r="E20" s="16" t="s">
        <v>1</v>
      </c>
      <c r="F20" s="190">
        <v>728</v>
      </c>
      <c r="H20" s="31"/>
    </row>
    <row r="21" spans="2:8" s="1" customFormat="1" ht="16.899999999999999" customHeight="1">
      <c r="B21" s="31"/>
      <c r="C21" s="191" t="s">
        <v>575</v>
      </c>
      <c r="H21" s="31"/>
    </row>
    <row r="22" spans="2:8" s="1" customFormat="1" ht="16.899999999999999" customHeight="1">
      <c r="B22" s="31"/>
      <c r="C22" s="189" t="s">
        <v>190</v>
      </c>
      <c r="D22" s="189" t="s">
        <v>191</v>
      </c>
      <c r="E22" s="16" t="s">
        <v>100</v>
      </c>
      <c r="F22" s="190">
        <v>655.20000000000005</v>
      </c>
      <c r="H22" s="31"/>
    </row>
    <row r="23" spans="2:8" s="1" customFormat="1" ht="16.899999999999999" customHeight="1">
      <c r="B23" s="31"/>
      <c r="C23" s="189" t="s">
        <v>179</v>
      </c>
      <c r="D23" s="189" t="s">
        <v>180</v>
      </c>
      <c r="E23" s="16" t="s">
        <v>100</v>
      </c>
      <c r="F23" s="190">
        <v>72.8</v>
      </c>
      <c r="H23" s="31"/>
    </row>
    <row r="24" spans="2:8" s="1" customFormat="1" ht="16.899999999999999" customHeight="1">
      <c r="B24" s="31"/>
      <c r="C24" s="189" t="s">
        <v>185</v>
      </c>
      <c r="D24" s="189" t="s">
        <v>186</v>
      </c>
      <c r="E24" s="16" t="s">
        <v>100</v>
      </c>
      <c r="F24" s="190">
        <v>72.8</v>
      </c>
      <c r="H24" s="31"/>
    </row>
    <row r="25" spans="2:8" s="1" customFormat="1" ht="16.899999999999999" customHeight="1">
      <c r="B25" s="31"/>
      <c r="C25" s="189" t="s">
        <v>249</v>
      </c>
      <c r="D25" s="189" t="s">
        <v>250</v>
      </c>
      <c r="E25" s="16" t="s">
        <v>100</v>
      </c>
      <c r="F25" s="190">
        <v>115.8</v>
      </c>
      <c r="H25" s="31"/>
    </row>
    <row r="26" spans="2:8" s="1" customFormat="1" ht="16.899999999999999" customHeight="1">
      <c r="B26" s="31"/>
      <c r="C26" s="185" t="s">
        <v>576</v>
      </c>
      <c r="D26" s="186" t="s">
        <v>576</v>
      </c>
      <c r="E26" s="187" t="s">
        <v>432</v>
      </c>
      <c r="F26" s="188">
        <v>37.44</v>
      </c>
      <c r="H26" s="31"/>
    </row>
    <row r="27" spans="2:8" s="1" customFormat="1" ht="16.899999999999999" customHeight="1">
      <c r="B27" s="31"/>
      <c r="C27" s="189" t="s">
        <v>1</v>
      </c>
      <c r="D27" s="189" t="s">
        <v>577</v>
      </c>
      <c r="E27" s="16" t="s">
        <v>1</v>
      </c>
      <c r="F27" s="190">
        <v>23.28</v>
      </c>
      <c r="H27" s="31"/>
    </row>
    <row r="28" spans="2:8" s="1" customFormat="1" ht="16.899999999999999" customHeight="1">
      <c r="B28" s="31"/>
      <c r="C28" s="189" t="s">
        <v>1</v>
      </c>
      <c r="D28" s="189" t="s">
        <v>578</v>
      </c>
      <c r="E28" s="16" t="s">
        <v>1</v>
      </c>
      <c r="F28" s="190">
        <v>14.16</v>
      </c>
      <c r="H28" s="31"/>
    </row>
    <row r="29" spans="2:8" s="1" customFormat="1" ht="16.899999999999999" customHeight="1">
      <c r="B29" s="31"/>
      <c r="C29" s="189" t="s">
        <v>576</v>
      </c>
      <c r="D29" s="189" t="s">
        <v>178</v>
      </c>
      <c r="E29" s="16" t="s">
        <v>1</v>
      </c>
      <c r="F29" s="190">
        <v>37.44</v>
      </c>
      <c r="H29" s="31"/>
    </row>
    <row r="30" spans="2:8" s="1" customFormat="1" ht="16.899999999999999" customHeight="1">
      <c r="B30" s="31"/>
      <c r="C30" s="185" t="s">
        <v>579</v>
      </c>
      <c r="D30" s="186" t="s">
        <v>580</v>
      </c>
      <c r="E30" s="187" t="s">
        <v>100</v>
      </c>
      <c r="F30" s="188">
        <v>623</v>
      </c>
      <c r="H30" s="31"/>
    </row>
    <row r="31" spans="2:8" s="1" customFormat="1" ht="16.899999999999999" customHeight="1">
      <c r="B31" s="31"/>
      <c r="C31" s="185" t="s">
        <v>581</v>
      </c>
      <c r="D31" s="186" t="s">
        <v>582</v>
      </c>
      <c r="E31" s="187" t="s">
        <v>100</v>
      </c>
      <c r="F31" s="188">
        <v>20</v>
      </c>
      <c r="H31" s="31"/>
    </row>
    <row r="32" spans="2:8" s="1" customFormat="1" ht="16.899999999999999" customHeight="1">
      <c r="B32" s="31"/>
      <c r="C32" s="185" t="s">
        <v>583</v>
      </c>
      <c r="D32" s="186" t="s">
        <v>583</v>
      </c>
      <c r="E32" s="187" t="s">
        <v>432</v>
      </c>
      <c r="F32" s="188">
        <v>2.3279999999999998</v>
      </c>
      <c r="H32" s="31"/>
    </row>
    <row r="33" spans="2:8" s="1" customFormat="1" ht="16.899999999999999" customHeight="1">
      <c r="B33" s="31"/>
      <c r="C33" s="189" t="s">
        <v>1</v>
      </c>
      <c r="D33" s="189" t="s">
        <v>584</v>
      </c>
      <c r="E33" s="16" t="s">
        <v>1</v>
      </c>
      <c r="F33" s="190">
        <v>2.3279999999999998</v>
      </c>
      <c r="H33" s="31"/>
    </row>
    <row r="34" spans="2:8" s="1" customFormat="1" ht="16.899999999999999" customHeight="1">
      <c r="B34" s="31"/>
      <c r="C34" s="189" t="s">
        <v>583</v>
      </c>
      <c r="D34" s="189" t="s">
        <v>178</v>
      </c>
      <c r="E34" s="16" t="s">
        <v>1</v>
      </c>
      <c r="F34" s="190">
        <v>2.3279999999999998</v>
      </c>
      <c r="H34" s="31"/>
    </row>
    <row r="35" spans="2:8" s="1" customFormat="1" ht="16.899999999999999" customHeight="1">
      <c r="B35" s="31"/>
      <c r="C35" s="185" t="s">
        <v>585</v>
      </c>
      <c r="D35" s="186" t="s">
        <v>585</v>
      </c>
      <c r="E35" s="187" t="s">
        <v>432</v>
      </c>
      <c r="F35" s="188">
        <v>1782</v>
      </c>
      <c r="H35" s="31"/>
    </row>
    <row r="36" spans="2:8" s="1" customFormat="1" ht="16.899999999999999" customHeight="1">
      <c r="B36" s="31"/>
      <c r="C36" s="185" t="s">
        <v>586</v>
      </c>
      <c r="D36" s="186" t="s">
        <v>587</v>
      </c>
      <c r="E36" s="187" t="s">
        <v>432</v>
      </c>
      <c r="F36" s="188">
        <v>989</v>
      </c>
      <c r="H36" s="31"/>
    </row>
    <row r="37" spans="2:8" s="1" customFormat="1" ht="16.899999999999999" customHeight="1">
      <c r="B37" s="31"/>
      <c r="C37" s="185" t="s">
        <v>106</v>
      </c>
      <c r="D37" s="186" t="s">
        <v>107</v>
      </c>
      <c r="E37" s="187" t="s">
        <v>108</v>
      </c>
      <c r="F37" s="188">
        <v>12</v>
      </c>
      <c r="H37" s="31"/>
    </row>
    <row r="38" spans="2:8" s="1" customFormat="1" ht="16.899999999999999" customHeight="1">
      <c r="B38" s="31"/>
      <c r="C38" s="189" t="s">
        <v>1</v>
      </c>
      <c r="D38" s="189" t="s">
        <v>422</v>
      </c>
      <c r="E38" s="16" t="s">
        <v>1</v>
      </c>
      <c r="F38" s="190">
        <v>0</v>
      </c>
      <c r="H38" s="31"/>
    </row>
    <row r="39" spans="2:8" s="1" customFormat="1" ht="16.899999999999999" customHeight="1">
      <c r="B39" s="31"/>
      <c r="C39" s="189" t="s">
        <v>1</v>
      </c>
      <c r="D39" s="189" t="s">
        <v>423</v>
      </c>
      <c r="E39" s="16" t="s">
        <v>1</v>
      </c>
      <c r="F39" s="190">
        <v>12</v>
      </c>
      <c r="H39" s="31"/>
    </row>
    <row r="40" spans="2:8" s="1" customFormat="1" ht="16.899999999999999" customHeight="1">
      <c r="B40" s="31"/>
      <c r="C40" s="189" t="s">
        <v>106</v>
      </c>
      <c r="D40" s="189" t="s">
        <v>178</v>
      </c>
      <c r="E40" s="16" t="s">
        <v>1</v>
      </c>
      <c r="F40" s="190">
        <v>12</v>
      </c>
      <c r="H40" s="31"/>
    </row>
    <row r="41" spans="2:8" s="1" customFormat="1" ht="16.899999999999999" customHeight="1">
      <c r="B41" s="31"/>
      <c r="C41" s="191" t="s">
        <v>575</v>
      </c>
      <c r="H41" s="31"/>
    </row>
    <row r="42" spans="2:8" s="1" customFormat="1" ht="22.5">
      <c r="B42" s="31"/>
      <c r="C42" s="189" t="s">
        <v>418</v>
      </c>
      <c r="D42" s="189" t="s">
        <v>419</v>
      </c>
      <c r="E42" s="16" t="s">
        <v>108</v>
      </c>
      <c r="F42" s="190">
        <v>12</v>
      </c>
      <c r="H42" s="31"/>
    </row>
    <row r="43" spans="2:8" s="1" customFormat="1" ht="16.899999999999999" customHeight="1">
      <c r="B43" s="31"/>
      <c r="C43" s="189" t="s">
        <v>430</v>
      </c>
      <c r="D43" s="189" t="s">
        <v>431</v>
      </c>
      <c r="E43" s="16" t="s">
        <v>432</v>
      </c>
      <c r="F43" s="190">
        <v>44.13</v>
      </c>
      <c r="H43" s="31"/>
    </row>
    <row r="44" spans="2:8" s="1" customFormat="1" ht="16.899999999999999" customHeight="1">
      <c r="B44" s="31"/>
      <c r="C44" s="189" t="s">
        <v>425</v>
      </c>
      <c r="D44" s="189" t="s">
        <v>426</v>
      </c>
      <c r="E44" s="16" t="s">
        <v>317</v>
      </c>
      <c r="F44" s="190">
        <v>24</v>
      </c>
      <c r="H44" s="31"/>
    </row>
    <row r="45" spans="2:8" s="1" customFormat="1" ht="16.899999999999999" customHeight="1">
      <c r="B45" s="31"/>
      <c r="C45" s="185" t="s">
        <v>110</v>
      </c>
      <c r="D45" s="186" t="s">
        <v>111</v>
      </c>
      <c r="E45" s="187" t="s">
        <v>108</v>
      </c>
      <c r="F45" s="188">
        <v>482</v>
      </c>
      <c r="H45" s="31"/>
    </row>
    <row r="46" spans="2:8" s="1" customFormat="1" ht="16.899999999999999" customHeight="1">
      <c r="B46" s="31"/>
      <c r="C46" s="189" t="s">
        <v>1</v>
      </c>
      <c r="D46" s="189" t="s">
        <v>395</v>
      </c>
      <c r="E46" s="16" t="s">
        <v>1</v>
      </c>
      <c r="F46" s="190">
        <v>0</v>
      </c>
      <c r="H46" s="31"/>
    </row>
    <row r="47" spans="2:8" s="1" customFormat="1" ht="16.899999999999999" customHeight="1">
      <c r="B47" s="31"/>
      <c r="C47" s="189" t="s">
        <v>1</v>
      </c>
      <c r="D47" s="189" t="s">
        <v>396</v>
      </c>
      <c r="E47" s="16" t="s">
        <v>1</v>
      </c>
      <c r="F47" s="190">
        <v>232</v>
      </c>
      <c r="H47" s="31"/>
    </row>
    <row r="48" spans="2:8" s="1" customFormat="1" ht="16.899999999999999" customHeight="1">
      <c r="B48" s="31"/>
      <c r="C48" s="189" t="s">
        <v>1</v>
      </c>
      <c r="D48" s="189" t="s">
        <v>397</v>
      </c>
      <c r="E48" s="16" t="s">
        <v>1</v>
      </c>
      <c r="F48" s="190">
        <v>213</v>
      </c>
      <c r="H48" s="31"/>
    </row>
    <row r="49" spans="2:8" s="1" customFormat="1" ht="16.899999999999999" customHeight="1">
      <c r="B49" s="31"/>
      <c r="C49" s="189" t="s">
        <v>1</v>
      </c>
      <c r="D49" s="189" t="s">
        <v>398</v>
      </c>
      <c r="E49" s="16" t="s">
        <v>1</v>
      </c>
      <c r="F49" s="190">
        <v>23</v>
      </c>
      <c r="H49" s="31"/>
    </row>
    <row r="50" spans="2:8" s="1" customFormat="1" ht="16.899999999999999" customHeight="1">
      <c r="B50" s="31"/>
      <c r="C50" s="189" t="s">
        <v>1</v>
      </c>
      <c r="D50" s="189" t="s">
        <v>399</v>
      </c>
      <c r="E50" s="16" t="s">
        <v>1</v>
      </c>
      <c r="F50" s="190">
        <v>14</v>
      </c>
      <c r="H50" s="31"/>
    </row>
    <row r="51" spans="2:8" s="1" customFormat="1" ht="16.899999999999999" customHeight="1">
      <c r="B51" s="31"/>
      <c r="C51" s="189" t="s">
        <v>110</v>
      </c>
      <c r="D51" s="189" t="s">
        <v>178</v>
      </c>
      <c r="E51" s="16" t="s">
        <v>1</v>
      </c>
      <c r="F51" s="190">
        <v>482</v>
      </c>
      <c r="H51" s="31"/>
    </row>
    <row r="52" spans="2:8" s="1" customFormat="1" ht="16.899999999999999" customHeight="1">
      <c r="B52" s="31"/>
      <c r="C52" s="191" t="s">
        <v>575</v>
      </c>
      <c r="H52" s="31"/>
    </row>
    <row r="53" spans="2:8" s="1" customFormat="1" ht="16.899999999999999" customHeight="1">
      <c r="B53" s="31"/>
      <c r="C53" s="189" t="s">
        <v>391</v>
      </c>
      <c r="D53" s="189" t="s">
        <v>392</v>
      </c>
      <c r="E53" s="16" t="s">
        <v>108</v>
      </c>
      <c r="F53" s="190">
        <v>482</v>
      </c>
      <c r="H53" s="31"/>
    </row>
    <row r="54" spans="2:8" s="1" customFormat="1" ht="16.899999999999999" customHeight="1">
      <c r="B54" s="31"/>
      <c r="C54" s="189" t="s">
        <v>430</v>
      </c>
      <c r="D54" s="189" t="s">
        <v>431</v>
      </c>
      <c r="E54" s="16" t="s">
        <v>432</v>
      </c>
      <c r="F54" s="190">
        <v>44.13</v>
      </c>
      <c r="H54" s="31"/>
    </row>
    <row r="55" spans="2:8" s="1" customFormat="1" ht="16.899999999999999" customHeight="1">
      <c r="B55" s="31"/>
      <c r="C55" s="185" t="s">
        <v>588</v>
      </c>
      <c r="D55" s="186" t="s">
        <v>589</v>
      </c>
      <c r="E55" s="187" t="s">
        <v>432</v>
      </c>
      <c r="F55" s="188">
        <v>9.7910000000000004</v>
      </c>
      <c r="H55" s="31"/>
    </row>
    <row r="56" spans="2:8" s="1" customFormat="1" ht="16.899999999999999" customHeight="1">
      <c r="B56" s="31"/>
      <c r="C56" s="189" t="s">
        <v>1</v>
      </c>
      <c r="D56" s="189" t="s">
        <v>590</v>
      </c>
      <c r="E56" s="16" t="s">
        <v>1</v>
      </c>
      <c r="F56" s="190">
        <v>9.7910000000000004</v>
      </c>
      <c r="H56" s="31"/>
    </row>
    <row r="57" spans="2:8" s="1" customFormat="1" ht="16.899999999999999" customHeight="1">
      <c r="B57" s="31"/>
      <c r="C57" s="189" t="s">
        <v>588</v>
      </c>
      <c r="D57" s="189" t="s">
        <v>178</v>
      </c>
      <c r="E57" s="16" t="s">
        <v>1</v>
      </c>
      <c r="F57" s="190">
        <v>9.7910000000000004</v>
      </c>
      <c r="H57" s="31"/>
    </row>
    <row r="58" spans="2:8" s="1" customFormat="1" ht="16.899999999999999" customHeight="1">
      <c r="B58" s="31"/>
      <c r="C58" s="185" t="s">
        <v>591</v>
      </c>
      <c r="D58" s="186" t="s">
        <v>591</v>
      </c>
      <c r="E58" s="187" t="s">
        <v>432</v>
      </c>
      <c r="F58" s="188">
        <v>1009</v>
      </c>
      <c r="H58" s="31"/>
    </row>
    <row r="59" spans="2:8" s="1" customFormat="1" ht="16.899999999999999" customHeight="1">
      <c r="B59" s="31"/>
      <c r="C59" s="185" t="s">
        <v>592</v>
      </c>
      <c r="D59" s="186" t="s">
        <v>593</v>
      </c>
      <c r="E59" s="187" t="s">
        <v>432</v>
      </c>
      <c r="F59" s="188">
        <v>403.6</v>
      </c>
      <c r="H59" s="31"/>
    </row>
    <row r="60" spans="2:8" s="1" customFormat="1" ht="16.899999999999999" customHeight="1">
      <c r="B60" s="31"/>
      <c r="C60" s="185" t="s">
        <v>594</v>
      </c>
      <c r="D60" s="186" t="s">
        <v>595</v>
      </c>
      <c r="E60" s="187" t="s">
        <v>432</v>
      </c>
      <c r="F60" s="188">
        <v>605.4</v>
      </c>
      <c r="H60" s="31"/>
    </row>
    <row r="61" spans="2:8" s="1" customFormat="1" ht="16.899999999999999" customHeight="1">
      <c r="B61" s="31"/>
      <c r="C61" s="185" t="s">
        <v>596</v>
      </c>
      <c r="D61" s="186" t="s">
        <v>597</v>
      </c>
      <c r="E61" s="187" t="s">
        <v>100</v>
      </c>
      <c r="F61" s="188">
        <v>36</v>
      </c>
      <c r="H61" s="31"/>
    </row>
    <row r="62" spans="2:8" s="1" customFormat="1" ht="16.899999999999999" customHeight="1">
      <c r="B62" s="31"/>
      <c r="C62" s="189" t="s">
        <v>1</v>
      </c>
      <c r="D62" s="189" t="s">
        <v>598</v>
      </c>
      <c r="E62" s="16" t="s">
        <v>1</v>
      </c>
      <c r="F62" s="190">
        <v>36</v>
      </c>
      <c r="H62" s="31"/>
    </row>
    <row r="63" spans="2:8" s="1" customFormat="1" ht="16.899999999999999" customHeight="1">
      <c r="B63" s="31"/>
      <c r="C63" s="189" t="s">
        <v>596</v>
      </c>
      <c r="D63" s="189" t="s">
        <v>178</v>
      </c>
      <c r="E63" s="16" t="s">
        <v>1</v>
      </c>
      <c r="F63" s="190">
        <v>36</v>
      </c>
      <c r="H63" s="31"/>
    </row>
    <row r="64" spans="2:8" s="1" customFormat="1" ht="16.899999999999999" customHeight="1">
      <c r="B64" s="31"/>
      <c r="C64" s="185" t="s">
        <v>599</v>
      </c>
      <c r="D64" s="186" t="s">
        <v>600</v>
      </c>
      <c r="E64" s="187" t="s">
        <v>100</v>
      </c>
      <c r="F64" s="188">
        <v>69</v>
      </c>
      <c r="H64" s="31"/>
    </row>
    <row r="65" spans="2:8" s="1" customFormat="1" ht="16.899999999999999" customHeight="1">
      <c r="B65" s="31"/>
      <c r="C65" s="185" t="s">
        <v>601</v>
      </c>
      <c r="D65" s="186" t="s">
        <v>602</v>
      </c>
      <c r="E65" s="187" t="s">
        <v>100</v>
      </c>
      <c r="F65" s="188">
        <v>776</v>
      </c>
      <c r="H65" s="31"/>
    </row>
    <row r="66" spans="2:8" s="1" customFormat="1" ht="16.899999999999999" customHeight="1">
      <c r="B66" s="31"/>
      <c r="C66" s="185" t="s">
        <v>113</v>
      </c>
      <c r="D66" s="186" t="s">
        <v>114</v>
      </c>
      <c r="E66" s="187" t="s">
        <v>100</v>
      </c>
      <c r="F66" s="188">
        <v>16</v>
      </c>
      <c r="H66" s="31"/>
    </row>
    <row r="67" spans="2:8" s="1" customFormat="1" ht="16.899999999999999" customHeight="1">
      <c r="B67" s="31"/>
      <c r="C67" s="189" t="s">
        <v>1</v>
      </c>
      <c r="D67" s="189" t="s">
        <v>294</v>
      </c>
      <c r="E67" s="16" t="s">
        <v>1</v>
      </c>
      <c r="F67" s="190">
        <v>16</v>
      </c>
      <c r="H67" s="31"/>
    </row>
    <row r="68" spans="2:8" s="1" customFormat="1" ht="16.899999999999999" customHeight="1">
      <c r="B68" s="31"/>
      <c r="C68" s="189" t="s">
        <v>113</v>
      </c>
      <c r="D68" s="189" t="s">
        <v>178</v>
      </c>
      <c r="E68" s="16" t="s">
        <v>1</v>
      </c>
      <c r="F68" s="190">
        <v>16</v>
      </c>
      <c r="H68" s="31"/>
    </row>
    <row r="69" spans="2:8" s="1" customFormat="1" ht="16.899999999999999" customHeight="1">
      <c r="B69" s="31"/>
      <c r="C69" s="191" t="s">
        <v>575</v>
      </c>
      <c r="H69" s="31"/>
    </row>
    <row r="70" spans="2:8" s="1" customFormat="1" ht="16.899999999999999" customHeight="1">
      <c r="B70" s="31"/>
      <c r="C70" s="189" t="s">
        <v>296</v>
      </c>
      <c r="D70" s="189" t="s">
        <v>297</v>
      </c>
      <c r="E70" s="16" t="s">
        <v>100</v>
      </c>
      <c r="F70" s="190">
        <v>16.48</v>
      </c>
      <c r="H70" s="31"/>
    </row>
    <row r="71" spans="2:8" s="1" customFormat="1" ht="16.899999999999999" customHeight="1">
      <c r="B71" s="31"/>
      <c r="C71" s="185" t="s">
        <v>116</v>
      </c>
      <c r="D71" s="186" t="s">
        <v>117</v>
      </c>
      <c r="E71" s="187" t="s">
        <v>108</v>
      </c>
      <c r="F71" s="188">
        <v>13</v>
      </c>
      <c r="H71" s="31"/>
    </row>
    <row r="72" spans="2:8" s="1" customFormat="1" ht="16.899999999999999" customHeight="1">
      <c r="B72" s="31"/>
      <c r="C72" s="189" t="s">
        <v>1</v>
      </c>
      <c r="D72" s="189" t="s">
        <v>447</v>
      </c>
      <c r="E72" s="16" t="s">
        <v>1</v>
      </c>
      <c r="F72" s="190">
        <v>13</v>
      </c>
      <c r="H72" s="31"/>
    </row>
    <row r="73" spans="2:8" s="1" customFormat="1" ht="16.899999999999999" customHeight="1">
      <c r="B73" s="31"/>
      <c r="C73" s="189" t="s">
        <v>116</v>
      </c>
      <c r="D73" s="189" t="s">
        <v>178</v>
      </c>
      <c r="E73" s="16" t="s">
        <v>1</v>
      </c>
      <c r="F73" s="190">
        <v>13</v>
      </c>
      <c r="H73" s="31"/>
    </row>
    <row r="74" spans="2:8" s="1" customFormat="1" ht="16.899999999999999" customHeight="1">
      <c r="B74" s="31"/>
      <c r="C74" s="191" t="s">
        <v>575</v>
      </c>
      <c r="H74" s="31"/>
    </row>
    <row r="75" spans="2:8" s="1" customFormat="1" ht="16.899999999999999" customHeight="1">
      <c r="B75" s="31"/>
      <c r="C75" s="189" t="s">
        <v>443</v>
      </c>
      <c r="D75" s="189" t="s">
        <v>444</v>
      </c>
      <c r="E75" s="16" t="s">
        <v>108</v>
      </c>
      <c r="F75" s="190">
        <v>13</v>
      </c>
      <c r="H75" s="31"/>
    </row>
    <row r="76" spans="2:8" s="1" customFormat="1" ht="22.5">
      <c r="B76" s="31"/>
      <c r="C76" s="189" t="s">
        <v>438</v>
      </c>
      <c r="D76" s="189" t="s">
        <v>439</v>
      </c>
      <c r="E76" s="16" t="s">
        <v>108</v>
      </c>
      <c r="F76" s="190">
        <v>13</v>
      </c>
      <c r="H76" s="31"/>
    </row>
    <row r="77" spans="2:8" s="1" customFormat="1" ht="16.899999999999999" customHeight="1">
      <c r="B77" s="31"/>
      <c r="C77" s="185" t="s">
        <v>603</v>
      </c>
      <c r="D77" s="186" t="s">
        <v>604</v>
      </c>
      <c r="E77" s="187" t="s">
        <v>100</v>
      </c>
      <c r="F77" s="188">
        <v>623</v>
      </c>
      <c r="H77" s="31"/>
    </row>
    <row r="78" spans="2:8" s="1" customFormat="1" ht="16.899999999999999" customHeight="1">
      <c r="B78" s="31"/>
      <c r="C78" s="189" t="s">
        <v>1</v>
      </c>
      <c r="D78" s="189" t="s">
        <v>605</v>
      </c>
      <c r="E78" s="16" t="s">
        <v>1</v>
      </c>
      <c r="F78" s="190">
        <v>0</v>
      </c>
      <c r="H78" s="31"/>
    </row>
    <row r="79" spans="2:8" s="1" customFormat="1" ht="16.899999999999999" customHeight="1">
      <c r="B79" s="31"/>
      <c r="C79" s="189" t="s">
        <v>1</v>
      </c>
      <c r="D79" s="189" t="s">
        <v>579</v>
      </c>
      <c r="E79" s="16" t="s">
        <v>1</v>
      </c>
      <c r="F79" s="190">
        <v>623</v>
      </c>
      <c r="H79" s="31"/>
    </row>
    <row r="80" spans="2:8" s="1" customFormat="1" ht="16.899999999999999" customHeight="1">
      <c r="B80" s="31"/>
      <c r="C80" s="189" t="s">
        <v>603</v>
      </c>
      <c r="D80" s="189" t="s">
        <v>178</v>
      </c>
      <c r="E80" s="16" t="s">
        <v>1</v>
      </c>
      <c r="F80" s="190">
        <v>623</v>
      </c>
      <c r="H80" s="31"/>
    </row>
    <row r="81" spans="2:8" s="1" customFormat="1" ht="16.899999999999999" customHeight="1">
      <c r="B81" s="31"/>
      <c r="C81" s="185" t="s">
        <v>606</v>
      </c>
      <c r="D81" s="186" t="s">
        <v>607</v>
      </c>
      <c r="E81" s="187" t="s">
        <v>100</v>
      </c>
      <c r="F81" s="188">
        <v>1701</v>
      </c>
      <c r="H81" s="31"/>
    </row>
    <row r="82" spans="2:8" s="1" customFormat="1" ht="16.899999999999999" customHeight="1">
      <c r="B82" s="31"/>
      <c r="C82" s="189" t="s">
        <v>1</v>
      </c>
      <c r="D82" s="189" t="s">
        <v>608</v>
      </c>
      <c r="E82" s="16" t="s">
        <v>1</v>
      </c>
      <c r="F82" s="190">
        <v>0</v>
      </c>
      <c r="H82" s="31"/>
    </row>
    <row r="83" spans="2:8" s="1" customFormat="1" ht="16.899999999999999" customHeight="1">
      <c r="B83" s="31"/>
      <c r="C83" s="189" t="s">
        <v>1</v>
      </c>
      <c r="D83" s="189" t="s">
        <v>136</v>
      </c>
      <c r="E83" s="16" t="s">
        <v>1</v>
      </c>
      <c r="F83" s="190">
        <v>856</v>
      </c>
      <c r="H83" s="31"/>
    </row>
    <row r="84" spans="2:8" s="1" customFormat="1" ht="16.899999999999999" customHeight="1">
      <c r="B84" s="31"/>
      <c r="C84" s="189" t="s">
        <v>1</v>
      </c>
      <c r="D84" s="189" t="s">
        <v>599</v>
      </c>
      <c r="E84" s="16" t="s">
        <v>1</v>
      </c>
      <c r="F84" s="190">
        <v>69</v>
      </c>
      <c r="H84" s="31"/>
    </row>
    <row r="85" spans="2:8" s="1" customFormat="1" ht="16.899999999999999" customHeight="1">
      <c r="B85" s="31"/>
      <c r="C85" s="189" t="s">
        <v>1</v>
      </c>
      <c r="D85" s="189" t="s">
        <v>601</v>
      </c>
      <c r="E85" s="16" t="s">
        <v>1</v>
      </c>
      <c r="F85" s="190">
        <v>776</v>
      </c>
      <c r="H85" s="31"/>
    </row>
    <row r="86" spans="2:8" s="1" customFormat="1" ht="16.899999999999999" customHeight="1">
      <c r="B86" s="31"/>
      <c r="C86" s="189" t="s">
        <v>606</v>
      </c>
      <c r="D86" s="189" t="s">
        <v>178</v>
      </c>
      <c r="E86" s="16" t="s">
        <v>1</v>
      </c>
      <c r="F86" s="190">
        <v>1701</v>
      </c>
      <c r="H86" s="31"/>
    </row>
    <row r="87" spans="2:8" s="1" customFormat="1" ht="16.899999999999999" customHeight="1">
      <c r="B87" s="31"/>
      <c r="C87" s="185" t="s">
        <v>120</v>
      </c>
      <c r="D87" s="186" t="s">
        <v>121</v>
      </c>
      <c r="E87" s="187" t="s">
        <v>122</v>
      </c>
      <c r="F87" s="188">
        <v>0</v>
      </c>
      <c r="H87" s="31"/>
    </row>
    <row r="88" spans="2:8" s="1" customFormat="1" ht="16.899999999999999" customHeight="1">
      <c r="B88" s="31"/>
      <c r="C88" s="189" t="s">
        <v>120</v>
      </c>
      <c r="D88" s="189" t="s">
        <v>500</v>
      </c>
      <c r="E88" s="16" t="s">
        <v>1</v>
      </c>
      <c r="F88" s="190">
        <v>0</v>
      </c>
      <c r="H88" s="31"/>
    </row>
    <row r="89" spans="2:8" s="1" customFormat="1" ht="16.899999999999999" customHeight="1">
      <c r="B89" s="31"/>
      <c r="C89" s="191" t="s">
        <v>575</v>
      </c>
      <c r="H89" s="31"/>
    </row>
    <row r="90" spans="2:8" s="1" customFormat="1" ht="16.899999999999999" customHeight="1">
      <c r="B90" s="31"/>
      <c r="C90" s="189" t="s">
        <v>495</v>
      </c>
      <c r="D90" s="189" t="s">
        <v>496</v>
      </c>
      <c r="E90" s="16" t="s">
        <v>122</v>
      </c>
      <c r="F90" s="190">
        <v>249.43199999999999</v>
      </c>
      <c r="H90" s="31"/>
    </row>
    <row r="91" spans="2:8" s="1" customFormat="1" ht="22.5">
      <c r="B91" s="31"/>
      <c r="C91" s="189" t="s">
        <v>483</v>
      </c>
      <c r="D91" s="189" t="s">
        <v>484</v>
      </c>
      <c r="E91" s="16" t="s">
        <v>122</v>
      </c>
      <c r="F91" s="190">
        <v>10.94</v>
      </c>
      <c r="H91" s="31"/>
    </row>
    <row r="92" spans="2:8" s="1" customFormat="1" ht="16.899999999999999" customHeight="1">
      <c r="B92" s="31"/>
      <c r="C92" s="185" t="s">
        <v>124</v>
      </c>
      <c r="D92" s="186" t="s">
        <v>125</v>
      </c>
      <c r="E92" s="187" t="s">
        <v>122</v>
      </c>
      <c r="F92" s="188">
        <v>204.85900000000001</v>
      </c>
      <c r="H92" s="31"/>
    </row>
    <row r="93" spans="2:8" s="1" customFormat="1" ht="16.899999999999999" customHeight="1">
      <c r="B93" s="31"/>
      <c r="C93" s="189" t="s">
        <v>133</v>
      </c>
      <c r="D93" s="189" t="s">
        <v>499</v>
      </c>
      <c r="E93" s="16" t="s">
        <v>1</v>
      </c>
      <c r="F93" s="190">
        <v>183.74700000000001</v>
      </c>
      <c r="H93" s="31"/>
    </row>
    <row r="94" spans="2:8" s="1" customFormat="1" ht="16.899999999999999" customHeight="1">
      <c r="B94" s="31"/>
      <c r="C94" s="189" t="s">
        <v>120</v>
      </c>
      <c r="D94" s="189" t="s">
        <v>500</v>
      </c>
      <c r="E94" s="16" t="s">
        <v>1</v>
      </c>
      <c r="F94" s="190">
        <v>0</v>
      </c>
      <c r="H94" s="31"/>
    </row>
    <row r="95" spans="2:8" s="1" customFormat="1" ht="16.899999999999999" customHeight="1">
      <c r="B95" s="31"/>
      <c r="C95" s="189" t="s">
        <v>127</v>
      </c>
      <c r="D95" s="189" t="s">
        <v>501</v>
      </c>
      <c r="E95" s="16" t="s">
        <v>1</v>
      </c>
      <c r="F95" s="190">
        <v>21.111999999999998</v>
      </c>
      <c r="H95" s="31"/>
    </row>
    <row r="96" spans="2:8" s="1" customFormat="1" ht="16.899999999999999" customHeight="1">
      <c r="B96" s="31"/>
      <c r="C96" s="189" t="s">
        <v>124</v>
      </c>
      <c r="D96" s="189" t="s">
        <v>178</v>
      </c>
      <c r="E96" s="16" t="s">
        <v>1</v>
      </c>
      <c r="F96" s="190">
        <v>204.85900000000001</v>
      </c>
      <c r="H96" s="31"/>
    </row>
    <row r="97" spans="2:8" s="1" customFormat="1" ht="16.899999999999999" customHeight="1">
      <c r="B97" s="31"/>
      <c r="C97" s="191" t="s">
        <v>575</v>
      </c>
      <c r="H97" s="31"/>
    </row>
    <row r="98" spans="2:8" s="1" customFormat="1" ht="16.899999999999999" customHeight="1">
      <c r="B98" s="31"/>
      <c r="C98" s="189" t="s">
        <v>495</v>
      </c>
      <c r="D98" s="189" t="s">
        <v>496</v>
      </c>
      <c r="E98" s="16" t="s">
        <v>122</v>
      </c>
      <c r="F98" s="190">
        <v>249.43199999999999</v>
      </c>
      <c r="H98" s="31"/>
    </row>
    <row r="99" spans="2:8" s="1" customFormat="1" ht="22.5">
      <c r="B99" s="31"/>
      <c r="C99" s="189" t="s">
        <v>472</v>
      </c>
      <c r="D99" s="189" t="s">
        <v>473</v>
      </c>
      <c r="E99" s="16" t="s">
        <v>122</v>
      </c>
      <c r="F99" s="190">
        <v>204.85900000000001</v>
      </c>
      <c r="H99" s="31"/>
    </row>
    <row r="100" spans="2:8" s="1" customFormat="1" ht="16.899999999999999" customHeight="1">
      <c r="B100" s="31"/>
      <c r="C100" s="189" t="s">
        <v>477</v>
      </c>
      <c r="D100" s="189" t="s">
        <v>478</v>
      </c>
      <c r="E100" s="16" t="s">
        <v>122</v>
      </c>
      <c r="F100" s="190">
        <v>4916.616</v>
      </c>
      <c r="H100" s="31"/>
    </row>
    <row r="101" spans="2:8" s="1" customFormat="1" ht="16.899999999999999" customHeight="1">
      <c r="B101" s="31"/>
      <c r="C101" s="185" t="s">
        <v>127</v>
      </c>
      <c r="D101" s="186" t="s">
        <v>128</v>
      </c>
      <c r="E101" s="187" t="s">
        <v>122</v>
      </c>
      <c r="F101" s="188">
        <v>21.111999999999998</v>
      </c>
      <c r="H101" s="31"/>
    </row>
    <row r="102" spans="2:8" s="1" customFormat="1" ht="16.899999999999999" customHeight="1">
      <c r="B102" s="31"/>
      <c r="C102" s="189" t="s">
        <v>127</v>
      </c>
      <c r="D102" s="189" t="s">
        <v>501</v>
      </c>
      <c r="E102" s="16" t="s">
        <v>1</v>
      </c>
      <c r="F102" s="190">
        <v>21.111999999999998</v>
      </c>
      <c r="H102" s="31"/>
    </row>
    <row r="103" spans="2:8" s="1" customFormat="1" ht="16.899999999999999" customHeight="1">
      <c r="B103" s="31"/>
      <c r="C103" s="191" t="s">
        <v>575</v>
      </c>
      <c r="H103" s="31"/>
    </row>
    <row r="104" spans="2:8" s="1" customFormat="1" ht="16.899999999999999" customHeight="1">
      <c r="B104" s="31"/>
      <c r="C104" s="189" t="s">
        <v>495</v>
      </c>
      <c r="D104" s="189" t="s">
        <v>496</v>
      </c>
      <c r="E104" s="16" t="s">
        <v>122</v>
      </c>
      <c r="F104" s="190">
        <v>249.43199999999999</v>
      </c>
      <c r="H104" s="31"/>
    </row>
    <row r="105" spans="2:8" s="1" customFormat="1" ht="22.5">
      <c r="B105" s="31"/>
      <c r="C105" s="189" t="s">
        <v>490</v>
      </c>
      <c r="D105" s="189" t="s">
        <v>491</v>
      </c>
      <c r="E105" s="16" t="s">
        <v>122</v>
      </c>
      <c r="F105" s="190">
        <v>22.571999999999999</v>
      </c>
      <c r="H105" s="31"/>
    </row>
    <row r="106" spans="2:8" s="1" customFormat="1" ht="16.899999999999999" customHeight="1">
      <c r="B106" s="31"/>
      <c r="C106" s="185" t="s">
        <v>130</v>
      </c>
      <c r="D106" s="186" t="s">
        <v>131</v>
      </c>
      <c r="E106" s="187" t="s">
        <v>122</v>
      </c>
      <c r="F106" s="188">
        <v>44.573</v>
      </c>
      <c r="H106" s="31"/>
    </row>
    <row r="107" spans="2:8" s="1" customFormat="1" ht="16.899999999999999" customHeight="1">
      <c r="B107" s="31"/>
      <c r="C107" s="189" t="s">
        <v>1</v>
      </c>
      <c r="D107" s="189" t="s">
        <v>502</v>
      </c>
      <c r="E107" s="16" t="s">
        <v>1</v>
      </c>
      <c r="F107" s="190">
        <v>8.0329999999999995</v>
      </c>
      <c r="H107" s="31"/>
    </row>
    <row r="108" spans="2:8" s="1" customFormat="1" ht="16.899999999999999" customHeight="1">
      <c r="B108" s="31"/>
      <c r="C108" s="189" t="s">
        <v>1</v>
      </c>
      <c r="D108" s="189" t="s">
        <v>503</v>
      </c>
      <c r="E108" s="16" t="s">
        <v>1</v>
      </c>
      <c r="F108" s="190">
        <v>36.54</v>
      </c>
      <c r="H108" s="31"/>
    </row>
    <row r="109" spans="2:8" s="1" customFormat="1" ht="16.899999999999999" customHeight="1">
      <c r="B109" s="31"/>
      <c r="C109" s="189" t="s">
        <v>130</v>
      </c>
      <c r="D109" s="189" t="s">
        <v>178</v>
      </c>
      <c r="E109" s="16" t="s">
        <v>1</v>
      </c>
      <c r="F109" s="190">
        <v>44.573</v>
      </c>
      <c r="H109" s="31"/>
    </row>
    <row r="110" spans="2:8" s="1" customFormat="1" ht="16.899999999999999" customHeight="1">
      <c r="B110" s="31"/>
      <c r="C110" s="191" t="s">
        <v>575</v>
      </c>
      <c r="H110" s="31"/>
    </row>
    <row r="111" spans="2:8" s="1" customFormat="1" ht="16.899999999999999" customHeight="1">
      <c r="B111" s="31"/>
      <c r="C111" s="189" t="s">
        <v>495</v>
      </c>
      <c r="D111" s="189" t="s">
        <v>496</v>
      </c>
      <c r="E111" s="16" t="s">
        <v>122</v>
      </c>
      <c r="F111" s="190">
        <v>249.43199999999999</v>
      </c>
      <c r="H111" s="31"/>
    </row>
    <row r="112" spans="2:8" s="1" customFormat="1" ht="16.899999999999999" customHeight="1">
      <c r="B112" s="31"/>
      <c r="C112" s="189" t="s">
        <v>506</v>
      </c>
      <c r="D112" s="189" t="s">
        <v>507</v>
      </c>
      <c r="E112" s="16" t="s">
        <v>122</v>
      </c>
      <c r="F112" s="190">
        <v>44.573</v>
      </c>
      <c r="H112" s="31"/>
    </row>
    <row r="113" spans="2:8" s="1" customFormat="1" ht="16.899999999999999" customHeight="1">
      <c r="B113" s="31"/>
      <c r="C113" s="189" t="s">
        <v>511</v>
      </c>
      <c r="D113" s="189" t="s">
        <v>512</v>
      </c>
      <c r="E113" s="16" t="s">
        <v>122</v>
      </c>
      <c r="F113" s="190">
        <v>1069.752</v>
      </c>
      <c r="H113" s="31"/>
    </row>
    <row r="114" spans="2:8" s="1" customFormat="1" ht="16.899999999999999" customHeight="1">
      <c r="B114" s="31"/>
      <c r="C114" s="185" t="s">
        <v>133</v>
      </c>
      <c r="D114" s="186" t="s">
        <v>134</v>
      </c>
      <c r="E114" s="187" t="s">
        <v>122</v>
      </c>
      <c r="F114" s="188">
        <v>183.74700000000001</v>
      </c>
      <c r="H114" s="31"/>
    </row>
    <row r="115" spans="2:8" s="1" customFormat="1" ht="16.899999999999999" customHeight="1">
      <c r="B115" s="31"/>
      <c r="C115" s="189" t="s">
        <v>133</v>
      </c>
      <c r="D115" s="189" t="s">
        <v>499</v>
      </c>
      <c r="E115" s="16" t="s">
        <v>1</v>
      </c>
      <c r="F115" s="190">
        <v>183.74700000000001</v>
      </c>
      <c r="H115" s="31"/>
    </row>
    <row r="116" spans="2:8" s="1" customFormat="1" ht="16.899999999999999" customHeight="1">
      <c r="B116" s="31"/>
      <c r="C116" s="191" t="s">
        <v>575</v>
      </c>
      <c r="H116" s="31"/>
    </row>
    <row r="117" spans="2:8" s="1" customFormat="1" ht="16.899999999999999" customHeight="1">
      <c r="B117" s="31"/>
      <c r="C117" s="189" t="s">
        <v>495</v>
      </c>
      <c r="D117" s="189" t="s">
        <v>496</v>
      </c>
      <c r="E117" s="16" t="s">
        <v>122</v>
      </c>
      <c r="F117" s="190">
        <v>249.43199999999999</v>
      </c>
      <c r="H117" s="31"/>
    </row>
    <row r="118" spans="2:8" s="1" customFormat="1" ht="22.5">
      <c r="B118" s="31"/>
      <c r="C118" s="189" t="s">
        <v>517</v>
      </c>
      <c r="D118" s="189" t="s">
        <v>518</v>
      </c>
      <c r="E118" s="16" t="s">
        <v>122</v>
      </c>
      <c r="F118" s="190">
        <v>183.74700000000001</v>
      </c>
      <c r="H118" s="31"/>
    </row>
    <row r="119" spans="2:8" s="1" customFormat="1" ht="16.899999999999999" customHeight="1">
      <c r="B119" s="31"/>
      <c r="C119" s="185" t="s">
        <v>609</v>
      </c>
      <c r="D119" s="186" t="s">
        <v>610</v>
      </c>
      <c r="E119" s="187" t="s">
        <v>108</v>
      </c>
      <c r="F119" s="188">
        <v>118</v>
      </c>
      <c r="H119" s="31"/>
    </row>
    <row r="120" spans="2:8" s="1" customFormat="1" ht="16.899999999999999" customHeight="1">
      <c r="B120" s="31"/>
      <c r="C120" s="189" t="s">
        <v>1</v>
      </c>
      <c r="D120" s="189" t="s">
        <v>611</v>
      </c>
      <c r="E120" s="16" t="s">
        <v>1</v>
      </c>
      <c r="F120" s="190">
        <v>118</v>
      </c>
      <c r="H120" s="31"/>
    </row>
    <row r="121" spans="2:8" s="1" customFormat="1" ht="16.899999999999999" customHeight="1">
      <c r="B121" s="31"/>
      <c r="C121" s="189" t="s">
        <v>609</v>
      </c>
      <c r="D121" s="189" t="s">
        <v>178</v>
      </c>
      <c r="E121" s="16" t="s">
        <v>1</v>
      </c>
      <c r="F121" s="190">
        <v>118</v>
      </c>
      <c r="H121" s="31"/>
    </row>
    <row r="122" spans="2:8" s="1" customFormat="1" ht="16.899999999999999" customHeight="1">
      <c r="B122" s="31"/>
      <c r="C122" s="185" t="s">
        <v>612</v>
      </c>
      <c r="D122" s="186" t="s">
        <v>610</v>
      </c>
      <c r="E122" s="187" t="s">
        <v>108</v>
      </c>
      <c r="F122" s="188">
        <v>326</v>
      </c>
      <c r="H122" s="31"/>
    </row>
    <row r="123" spans="2:8" s="1" customFormat="1" ht="16.899999999999999" customHeight="1">
      <c r="B123" s="31"/>
      <c r="C123" s="185" t="s">
        <v>613</v>
      </c>
      <c r="D123" s="186" t="s">
        <v>614</v>
      </c>
      <c r="E123" s="187" t="s">
        <v>100</v>
      </c>
      <c r="F123" s="188">
        <v>168</v>
      </c>
      <c r="H123" s="31"/>
    </row>
    <row r="124" spans="2:8" s="1" customFormat="1" ht="16.899999999999999" customHeight="1">
      <c r="B124" s="31"/>
      <c r="C124" s="185" t="s">
        <v>615</v>
      </c>
      <c r="D124" s="186" t="s">
        <v>616</v>
      </c>
      <c r="E124" s="187" t="s">
        <v>100</v>
      </c>
      <c r="F124" s="188">
        <v>5</v>
      </c>
      <c r="H124" s="31"/>
    </row>
    <row r="125" spans="2:8" s="1" customFormat="1" ht="16.899999999999999" customHeight="1">
      <c r="B125" s="31"/>
      <c r="C125" s="189" t="s">
        <v>1</v>
      </c>
      <c r="D125" s="189" t="s">
        <v>617</v>
      </c>
      <c r="E125" s="16" t="s">
        <v>1</v>
      </c>
      <c r="F125" s="190">
        <v>5</v>
      </c>
      <c r="H125" s="31"/>
    </row>
    <row r="126" spans="2:8" s="1" customFormat="1" ht="16.899999999999999" customHeight="1">
      <c r="B126" s="31"/>
      <c r="C126" s="189" t="s">
        <v>615</v>
      </c>
      <c r="D126" s="189" t="s">
        <v>178</v>
      </c>
      <c r="E126" s="16" t="s">
        <v>1</v>
      </c>
      <c r="F126" s="190">
        <v>5</v>
      </c>
      <c r="H126" s="31"/>
    </row>
    <row r="127" spans="2:8" s="1" customFormat="1" ht="16.899999999999999" customHeight="1">
      <c r="B127" s="31"/>
      <c r="C127" s="185" t="s">
        <v>136</v>
      </c>
      <c r="D127" s="186" t="s">
        <v>137</v>
      </c>
      <c r="E127" s="187" t="s">
        <v>100</v>
      </c>
      <c r="F127" s="188">
        <v>856</v>
      </c>
      <c r="H127" s="31"/>
    </row>
    <row r="128" spans="2:8" s="1" customFormat="1" ht="16.899999999999999" customHeight="1">
      <c r="B128" s="31"/>
      <c r="C128" s="191" t="s">
        <v>575</v>
      </c>
      <c r="H128" s="31"/>
    </row>
    <row r="129" spans="2:8" s="1" customFormat="1" ht="16.899999999999999" customHeight="1">
      <c r="B129" s="31"/>
      <c r="C129" s="189" t="s">
        <v>264</v>
      </c>
      <c r="D129" s="189" t="s">
        <v>265</v>
      </c>
      <c r="E129" s="16" t="s">
        <v>100</v>
      </c>
      <c r="F129" s="190">
        <v>1499.75</v>
      </c>
      <c r="H129" s="31"/>
    </row>
    <row r="130" spans="2:8" s="1" customFormat="1" ht="22.5">
      <c r="B130" s="31"/>
      <c r="C130" s="189" t="s">
        <v>270</v>
      </c>
      <c r="D130" s="189" t="s">
        <v>271</v>
      </c>
      <c r="E130" s="16" t="s">
        <v>100</v>
      </c>
      <c r="F130" s="190">
        <v>1499.75</v>
      </c>
      <c r="H130" s="31"/>
    </row>
    <row r="131" spans="2:8" s="1" customFormat="1" ht="16.899999999999999" customHeight="1">
      <c r="B131" s="31"/>
      <c r="C131" s="185" t="s">
        <v>618</v>
      </c>
      <c r="D131" s="186" t="s">
        <v>618</v>
      </c>
      <c r="E131" s="187" t="s">
        <v>432</v>
      </c>
      <c r="F131" s="188">
        <v>24.635999999999999</v>
      </c>
      <c r="H131" s="31"/>
    </row>
    <row r="132" spans="2:8" s="1" customFormat="1" ht="16.899999999999999" customHeight="1">
      <c r="B132" s="31"/>
      <c r="C132" s="189" t="s">
        <v>1</v>
      </c>
      <c r="D132" s="189" t="s">
        <v>576</v>
      </c>
      <c r="E132" s="16" t="s">
        <v>1</v>
      </c>
      <c r="F132" s="190">
        <v>37.44</v>
      </c>
      <c r="H132" s="31"/>
    </row>
    <row r="133" spans="2:8" s="1" customFormat="1" ht="16.899999999999999" customHeight="1">
      <c r="B133" s="31"/>
      <c r="C133" s="189" t="s">
        <v>1</v>
      </c>
      <c r="D133" s="189" t="s">
        <v>619</v>
      </c>
      <c r="E133" s="16" t="s">
        <v>1</v>
      </c>
      <c r="F133" s="190">
        <v>-2.3279999999999998</v>
      </c>
      <c r="H133" s="31"/>
    </row>
    <row r="134" spans="2:8" s="1" customFormat="1" ht="16.899999999999999" customHeight="1">
      <c r="B134" s="31"/>
      <c r="C134" s="189" t="s">
        <v>1</v>
      </c>
      <c r="D134" s="189" t="s">
        <v>620</v>
      </c>
      <c r="E134" s="16" t="s">
        <v>1</v>
      </c>
      <c r="F134" s="190">
        <v>-9.7910000000000004</v>
      </c>
      <c r="H134" s="31"/>
    </row>
    <row r="135" spans="2:8" s="1" customFormat="1" ht="16.899999999999999" customHeight="1">
      <c r="B135" s="31"/>
      <c r="C135" s="189" t="s">
        <v>1</v>
      </c>
      <c r="D135" s="189" t="s">
        <v>621</v>
      </c>
      <c r="E135" s="16" t="s">
        <v>1</v>
      </c>
      <c r="F135" s="190">
        <v>-0.68500000000000005</v>
      </c>
      <c r="H135" s="31"/>
    </row>
    <row r="136" spans="2:8" s="1" customFormat="1" ht="16.899999999999999" customHeight="1">
      <c r="B136" s="31"/>
      <c r="C136" s="189" t="s">
        <v>618</v>
      </c>
      <c r="D136" s="189" t="s">
        <v>178</v>
      </c>
      <c r="E136" s="16" t="s">
        <v>1</v>
      </c>
      <c r="F136" s="190">
        <v>24.635999999999999</v>
      </c>
      <c r="H136" s="31"/>
    </row>
    <row r="137" spans="2:8" s="1" customFormat="1" ht="16.899999999999999" customHeight="1">
      <c r="B137" s="31"/>
      <c r="C137" s="185" t="s">
        <v>622</v>
      </c>
      <c r="D137" s="186" t="s">
        <v>622</v>
      </c>
      <c r="E137" s="187" t="s">
        <v>100</v>
      </c>
      <c r="F137" s="188">
        <v>655</v>
      </c>
      <c r="H137" s="31"/>
    </row>
    <row r="138" spans="2:8" s="1" customFormat="1" ht="16.899999999999999" customHeight="1">
      <c r="B138" s="31"/>
      <c r="C138" s="185" t="s">
        <v>623</v>
      </c>
      <c r="D138" s="186" t="s">
        <v>622</v>
      </c>
      <c r="E138" s="187" t="s">
        <v>100</v>
      </c>
      <c r="F138" s="188">
        <v>0</v>
      </c>
      <c r="H138" s="31"/>
    </row>
    <row r="139" spans="2:8" s="1" customFormat="1" ht="7.35" customHeight="1">
      <c r="B139" s="43"/>
      <c r="C139" s="44"/>
      <c r="D139" s="44"/>
      <c r="E139" s="44"/>
      <c r="F139" s="44"/>
      <c r="G139" s="44"/>
      <c r="H139" s="31"/>
    </row>
    <row r="140" spans="2:8" s="1" customFormat="1" ht="11.25"/>
  </sheetData>
  <mergeCells count="2">
    <mergeCell ref="D5:F5"/>
    <mergeCell ref="D6:F6"/>
  </mergeCells>
  <pageMargins left="0.7" right="0.7" top="0.78740157499999996" bottom="0.78740157499999996" header="0.3" footer="0.3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Rekapitulace stavby</vt:lpstr>
      <vt:lpstr>SO 102 - Komunikace Osa B...</vt:lpstr>
      <vt:lpstr>VRN - Vedlejší rozpočtové...</vt:lpstr>
      <vt:lpstr>ON - Ostatní náklady</vt:lpstr>
      <vt:lpstr>Seznam figur</vt:lpstr>
      <vt:lpstr>'ON - Ostatní náklady'!Názvy_tisku</vt:lpstr>
      <vt:lpstr>'Rekapitulace stavby'!Názvy_tisku</vt:lpstr>
      <vt:lpstr>'Seznam figur'!Názvy_tisku</vt:lpstr>
      <vt:lpstr>'SO 102 - Komunikace Osa B...'!Názvy_tisku</vt:lpstr>
      <vt:lpstr>'VRN - Vedlejší rozpočtové...'!Názvy_tisku</vt:lpstr>
      <vt:lpstr>'ON - Ostatní náklady'!Oblast_tisku</vt:lpstr>
      <vt:lpstr>'Rekapitulace stavby'!Oblast_tisku</vt:lpstr>
      <vt:lpstr>'Seznam figur'!Oblast_tisku</vt:lpstr>
      <vt:lpstr>'SO 102 - Komunikace Osa B...'!Oblast_tisku</vt:lpstr>
      <vt:lpstr>'VRN - Vedlejší rozpočtové...'!Oblast_tisku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DESKTOP-5UCNF4N\TMI</dc:creator>
  <cp:lastModifiedBy>Adam Beneš</cp:lastModifiedBy>
  <dcterms:created xsi:type="dcterms:W3CDTF">2023-03-01T20:34:01Z</dcterms:created>
  <dcterms:modified xsi:type="dcterms:W3CDTF">2023-03-01T20:53:12Z</dcterms:modified>
</cp:coreProperties>
</file>