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Práce 2021 BM asistent\Výběrová řízení\VŘ Vysoké Pole\"/>
    </mc:Choice>
  </mc:AlternateContent>
  <xr:revisionPtr revIDLastSave="0" documentId="8_{F797B542-D30C-40EC-84CD-0E7B23E32B7D}" xr6:coauthVersionLast="46" xr6:coauthVersionMax="46" xr10:uidLastSave="{00000000-0000-0000-0000-000000000000}"/>
  <bookViews>
    <workbookView xWindow="3465" yWindow="3465" windowWidth="21600" windowHeight="12735" firstSheet="1" activeTab="3" xr2:uid="{00000000-000D-0000-FFFF-FFFF00000000}"/>
  </bookViews>
  <sheets>
    <sheet name="Pokyny pro vyplnění" sheetId="11" state="hidden" r:id="rId1"/>
    <sheet name="Stavba" sheetId="1" r:id="rId2"/>
    <sheet name="VzorPolozky" sheetId="10" state="hidden" r:id="rId3"/>
    <sheet name="Rozpočet Pol" sheetId="12" r:id="rId4"/>
  </sheets>
  <externalReferences>
    <externalReference r:id="rId5"/>
  </externalReferences>
  <definedNames>
    <definedName name="CelkemDPHVypocet" localSheetId="1">Stavba!$H$40</definedName>
    <definedName name="CenaCelkem">Stavba!$G$29</definedName>
    <definedName name="CenaCelkemBezDPH">Stavba!$G$28</definedName>
    <definedName name="CenaCelkemVypocet" localSheetId="1">Stavba!$I$40</definedName>
    <definedName name="cisloobjektu">Stavba!$C$3</definedName>
    <definedName name="CisloRozpoctu">'[1]Krycí list'!$C$2</definedName>
    <definedName name="CisloStavby" localSheetId="1">Stavba!$C$2</definedName>
    <definedName name="cislostavby">'[1]Krycí list'!$A$7</definedName>
    <definedName name="CisloStavebnihoRozpoctu">Stavba!$D$4</definedName>
    <definedName name="dadresa">Stavba!$D$12:$G$12</definedName>
    <definedName name="DIČ" localSheetId="1">Stavba!$I$12</definedName>
    <definedName name="dmisto">Stavba!$D$13:$G$13</definedName>
    <definedName name="DPHSni">Stavba!$G$24</definedName>
    <definedName name="DPHZakl">Stavba!$G$26</definedName>
    <definedName name="dpsc" localSheetId="1">Stavba!$C$13</definedName>
    <definedName name="IČO" localSheetId="1">Stavba!$I$11</definedName>
    <definedName name="Mena">Stavba!$J$29</definedName>
    <definedName name="MistoStavby">Stavba!$D$4</definedName>
    <definedName name="nazevobjektu">Stavba!$D$3</definedName>
    <definedName name="NazevRozpoctu">'[1]Krycí list'!$D$2</definedName>
    <definedName name="NazevStavby" localSheetId="1">Stavba!$D$2</definedName>
    <definedName name="nazevstavby">'[1]Krycí list'!$C$7</definedName>
    <definedName name="NazevStavebnihoRozpoctu">Stavba!$E$4</definedName>
    <definedName name="oadresa">Stavba!$D$6</definedName>
    <definedName name="Objednatel" localSheetId="1">Stavba!$D$5</definedName>
    <definedName name="Objekt" localSheetId="1">Stavba!$B$38</definedName>
    <definedName name="_xlnm.Print_Area" localSheetId="3">'Rozpočet Pol'!$A$1:$U$76</definedName>
    <definedName name="_xlnm.Print_Area" localSheetId="1">Stavba!$A$1:$J$68</definedName>
    <definedName name="odic" localSheetId="1">Stavba!$I$6</definedName>
    <definedName name="oico" localSheetId="1">Stavba!$I$5</definedName>
    <definedName name="omisto" localSheetId="1">Stavba!$D$7</definedName>
    <definedName name="onazev" localSheetId="1">Stavba!$D$6</definedName>
    <definedName name="opsc" localSheetId="1">Stavba!$C$7</definedName>
    <definedName name="padresa">Stavba!$D$9</definedName>
    <definedName name="pdic">Stavba!$I$9</definedName>
    <definedName name="pico">Stavba!$I$8</definedName>
    <definedName name="pmisto">Stavba!$D$10</definedName>
    <definedName name="PocetMJ">#REF!</definedName>
    <definedName name="PoptavkaID">Stavba!$A$1</definedName>
    <definedName name="pPSC">Stavba!$C$10</definedName>
    <definedName name="Projektant">Stavba!$D$8</definedName>
    <definedName name="SazbaDPH1" localSheetId="1">Stavba!$E$23</definedName>
    <definedName name="SazbaDPH1">'[1]Krycí list'!$C$30</definedName>
    <definedName name="SazbaDPH2" localSheetId="1">Stavba!$E$25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Vypracoval">Stavba!$D$14</definedName>
    <definedName name="Z_B7E7C763_C459_487D_8ABA_5CFDDFBD5A84_.wvu.Cols" localSheetId="1" hidden="1">Stavba!$A:$A</definedName>
    <definedName name="Z_B7E7C763_C459_487D_8ABA_5CFDDFBD5A84_.wvu.PrintArea" localSheetId="1" hidden="1">Stavba!$B$1:$J$36</definedName>
    <definedName name="ZakladDPHSni">Stavba!$G$23</definedName>
    <definedName name="ZakladDPHSniVypocet" localSheetId="1">Stavba!$F$40</definedName>
    <definedName name="ZakladDPHZakl">Stavba!$G$25</definedName>
    <definedName name="ZakladDPHZaklVypocet" localSheetId="1">Stavba!$G$40</definedName>
    <definedName name="Zaokrouhleni">Stavba!$G$27</definedName>
    <definedName name="Zhotovitel">Stavba!$D$11:$G$11</definedName>
  </definedNames>
  <calcPr calcId="191029"/>
  <customWorkbookViews>
    <customWorkbookView name="Radim" guid="{B7E7C763-C459-487D-8ABA-5CFDDFBD5A84}" maximized="1" xWindow="-8" yWindow="-8" windowWidth="1296" windowHeight="104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74" i="12" l="1"/>
  <c r="G72" i="12"/>
  <c r="M72" i="12" s="1"/>
  <c r="M71" i="12" s="1"/>
  <c r="G70" i="12"/>
  <c r="M70" i="12" s="1"/>
  <c r="M69" i="12" s="1"/>
  <c r="G68" i="12"/>
  <c r="M68" i="12" s="1"/>
  <c r="M67" i="12" s="1"/>
  <c r="G66" i="12"/>
  <c r="G64" i="12"/>
  <c r="M64" i="12" s="1"/>
  <c r="M63" i="12" s="1"/>
  <c r="G62" i="12"/>
  <c r="G60" i="12"/>
  <c r="M60" i="12" s="1"/>
  <c r="M59" i="12" s="1"/>
  <c r="G58" i="12"/>
  <c r="G57" i="12"/>
  <c r="G56" i="12"/>
  <c r="M56" i="12" s="1"/>
  <c r="G55" i="12"/>
  <c r="M55" i="12" s="1"/>
  <c r="G54" i="12"/>
  <c r="G53" i="12"/>
  <c r="M53" i="12" s="1"/>
  <c r="G52" i="12"/>
  <c r="G51" i="12"/>
  <c r="M51" i="12" s="1"/>
  <c r="G50" i="12"/>
  <c r="M50" i="12" s="1"/>
  <c r="G48" i="12"/>
  <c r="G47" i="12"/>
  <c r="M47" i="12" s="1"/>
  <c r="G46" i="12"/>
  <c r="M46" i="12" s="1"/>
  <c r="G44" i="12"/>
  <c r="G42" i="12"/>
  <c r="G41" i="12"/>
  <c r="G40" i="12"/>
  <c r="M40" i="12" s="1"/>
  <c r="G38" i="12"/>
  <c r="M38" i="12" s="1"/>
  <c r="M37" i="12" s="1"/>
  <c r="G36" i="12"/>
  <c r="G34" i="12"/>
  <c r="G33" i="12"/>
  <c r="M33" i="12" s="1"/>
  <c r="G31" i="12"/>
  <c r="G30" i="12"/>
  <c r="M30" i="12" s="1"/>
  <c r="G28" i="12"/>
  <c r="G26" i="12"/>
  <c r="G25" i="12"/>
  <c r="G24" i="12"/>
  <c r="M24" i="12" s="1"/>
  <c r="G23" i="12"/>
  <c r="M23" i="12" s="1"/>
  <c r="G21" i="12"/>
  <c r="G20" i="12"/>
  <c r="G19" i="12"/>
  <c r="G17" i="12"/>
  <c r="G16" i="12"/>
  <c r="G15" i="12"/>
  <c r="G14" i="12"/>
  <c r="G13" i="12"/>
  <c r="G11" i="12"/>
  <c r="G10" i="12"/>
  <c r="M10" i="12" s="1"/>
  <c r="G9" i="12"/>
  <c r="M9" i="12" s="1"/>
  <c r="G8" i="12"/>
  <c r="I9" i="12"/>
  <c r="K9" i="12"/>
  <c r="O9" i="12"/>
  <c r="Q9" i="12"/>
  <c r="U9" i="12"/>
  <c r="I10" i="12"/>
  <c r="K10" i="12"/>
  <c r="O10" i="12"/>
  <c r="Q10" i="12"/>
  <c r="U10" i="12"/>
  <c r="I11" i="12"/>
  <c r="K11" i="12"/>
  <c r="M11" i="12"/>
  <c r="O11" i="12"/>
  <c r="Q11" i="12"/>
  <c r="U11" i="12"/>
  <c r="G12" i="12"/>
  <c r="I13" i="12"/>
  <c r="K13" i="12"/>
  <c r="M13" i="12"/>
  <c r="O13" i="12"/>
  <c r="Q13" i="12"/>
  <c r="U13" i="12"/>
  <c r="I14" i="12"/>
  <c r="K14" i="12"/>
  <c r="M14" i="12"/>
  <c r="O14" i="12"/>
  <c r="Q14" i="12"/>
  <c r="U14" i="12"/>
  <c r="I15" i="12"/>
  <c r="K15" i="12"/>
  <c r="M15" i="12"/>
  <c r="O15" i="12"/>
  <c r="Q15" i="12"/>
  <c r="U15" i="12"/>
  <c r="I16" i="12"/>
  <c r="K16" i="12"/>
  <c r="M16" i="12"/>
  <c r="O16" i="12"/>
  <c r="Q16" i="12"/>
  <c r="U16" i="12"/>
  <c r="I17" i="12"/>
  <c r="K17" i="12"/>
  <c r="M17" i="12"/>
  <c r="O17" i="12"/>
  <c r="Q17" i="12"/>
  <c r="U17" i="12"/>
  <c r="G18" i="12"/>
  <c r="I19" i="12"/>
  <c r="K19" i="12"/>
  <c r="M19" i="12"/>
  <c r="O19" i="12"/>
  <c r="Q19" i="12"/>
  <c r="U19" i="12"/>
  <c r="I20" i="12"/>
  <c r="K20" i="12"/>
  <c r="M20" i="12"/>
  <c r="O20" i="12"/>
  <c r="Q20" i="12"/>
  <c r="U20" i="12"/>
  <c r="I21" i="12"/>
  <c r="K21" i="12"/>
  <c r="M21" i="12"/>
  <c r="O21" i="12"/>
  <c r="Q21" i="12"/>
  <c r="U21" i="12"/>
  <c r="G22" i="12"/>
  <c r="I23" i="12"/>
  <c r="K23" i="12"/>
  <c r="O23" i="12"/>
  <c r="Q23" i="12"/>
  <c r="U23" i="12"/>
  <c r="I24" i="12"/>
  <c r="K24" i="12"/>
  <c r="O24" i="12"/>
  <c r="Q24" i="12"/>
  <c r="U24" i="12"/>
  <c r="I25" i="12"/>
  <c r="K25" i="12"/>
  <c r="M25" i="12"/>
  <c r="O25" i="12"/>
  <c r="Q25" i="12"/>
  <c r="U25" i="12"/>
  <c r="I26" i="12"/>
  <c r="K26" i="12"/>
  <c r="M26" i="12"/>
  <c r="O26" i="12"/>
  <c r="Q26" i="12"/>
  <c r="U26" i="12"/>
  <c r="G27" i="12"/>
  <c r="I28" i="12"/>
  <c r="I27" i="12" s="1"/>
  <c r="K28" i="12"/>
  <c r="K27" i="12" s="1"/>
  <c r="M28" i="12"/>
  <c r="M27" i="12" s="1"/>
  <c r="O28" i="12"/>
  <c r="O27" i="12" s="1"/>
  <c r="Q28" i="12"/>
  <c r="Q27" i="12" s="1"/>
  <c r="U28" i="12"/>
  <c r="U27" i="12" s="1"/>
  <c r="G29" i="12"/>
  <c r="I30" i="12"/>
  <c r="K30" i="12"/>
  <c r="O30" i="12"/>
  <c r="Q30" i="12"/>
  <c r="U30" i="12"/>
  <c r="I31" i="12"/>
  <c r="I29" i="12" s="1"/>
  <c r="K31" i="12"/>
  <c r="K29" i="12" s="1"/>
  <c r="M31" i="12"/>
  <c r="O31" i="12"/>
  <c r="Q31" i="12"/>
  <c r="Q29" i="12" s="1"/>
  <c r="U31" i="12"/>
  <c r="U29" i="12" s="1"/>
  <c r="G32" i="12"/>
  <c r="I33" i="12"/>
  <c r="K33" i="12"/>
  <c r="O33" i="12"/>
  <c r="Q33" i="12"/>
  <c r="U33" i="12"/>
  <c r="I34" i="12"/>
  <c r="K34" i="12"/>
  <c r="K32" i="12" s="1"/>
  <c r="M34" i="12"/>
  <c r="O34" i="12"/>
  <c r="Q34" i="12"/>
  <c r="U34" i="12"/>
  <c r="U32" i="12" s="1"/>
  <c r="G35" i="12"/>
  <c r="O35" i="12"/>
  <c r="I36" i="12"/>
  <c r="I35" i="12" s="1"/>
  <c r="K36" i="12"/>
  <c r="K35" i="12" s="1"/>
  <c r="M36" i="12"/>
  <c r="M35" i="12" s="1"/>
  <c r="O36" i="12"/>
  <c r="Q36" i="12"/>
  <c r="Q35" i="12" s="1"/>
  <c r="U36" i="12"/>
  <c r="U35" i="12" s="1"/>
  <c r="G37" i="12"/>
  <c r="K37" i="12"/>
  <c r="I38" i="12"/>
  <c r="I37" i="12" s="1"/>
  <c r="K38" i="12"/>
  <c r="O38" i="12"/>
  <c r="O37" i="12" s="1"/>
  <c r="Q38" i="12"/>
  <c r="Q37" i="12" s="1"/>
  <c r="U38" i="12"/>
  <c r="U37" i="12" s="1"/>
  <c r="I40" i="12"/>
  <c r="K40" i="12"/>
  <c r="O40" i="12"/>
  <c r="Q40" i="12"/>
  <c r="U40" i="12"/>
  <c r="I41" i="12"/>
  <c r="K41" i="12"/>
  <c r="M41" i="12"/>
  <c r="O41" i="12"/>
  <c r="Q41" i="12"/>
  <c r="U41" i="12"/>
  <c r="I42" i="12"/>
  <c r="K42" i="12"/>
  <c r="M42" i="12"/>
  <c r="O42" i="12"/>
  <c r="Q42" i="12"/>
  <c r="U42" i="12"/>
  <c r="G43" i="12"/>
  <c r="I44" i="12"/>
  <c r="I43" i="12" s="1"/>
  <c r="K44" i="12"/>
  <c r="K43" i="12" s="1"/>
  <c r="M44" i="12"/>
  <c r="M43" i="12" s="1"/>
  <c r="O44" i="12"/>
  <c r="O43" i="12" s="1"/>
  <c r="Q44" i="12"/>
  <c r="Q43" i="12" s="1"/>
  <c r="U44" i="12"/>
  <c r="U43" i="12" s="1"/>
  <c r="I46" i="12"/>
  <c r="K46" i="12"/>
  <c r="O46" i="12"/>
  <c r="Q46" i="12"/>
  <c r="U46" i="12"/>
  <c r="I47" i="12"/>
  <c r="K47" i="12"/>
  <c r="O47" i="12"/>
  <c r="Q47" i="12"/>
  <c r="U47" i="12"/>
  <c r="I48" i="12"/>
  <c r="K48" i="12"/>
  <c r="M48" i="12"/>
  <c r="O48" i="12"/>
  <c r="Q48" i="12"/>
  <c r="U48" i="12"/>
  <c r="I50" i="12"/>
  <c r="K50" i="12"/>
  <c r="O50" i="12"/>
  <c r="Q50" i="12"/>
  <c r="U50" i="12"/>
  <c r="I51" i="12"/>
  <c r="K51" i="12"/>
  <c r="O51" i="12"/>
  <c r="Q51" i="12"/>
  <c r="U51" i="12"/>
  <c r="I52" i="12"/>
  <c r="K52" i="12"/>
  <c r="M52" i="12"/>
  <c r="O52" i="12"/>
  <c r="Q52" i="12"/>
  <c r="U52" i="12"/>
  <c r="I53" i="12"/>
  <c r="K53" i="12"/>
  <c r="O53" i="12"/>
  <c r="Q53" i="12"/>
  <c r="U53" i="12"/>
  <c r="I54" i="12"/>
  <c r="K54" i="12"/>
  <c r="M54" i="12"/>
  <c r="O54" i="12"/>
  <c r="Q54" i="12"/>
  <c r="U54" i="12"/>
  <c r="I55" i="12"/>
  <c r="K55" i="12"/>
  <c r="O55" i="12"/>
  <c r="Q55" i="12"/>
  <c r="U55" i="12"/>
  <c r="I56" i="12"/>
  <c r="K56" i="12"/>
  <c r="O56" i="12"/>
  <c r="Q56" i="12"/>
  <c r="U56" i="12"/>
  <c r="I57" i="12"/>
  <c r="K57" i="12"/>
  <c r="M57" i="12"/>
  <c r="O57" i="12"/>
  <c r="Q57" i="12"/>
  <c r="U57" i="12"/>
  <c r="I58" i="12"/>
  <c r="K58" i="12"/>
  <c r="M58" i="12"/>
  <c r="O58" i="12"/>
  <c r="Q58" i="12"/>
  <c r="U58" i="12"/>
  <c r="G59" i="12"/>
  <c r="I60" i="12"/>
  <c r="I59" i="12" s="1"/>
  <c r="K60" i="12"/>
  <c r="K59" i="12" s="1"/>
  <c r="O60" i="12"/>
  <c r="O59" i="12" s="1"/>
  <c r="Q60" i="12"/>
  <c r="Q59" i="12" s="1"/>
  <c r="U60" i="12"/>
  <c r="U59" i="12" s="1"/>
  <c r="G61" i="12"/>
  <c r="I61" i="12"/>
  <c r="Q61" i="12"/>
  <c r="I62" i="12"/>
  <c r="K62" i="12"/>
  <c r="K61" i="12" s="1"/>
  <c r="M62" i="12"/>
  <c r="M61" i="12" s="1"/>
  <c r="O62" i="12"/>
  <c r="O61" i="12" s="1"/>
  <c r="Q62" i="12"/>
  <c r="U62" i="12"/>
  <c r="U61" i="12" s="1"/>
  <c r="G63" i="12"/>
  <c r="O63" i="12"/>
  <c r="I64" i="12"/>
  <c r="I63" i="12" s="1"/>
  <c r="K64" i="12"/>
  <c r="K63" i="12" s="1"/>
  <c r="O64" i="12"/>
  <c r="Q64" i="12"/>
  <c r="Q63" i="12" s="1"/>
  <c r="U64" i="12"/>
  <c r="U63" i="12" s="1"/>
  <c r="G65" i="12"/>
  <c r="I66" i="12"/>
  <c r="I65" i="12" s="1"/>
  <c r="K66" i="12"/>
  <c r="K65" i="12" s="1"/>
  <c r="M66" i="12"/>
  <c r="M65" i="12" s="1"/>
  <c r="O66" i="12"/>
  <c r="O65" i="12" s="1"/>
  <c r="Q66" i="12"/>
  <c r="Q65" i="12" s="1"/>
  <c r="U66" i="12"/>
  <c r="U65" i="12" s="1"/>
  <c r="G67" i="12"/>
  <c r="K67" i="12"/>
  <c r="I68" i="12"/>
  <c r="I67" i="12" s="1"/>
  <c r="K68" i="12"/>
  <c r="O68" i="12"/>
  <c r="O67" i="12" s="1"/>
  <c r="Q68" i="12"/>
  <c r="Q67" i="12" s="1"/>
  <c r="U68" i="12"/>
  <c r="U67" i="12" s="1"/>
  <c r="G69" i="12"/>
  <c r="Q69" i="12"/>
  <c r="I70" i="12"/>
  <c r="I69" i="12" s="1"/>
  <c r="K70" i="12"/>
  <c r="K69" i="12" s="1"/>
  <c r="O70" i="12"/>
  <c r="O69" i="12" s="1"/>
  <c r="Q70" i="12"/>
  <c r="U70" i="12"/>
  <c r="U69" i="12" s="1"/>
  <c r="G71" i="12"/>
  <c r="I72" i="12"/>
  <c r="I71" i="12" s="1"/>
  <c r="K72" i="12"/>
  <c r="K71" i="12" s="1"/>
  <c r="O72" i="12"/>
  <c r="O71" i="12" s="1"/>
  <c r="Q72" i="12"/>
  <c r="Q71" i="12" s="1"/>
  <c r="U72" i="12"/>
  <c r="U71" i="12" s="1"/>
  <c r="G73" i="12"/>
  <c r="M73" i="12"/>
  <c r="I74" i="12"/>
  <c r="I73" i="12" s="1"/>
  <c r="K74" i="12"/>
  <c r="K73" i="12" s="1"/>
  <c r="M74" i="12"/>
  <c r="O74" i="12"/>
  <c r="O73" i="12" s="1"/>
  <c r="Q74" i="12"/>
  <c r="Q73" i="12" s="1"/>
  <c r="U74" i="12"/>
  <c r="U73" i="12" s="1"/>
  <c r="I68" i="1"/>
  <c r="F40" i="1"/>
  <c r="G40" i="1"/>
  <c r="H40" i="1"/>
  <c r="I40" i="1"/>
  <c r="J39" i="1" s="1"/>
  <c r="J40" i="1" s="1"/>
  <c r="I21" i="1"/>
  <c r="J28" i="1"/>
  <c r="J26" i="1"/>
  <c r="G38" i="1"/>
  <c r="F38" i="1"/>
  <c r="H32" i="1"/>
  <c r="J23" i="1"/>
  <c r="J24" i="1"/>
  <c r="J25" i="1"/>
  <c r="J27" i="1"/>
  <c r="E24" i="1"/>
  <c r="E26" i="1"/>
  <c r="G49" i="12" l="1"/>
  <c r="G45" i="12"/>
  <c r="G39" i="12"/>
  <c r="M32" i="12"/>
  <c r="U49" i="12"/>
  <c r="I45" i="12"/>
  <c r="U39" i="12"/>
  <c r="M29" i="12"/>
  <c r="K22" i="12"/>
  <c r="M18" i="12"/>
  <c r="O12" i="12"/>
  <c r="Q8" i="12"/>
  <c r="Q49" i="12"/>
  <c r="U45" i="12"/>
  <c r="Q39" i="12"/>
  <c r="I32" i="12"/>
  <c r="I22" i="12"/>
  <c r="K18" i="12"/>
  <c r="M12" i="12"/>
  <c r="O8" i="12"/>
  <c r="O49" i="12"/>
  <c r="Q45" i="12"/>
  <c r="O39" i="12"/>
  <c r="U22" i="12"/>
  <c r="I18" i="12"/>
  <c r="K12" i="12"/>
  <c r="M8" i="12"/>
  <c r="M49" i="12"/>
  <c r="O45" i="12"/>
  <c r="M39" i="12"/>
  <c r="Q32" i="12"/>
  <c r="Q22" i="12"/>
  <c r="U18" i="12"/>
  <c r="I12" i="12"/>
  <c r="K8" i="12"/>
  <c r="K49" i="12"/>
  <c r="M45" i="12"/>
  <c r="K39" i="12"/>
  <c r="O32" i="12"/>
  <c r="O22" i="12"/>
  <c r="Q18" i="12"/>
  <c r="U12" i="12"/>
  <c r="I8" i="12"/>
  <c r="I49" i="12"/>
  <c r="K45" i="12"/>
  <c r="I39" i="12"/>
  <c r="O29" i="12"/>
  <c r="M22" i="12"/>
  <c r="O18" i="12"/>
  <c r="Q12" i="12"/>
  <c r="U8" i="1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Radim Štěpánek</author>
  </authors>
  <commentList>
    <comment ref="D11" authorId="0" shapeId="0" xr:uid="{00000000-0006-0000-0100-000001000000}">
      <text>
        <r>
          <rPr>
            <sz val="9"/>
            <color indexed="81"/>
            <rFont val="Tahoma"/>
            <family val="2"/>
            <charset val="238"/>
          </rPr>
          <t>Název</t>
        </r>
      </text>
    </comment>
    <comment ref="I11" authorId="0" shapeId="0" xr:uid="{00000000-0006-0000-0100-000002000000}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D12" authorId="0" shapeId="0" xr:uid="{00000000-0006-0000-0100-000003000000}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  <comment ref="I12" authorId="0" shapeId="0" xr:uid="{00000000-0006-0000-0100-000004000000}">
      <text>
        <r>
          <rPr>
            <sz val="9"/>
            <color indexed="81"/>
            <rFont val="Tahoma"/>
            <family val="2"/>
            <charset val="238"/>
          </rPr>
          <t>DIČ</t>
        </r>
      </text>
    </comment>
    <comment ref="C13" authorId="0" shapeId="0" xr:uid="{00000000-0006-0000-0100-000005000000}">
      <text>
        <r>
          <rPr>
            <sz val="9"/>
            <color indexed="81"/>
            <rFont val="Tahoma"/>
            <family val="2"/>
            <charset val="238"/>
          </rPr>
          <t>PSČ</t>
        </r>
      </text>
    </comment>
    <comment ref="D13" authorId="0" shapeId="0" xr:uid="{00000000-0006-0000-0100-000006000000}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</commentList>
</comments>
</file>

<file path=xl/sharedStrings.xml><?xml version="1.0" encoding="utf-8"?>
<sst xmlns="http://schemas.openxmlformats.org/spreadsheetml/2006/main" count="440" uniqueCount="230">
  <si>
    <t>%</t>
  </si>
  <si>
    <t>Cena celkem</t>
  </si>
  <si>
    <t>Za zhotovitele</t>
  </si>
  <si>
    <t>Za objednatele</t>
  </si>
  <si>
    <t>Zaokrouhlení</t>
  </si>
  <si>
    <t>Název</t>
  </si>
  <si>
    <t xml:space="preserve">Položkový rozpočet </t>
  </si>
  <si>
    <t>O:</t>
  </si>
  <si>
    <t>R:</t>
  </si>
  <si>
    <t>dne</t>
  </si>
  <si>
    <t>v</t>
  </si>
  <si>
    <t>Základ pro sníženou DPH</t>
  </si>
  <si>
    <t xml:space="preserve">Snížená DPH </t>
  </si>
  <si>
    <t>Základ pro základní DPH</t>
  </si>
  <si>
    <t xml:space="preserve">Základní DPH </t>
  </si>
  <si>
    <t>Rekapitulace dílčích částí</t>
  </si>
  <si>
    <t>Číslo</t>
  </si>
  <si>
    <t>DPH celkem</t>
  </si>
  <si>
    <t>Zhotovitel:</t>
  </si>
  <si>
    <t>Projektant:</t>
  </si>
  <si>
    <t>Vypracoval:</t>
  </si>
  <si>
    <t>Objednatel:</t>
  </si>
  <si>
    <t>Cena celkem bez DPH</t>
  </si>
  <si>
    <t>HSV</t>
  </si>
  <si>
    <t>PSV</t>
  </si>
  <si>
    <t>MON</t>
  </si>
  <si>
    <t>Vedlejší náklady</t>
  </si>
  <si>
    <t>Ostatní náklady</t>
  </si>
  <si>
    <t>Celkem</t>
  </si>
  <si>
    <t>Dodávka</t>
  </si>
  <si>
    <t>Montáž</t>
  </si>
  <si>
    <t>Rozpis ceny</t>
  </si>
  <si>
    <t>Rekapitulace daní</t>
  </si>
  <si>
    <t>IČ:</t>
  </si>
  <si>
    <t>DIČ:</t>
  </si>
  <si>
    <t>Cena celkem s DPH</t>
  </si>
  <si>
    <t>#RTSROZP#</t>
  </si>
  <si>
    <t>#CASTI&gt;&gt;</t>
  </si>
  <si>
    <t>Pokyny pro vyplnění</t>
  </si>
  <si>
    <t>Ve všech listech tohoto souboru můžete měnit pouze buňky s modrým pozadím. Jedná se o tyto údaje : 
- údaje o firmě
- jednotkové ceny položek zadané na maximálně dvě desetinná místa</t>
  </si>
  <si>
    <t>Zakázka:</t>
  </si>
  <si>
    <t>Z:</t>
  </si>
  <si>
    <t>Položkový rozpočet</t>
  </si>
  <si>
    <t>Obec Vysoké Pole</t>
  </si>
  <si>
    <t>Rozpočet:</t>
  </si>
  <si>
    <t>Misto</t>
  </si>
  <si>
    <t>Novostavba tělocvičny u ZŠ a MŠ Vyspké Pole</t>
  </si>
  <si>
    <t>Vysoké Pole 118</t>
  </si>
  <si>
    <t>763 25</t>
  </si>
  <si>
    <t>Rozpočet</t>
  </si>
  <si>
    <t>Celkem za stavbu</t>
  </si>
  <si>
    <t>CZK</t>
  </si>
  <si>
    <t>Rekapitulace dílů</t>
  </si>
  <si>
    <t>Typ dílu</t>
  </si>
  <si>
    <t>1</t>
  </si>
  <si>
    <t>Zemní práce</t>
  </si>
  <si>
    <t>2</t>
  </si>
  <si>
    <t>Základy,zvláštní zakládání</t>
  </si>
  <si>
    <t>3</t>
  </si>
  <si>
    <t>Svislé a kompletní konstrukce</t>
  </si>
  <si>
    <t>4</t>
  </si>
  <si>
    <t>Vodorovné konstrukce</t>
  </si>
  <si>
    <t>61</t>
  </si>
  <si>
    <t>Upravy povrchů vnitřní</t>
  </si>
  <si>
    <t>64</t>
  </si>
  <si>
    <t>Výplně otvorů</t>
  </si>
  <si>
    <t>8</t>
  </si>
  <si>
    <t>Trubní vedení</t>
  </si>
  <si>
    <t>711</t>
  </si>
  <si>
    <t>Izolace proti vodě</t>
  </si>
  <si>
    <t>722</t>
  </si>
  <si>
    <t>Vnitřní vodovod</t>
  </si>
  <si>
    <t>725</t>
  </si>
  <si>
    <t>Zařizovací předměty</t>
  </si>
  <si>
    <t>735</t>
  </si>
  <si>
    <t>Otopná tělesa</t>
  </si>
  <si>
    <t>764</t>
  </si>
  <si>
    <t>Konstrukce klempířské</t>
  </si>
  <si>
    <t>766</t>
  </si>
  <si>
    <t>Konstrukce truhlářské</t>
  </si>
  <si>
    <t>771</t>
  </si>
  <si>
    <t>Podlahy z dlaždic a obklady</t>
  </si>
  <si>
    <t>776</t>
  </si>
  <si>
    <t>Podlahy povlakové</t>
  </si>
  <si>
    <t>777</t>
  </si>
  <si>
    <t>Podlahy ze syntetických hmot</t>
  </si>
  <si>
    <t>781</t>
  </si>
  <si>
    <t>Obklady keramické</t>
  </si>
  <si>
    <t>784</t>
  </si>
  <si>
    <t>Malby</t>
  </si>
  <si>
    <t>M21</t>
  </si>
  <si>
    <t>Elektromontáže</t>
  </si>
  <si>
    <t>M43</t>
  </si>
  <si>
    <t>Montáže ocelových konstrukcí</t>
  </si>
  <si>
    <t>M65</t>
  </si>
  <si>
    <t>Elektroinstalace</t>
  </si>
  <si>
    <t>VN</t>
  </si>
  <si>
    <t>ON</t>
  </si>
  <si>
    <t>S:</t>
  </si>
  <si>
    <t>#TypZaznamu#</t>
  </si>
  <si>
    <t>STA</t>
  </si>
  <si>
    <t>OBJ</t>
  </si>
  <si>
    <t>ROZ</t>
  </si>
  <si>
    <t>C:</t>
  </si>
  <si>
    <t>CAS_STR</t>
  </si>
  <si>
    <t>P.č.</t>
  </si>
  <si>
    <t>Číslo položky</t>
  </si>
  <si>
    <t>Název položky</t>
  </si>
  <si>
    <t>MJ</t>
  </si>
  <si>
    <t>množství</t>
  </si>
  <si>
    <t>cena / MJ</t>
  </si>
  <si>
    <t>Dodávka celk.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</si>
  <si>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</si>
  <si>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</si>
  <si>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</si>
  <si>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</si>
  <si>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</si>
  <si>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</si>
  <si>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</si>
  <si>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</si>
  <si>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</t>
  </si>
  <si>
    <t>Nhod / MJ</t>
  </si>
  <si>
    <t>Nhod celk.</t>
  </si>
  <si>
    <t>Díl:</t>
  </si>
  <si>
    <t>DIL</t>
  </si>
  <si>
    <t>121101103R00</t>
  </si>
  <si>
    <t>Sejmutí ornice s přemístěním přes 100 do 250 m</t>
  </si>
  <si>
    <t>m3</t>
  </si>
  <si>
    <t>POL1_0</t>
  </si>
  <si>
    <t>132201110R00</t>
  </si>
  <si>
    <t>Hloubení rýh š.do 60 cm v hor.3 do 50 m3, STROJNĚ</t>
  </si>
  <si>
    <t>131201113R00</t>
  </si>
  <si>
    <t>Hloubení nezapaž. jam hor.3 do 10000 m3, STROJNĚ</t>
  </si>
  <si>
    <t>224321010RA0</t>
  </si>
  <si>
    <t>Vrtané piloty, vytaž. výpažnice, výplň ŽB, D 900</t>
  </si>
  <si>
    <t>m</t>
  </si>
  <si>
    <t>POL2_0</t>
  </si>
  <si>
    <t>274320030RA0</t>
  </si>
  <si>
    <t>Základový pas ŽB z betonu C 16/20, vč. bednění</t>
  </si>
  <si>
    <t>271570010RAA</t>
  </si>
  <si>
    <t>Polštář hutněný pod základy, ze štěrkopísku tloušťky 10 cm</t>
  </si>
  <si>
    <t>m2</t>
  </si>
  <si>
    <t>271570010RAB</t>
  </si>
  <si>
    <t>Polštář hutněný pod základy, ze štěrkopísku tloušťky 15 cm</t>
  </si>
  <si>
    <t>273320050RA0</t>
  </si>
  <si>
    <t>Základová deska ŽB z betonu C 25/30, vč. bednění</t>
  </si>
  <si>
    <t>342172246R00</t>
  </si>
  <si>
    <t>342270012RA0</t>
  </si>
  <si>
    <t>Příčka z tvárnic pórobetonových, tloušťka 10 cm</t>
  </si>
  <si>
    <t>342280060RA0</t>
  </si>
  <si>
    <t>Podhled zavěšený z desek sádrokartonových</t>
  </si>
  <si>
    <t>444172129R00</t>
  </si>
  <si>
    <t>61210426R</t>
  </si>
  <si>
    <t>Panel sendvičový stěnový PDD tl. jádra 100 mm, viditelné kotvení</t>
  </si>
  <si>
    <t>POL3_0</t>
  </si>
  <si>
    <t>411320044RA0</t>
  </si>
  <si>
    <t>Strop ze železobetonu beton C 25/30, tl. 20 cm</t>
  </si>
  <si>
    <t>434200001RA0</t>
  </si>
  <si>
    <t>Schodiště z oceli včetně zábradlí a nátěrů</t>
  </si>
  <si>
    <t>m DVČ</t>
  </si>
  <si>
    <t>612471101RA0</t>
  </si>
  <si>
    <t>Omítka stěn vnitřní Cemix třívrstvá</t>
  </si>
  <si>
    <t>642942111RT3</t>
  </si>
  <si>
    <t>Osazení zárubní dveřních ocelových, pl. do 2,5 m2, včetně dodávky zárubně  70 x 197 x 11 cm</t>
  </si>
  <si>
    <t>kus</t>
  </si>
  <si>
    <t>642942111RT4</t>
  </si>
  <si>
    <t>Osazení zárubní dveřních ocelových, pl. do 2,5 m2, včetně dodávky zárubně  80 x 197 x 11 cm</t>
  </si>
  <si>
    <t>841230112RA0</t>
  </si>
  <si>
    <t>Plynovod z trub PE, D 40 mm, hl. 1,2 m</t>
  </si>
  <si>
    <t>831350114RA0</t>
  </si>
  <si>
    <t>Kanalizační přípojka z trub PVC, D 200 mm</t>
  </si>
  <si>
    <t>711170010RA0</t>
  </si>
  <si>
    <t>Izolace proti zem.vlhkosti fólií,ochr.text.,vodor.</t>
  </si>
  <si>
    <t>722200001RA0</t>
  </si>
  <si>
    <t>Kompletní vodoinstalace</t>
  </si>
  <si>
    <t>725100001RA0</t>
  </si>
  <si>
    <t>Umyvadlo, baterie, zápachová uzávěrka</t>
  </si>
  <si>
    <t>725100006RA0</t>
  </si>
  <si>
    <t>Klozet kombi</t>
  </si>
  <si>
    <t>725100005RA0</t>
  </si>
  <si>
    <t>Sprchová kabina, baterie, zápachová uzávěrka</t>
  </si>
  <si>
    <t>735131111R00</t>
  </si>
  <si>
    <t>Teplovzdušná jednotka plynová 50/60kW</t>
  </si>
  <si>
    <t>764410310RA0</t>
  </si>
  <si>
    <t>Oplechování parapetů z Al plechu</t>
  </si>
  <si>
    <t>764352010RAB</t>
  </si>
  <si>
    <t>Žlab z Pz plechu podokapní půlkruhový, rš 330 mm</t>
  </si>
  <si>
    <t>764454010RAD</t>
  </si>
  <si>
    <t>Odpadní trouby z Pz plechu kruhové, průměru 150 mm</t>
  </si>
  <si>
    <t>766670012RA0</t>
  </si>
  <si>
    <t>Okno plastové jednokřídlové typové plochy 6,0 m2</t>
  </si>
  <si>
    <t>766670010RA0</t>
  </si>
  <si>
    <t>Okno plastové jednokřídlové typové plochy 2,0 m2</t>
  </si>
  <si>
    <t>766660012RA0</t>
  </si>
  <si>
    <t>Montáž dveří jednokřídlových šířky 70 cm</t>
  </si>
  <si>
    <t>766660014RA0</t>
  </si>
  <si>
    <t>Montáž dveří jednokřídlových šířky 80 cm</t>
  </si>
  <si>
    <t>766660024RA0</t>
  </si>
  <si>
    <t>Montáž dveří dvoukřídlových šířky 160 cm</t>
  </si>
  <si>
    <t>61165002R</t>
  </si>
  <si>
    <t>Dveře vnitřní laminované plné 1kř. 70x197 cm</t>
  </si>
  <si>
    <t>61165003R</t>
  </si>
  <si>
    <t>Dveře vnitřní laminované plné 1kř. 80x197 cm</t>
  </si>
  <si>
    <t>766660122RA0</t>
  </si>
  <si>
    <t>Dveře protipožární dvoukřídlové šířky 160 cm</t>
  </si>
  <si>
    <t>766670032RAA</t>
  </si>
  <si>
    <t>Dveře venkovní plastové typové 180/197</t>
  </si>
  <si>
    <t>771570014RA0</t>
  </si>
  <si>
    <t>Dlažba z dlaždic keramických 30 x 30 cm</t>
  </si>
  <si>
    <t>776520120RAF</t>
  </si>
  <si>
    <t>Podlaha povlaková z PVC čtverců, soklík, stěrka, podlahovina Standard plus 500 x 500 x 2,0 mm</t>
  </si>
  <si>
    <t>777210030RA0</t>
  </si>
  <si>
    <t>781470010RA0</t>
  </si>
  <si>
    <t>Obklad vnitřní keramický 20 x 20 cm</t>
  </si>
  <si>
    <t>784450020RA0</t>
  </si>
  <si>
    <t>210100010RAB</t>
  </si>
  <si>
    <t>Přípojka elektro v zemi pro rodinné domy a haly</t>
  </si>
  <si>
    <t>430800010RAC</t>
  </si>
  <si>
    <t>Ocelová konstrukce hal bez jeřábové dráhy, rozpon 24 m, výška 10 m, 2x nátěr</t>
  </si>
  <si>
    <t>m2 ZP</t>
  </si>
  <si>
    <t>650010191R00</t>
  </si>
  <si>
    <t>Montáž vnitřní elektroinstalace vč. osvětlení</t>
  </si>
  <si>
    <t>soub</t>
  </si>
  <si>
    <t/>
  </si>
  <si>
    <t>END</t>
  </si>
  <si>
    <t>Jiří Baláček, DiS.</t>
  </si>
  <si>
    <t>Mtž oc.prof, střecha jedn.,FF,tl.200 mm</t>
  </si>
  <si>
    <t>Mtž oc.prof.,stěna ,FH,tl.120 mm</t>
  </si>
  <si>
    <t>Malba ze směsi , penetrace 1x, bílá 2x</t>
  </si>
  <si>
    <t>Podlahy z epoxid. plastbet. tl.14 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</si>
</sst>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0"/>
  </numFmts>
  <fonts count="17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sz val="9"/>
      <name val="Arial CE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7"/>
      <name val="Arial CE"/>
      <charset val="238"/>
    </font>
    <font>
      <b/>
      <sz val="11"/>
      <name val="Arial CE"/>
      <charset val="238"/>
    </font>
    <font>
      <b/>
      <sz val="13"/>
      <name val="Arial CE"/>
      <charset val="238"/>
    </font>
    <font>
      <sz val="11"/>
      <name val="Arial CE"/>
      <charset val="238"/>
    </font>
    <font>
      <sz val="9"/>
      <color indexed="81"/>
      <name val="Tahoma"/>
      <family val="2"/>
      <charset val="238"/>
    </font>
    <font>
      <b/>
      <sz val="9"/>
      <name val="Arial CE"/>
      <charset val="238"/>
    </font>
    <font>
      <sz val="8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0">
    <xf numFmtId="0" fontId="0" fillId="0" borderId="0" xfId="0"/>
    <xf numFmtId="0" fontId="0" fillId="0" borderId="0" xfId="0" applyAlignment="1"/>
    <xf numFmtId="14" fontId="3" fillId="0" borderId="0" xfId="0" applyNumberFormat="1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2" xfId="0" applyBorder="1" applyAlignment="1"/>
    <xf numFmtId="0" fontId="0" fillId="0" borderId="2" xfId="0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4" xfId="0" applyBorder="1" applyAlignment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4" fontId="0" fillId="0" borderId="0" xfId="0" applyNumberForma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" fontId="0" fillId="0" borderId="0" xfId="0" applyNumberFormat="1" applyBorder="1" applyAlignment="1">
      <alignment horizontal="left" vertical="center"/>
    </xf>
    <xf numFmtId="0" fontId="0" fillId="0" borderId="1" xfId="0" applyBorder="1" applyAlignment="1">
      <alignment horizontal="right"/>
    </xf>
    <xf numFmtId="0" fontId="8" fillId="0" borderId="6" xfId="0" applyFont="1" applyBorder="1"/>
    <xf numFmtId="0" fontId="8" fillId="0" borderId="0" xfId="0" applyFont="1" applyBorder="1" applyAlignment="1">
      <alignment vertical="center"/>
    </xf>
    <xf numFmtId="0" fontId="8" fillId="0" borderId="6" xfId="0" applyFont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0" fillId="0" borderId="6" xfId="0" applyFont="1" applyBorder="1" applyAlignment="1">
      <alignment horizontal="right" vertical="center"/>
    </xf>
    <xf numFmtId="0" fontId="8" fillId="0" borderId="1" xfId="0" applyFont="1" applyBorder="1"/>
    <xf numFmtId="0" fontId="8" fillId="0" borderId="0" xfId="0" applyFont="1" applyBorder="1"/>
    <xf numFmtId="0" fontId="8" fillId="0" borderId="6" xfId="0" applyFont="1" applyBorder="1" applyAlignment="1"/>
    <xf numFmtId="0" fontId="8" fillId="0" borderId="0" xfId="0" applyFont="1" applyBorder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0" fillId="0" borderId="6" xfId="0" applyFont="1" applyBorder="1" applyAlignment="1">
      <alignment vertical="center"/>
    </xf>
    <xf numFmtId="0" fontId="8" fillId="0" borderId="0" xfId="0" applyFont="1"/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vertical="top"/>
    </xf>
    <xf numFmtId="14" fontId="8" fillId="0" borderId="6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left" vertical="center" indent="1"/>
    </xf>
    <xf numFmtId="0" fontId="8" fillId="0" borderId="9" xfId="0" applyFont="1" applyBorder="1" applyAlignment="1">
      <alignment horizontal="left" vertical="center" indent="1"/>
    </xf>
    <xf numFmtId="1" fontId="8" fillId="0" borderId="10" xfId="0" applyNumberFormat="1" applyFont="1" applyBorder="1" applyAlignment="1">
      <alignment horizontal="right" vertical="center"/>
    </xf>
    <xf numFmtId="0" fontId="0" fillId="0" borderId="6" xfId="0" applyBorder="1" applyAlignment="1">
      <alignment horizontal="left" vertical="center" indent="1"/>
    </xf>
    <xf numFmtId="0" fontId="0" fillId="0" borderId="0" xfId="0" applyBorder="1" applyAlignment="1"/>
    <xf numFmtId="0" fontId="8" fillId="0" borderId="6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8" fillId="0" borderId="12" xfId="0" applyFont="1" applyBorder="1" applyAlignment="1">
      <alignment vertical="center"/>
    </xf>
    <xf numFmtId="0" fontId="0" fillId="0" borderId="8" xfId="0" applyBorder="1" applyAlignment="1"/>
    <xf numFmtId="0" fontId="0" fillId="0" borderId="9" xfId="0" applyBorder="1" applyAlignment="1">
      <alignment horizontal="left" indent="1"/>
    </xf>
    <xf numFmtId="0" fontId="0" fillId="0" borderId="6" xfId="0" applyBorder="1" applyAlignment="1"/>
    <xf numFmtId="0" fontId="0" fillId="0" borderId="6" xfId="0" applyBorder="1" applyAlignment="1">
      <alignment horizontal="right"/>
    </xf>
    <xf numFmtId="0" fontId="0" fillId="0" borderId="6" xfId="0" applyBorder="1" applyAlignment="1">
      <alignment vertical="center"/>
    </xf>
    <xf numFmtId="49" fontId="0" fillId="0" borderId="8" xfId="0" applyNumberFormat="1" applyFont="1" applyBorder="1" applyAlignment="1">
      <alignment horizontal="left" vertical="center"/>
    </xf>
    <xf numFmtId="0" fontId="0" fillId="0" borderId="14" xfId="0" applyBorder="1" applyAlignment="1">
      <alignment horizontal="left" vertical="center" indent="1"/>
    </xf>
    <xf numFmtId="0" fontId="0" fillId="0" borderId="12" xfId="0" applyBorder="1" applyAlignment="1">
      <alignment horizontal="left" vertical="center"/>
    </xf>
    <xf numFmtId="0" fontId="0" fillId="0" borderId="12" xfId="0" applyBorder="1"/>
    <xf numFmtId="1" fontId="8" fillId="0" borderId="15" xfId="0" applyNumberFormat="1" applyFont="1" applyBorder="1" applyAlignment="1">
      <alignment horizontal="right" vertical="center"/>
    </xf>
    <xf numFmtId="0" fontId="0" fillId="0" borderId="12" xfId="0" applyBorder="1" applyAlignment="1">
      <alignment horizontal="left" vertical="center" indent="1"/>
    </xf>
    <xf numFmtId="49" fontId="0" fillId="0" borderId="16" xfId="0" applyNumberFormat="1" applyFont="1" applyBorder="1" applyAlignment="1">
      <alignment horizontal="left" vertical="center"/>
    </xf>
    <xf numFmtId="49" fontId="0" fillId="0" borderId="2" xfId="0" applyNumberFormat="1" applyFont="1" applyBorder="1" applyAlignment="1">
      <alignment horizontal="left" vertical="center"/>
    </xf>
    <xf numFmtId="1" fontId="8" fillId="0" borderId="12" xfId="0" applyNumberFormat="1" applyFont="1" applyBorder="1" applyAlignment="1">
      <alignment horizontal="right" vertical="center"/>
    </xf>
    <xf numFmtId="0" fontId="0" fillId="0" borderId="14" xfId="0" applyBorder="1" applyAlignment="1">
      <alignment horizontal="left" indent="1"/>
    </xf>
    <xf numFmtId="0" fontId="0" fillId="0" borderId="17" xfId="0" applyFont="1" applyBorder="1" applyAlignment="1">
      <alignment horizontal="left" vertical="top" indent="1"/>
    </xf>
    <xf numFmtId="0" fontId="0" fillId="0" borderId="18" xfId="0" applyBorder="1" applyAlignment="1">
      <alignment vertical="top"/>
    </xf>
    <xf numFmtId="0" fontId="8" fillId="0" borderId="18" xfId="0" applyFont="1" applyFill="1" applyBorder="1" applyAlignment="1">
      <alignment horizontal="left" vertical="top"/>
    </xf>
    <xf numFmtId="0" fontId="8" fillId="0" borderId="18" xfId="0" applyFont="1" applyBorder="1" applyAlignment="1">
      <alignment vertical="center"/>
    </xf>
    <xf numFmtId="0" fontId="0" fillId="0" borderId="18" xfId="0" applyFont="1" applyBorder="1" applyAlignment="1">
      <alignment horizontal="right" vertical="center"/>
    </xf>
    <xf numFmtId="0" fontId="0" fillId="0" borderId="19" xfId="0" applyBorder="1" applyAlignment="1"/>
    <xf numFmtId="0" fontId="0" fillId="0" borderId="6" xfId="0" applyBorder="1" applyAlignment="1">
      <alignment horizontal="left"/>
    </xf>
    <xf numFmtId="0" fontId="0" fillId="0" borderId="20" xfId="0" applyBorder="1"/>
    <xf numFmtId="0" fontId="8" fillId="0" borderId="14" xfId="0" applyFont="1" applyBorder="1" applyAlignment="1">
      <alignment horizontal="left" vertical="center" indent="1"/>
    </xf>
    <xf numFmtId="0" fontId="8" fillId="0" borderId="12" xfId="0" applyFont="1" applyBorder="1" applyAlignment="1">
      <alignment horizontal="left" vertical="center"/>
    </xf>
    <xf numFmtId="0" fontId="8" fillId="0" borderId="12" xfId="0" applyFont="1" applyBorder="1"/>
    <xf numFmtId="0" fontId="4" fillId="0" borderId="0" xfId="0" applyFont="1" applyAlignment="1">
      <alignment horizontal="left"/>
    </xf>
    <xf numFmtId="49" fontId="0" fillId="0" borderId="12" xfId="0" applyNumberFormat="1" applyBorder="1" applyAlignment="1">
      <alignment vertical="center"/>
    </xf>
    <xf numFmtId="0" fontId="0" fillId="0" borderId="21" xfId="0" applyBorder="1" applyAlignment="1">
      <alignment vertical="center"/>
    </xf>
    <xf numFmtId="49" fontId="8" fillId="0" borderId="6" xfId="0" applyNumberFormat="1" applyFont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 indent="1"/>
    </xf>
    <xf numFmtId="49" fontId="6" fillId="3" borderId="0" xfId="0" applyNumberFormat="1" applyFont="1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 indent="1"/>
    </xf>
    <xf numFmtId="0" fontId="8" fillId="3" borderId="0" xfId="0" applyFont="1" applyFill="1" applyBorder="1" applyAlignment="1">
      <alignment horizontal="left" vertical="center"/>
    </xf>
    <xf numFmtId="0" fontId="0" fillId="3" borderId="9" xfId="0" applyFont="1" applyFill="1" applyBorder="1" applyAlignment="1">
      <alignment horizontal="left" vertical="center" indent="1"/>
    </xf>
    <xf numFmtId="0" fontId="0" fillId="3" borderId="6" xfId="0" applyFont="1" applyFill="1" applyBorder="1"/>
    <xf numFmtId="49" fontId="8" fillId="3" borderId="6" xfId="0" applyNumberFormat="1" applyFont="1" applyFill="1" applyBorder="1" applyAlignment="1">
      <alignment horizontal="left" vertical="center"/>
    </xf>
    <xf numFmtId="0" fontId="8" fillId="3" borderId="6" xfId="0" applyFont="1" applyFill="1" applyBorder="1"/>
    <xf numFmtId="0" fontId="8" fillId="3" borderId="6" xfId="0" applyFont="1" applyFill="1" applyBorder="1" applyAlignment="1"/>
    <xf numFmtId="0" fontId="8" fillId="3" borderId="8" xfId="0" applyFont="1" applyFill="1" applyBorder="1" applyAlignment="1"/>
    <xf numFmtId="49" fontId="8" fillId="0" borderId="0" xfId="0" applyNumberFormat="1" applyFont="1" applyBorder="1" applyAlignment="1">
      <alignment horizontal="left" vertical="center"/>
    </xf>
    <xf numFmtId="49" fontId="8" fillId="0" borderId="6" xfId="0" applyNumberFormat="1" applyFont="1" applyBorder="1" applyAlignment="1">
      <alignment horizontal="right" vertical="center"/>
    </xf>
    <xf numFmtId="49" fontId="0" fillId="0" borderId="0" xfId="0" applyNumberFormat="1"/>
    <xf numFmtId="4" fontId="0" fillId="0" borderId="0" xfId="0" applyNumberFormat="1"/>
    <xf numFmtId="4" fontId="0" fillId="0" borderId="0" xfId="0" applyNumberFormat="1" applyAlignment="1"/>
    <xf numFmtId="3" fontId="0" fillId="0" borderId="26" xfId="0" applyNumberFormat="1" applyBorder="1"/>
    <xf numFmtId="3" fontId="0" fillId="4" borderId="30" xfId="0" applyNumberFormat="1" applyFill="1" applyBorder="1" applyAlignment="1"/>
    <xf numFmtId="3" fontId="7" fillId="3" borderId="27" xfId="0" applyNumberFormat="1" applyFont="1" applyFill="1" applyBorder="1" applyAlignment="1">
      <alignment vertical="center"/>
    </xf>
    <xf numFmtId="3" fontId="7" fillId="3" borderId="18" xfId="0" applyNumberFormat="1" applyFont="1" applyFill="1" applyBorder="1" applyAlignment="1">
      <alignment vertical="center"/>
    </xf>
    <xf numFmtId="3" fontId="7" fillId="3" borderId="18" xfId="0" applyNumberFormat="1" applyFont="1" applyFill="1" applyBorder="1" applyAlignment="1">
      <alignment vertical="center" wrapText="1"/>
    </xf>
    <xf numFmtId="3" fontId="7" fillId="3" borderId="28" xfId="0" applyNumberFormat="1" applyFont="1" applyFill="1" applyBorder="1" applyAlignment="1">
      <alignment horizontal="center" vertical="center" wrapText="1"/>
    </xf>
    <xf numFmtId="3" fontId="0" fillId="0" borderId="31" xfId="0" applyNumberFormat="1" applyBorder="1" applyAlignment="1"/>
    <xf numFmtId="3" fontId="0" fillId="0" borderId="29" xfId="0" applyNumberFormat="1" applyBorder="1" applyAlignment="1"/>
    <xf numFmtId="0" fontId="2" fillId="0" borderId="0" xfId="0" applyFont="1" applyAlignment="1">
      <alignment horizontal="center" shrinkToFit="1"/>
    </xf>
    <xf numFmtId="3" fontId="10" fillId="3" borderId="28" xfId="0" applyNumberFormat="1" applyFont="1" applyFill="1" applyBorder="1" applyAlignment="1">
      <alignment horizontal="center" vertical="center" wrapText="1" shrinkToFit="1"/>
    </xf>
    <xf numFmtId="3" fontId="7" fillId="3" borderId="28" xfId="0" applyNumberFormat="1" applyFont="1" applyFill="1" applyBorder="1" applyAlignment="1">
      <alignment horizontal="center" vertical="center" wrapText="1" shrinkToFit="1"/>
    </xf>
    <xf numFmtId="3" fontId="3" fillId="0" borderId="29" xfId="0" applyNumberFormat="1" applyFont="1" applyBorder="1" applyAlignment="1">
      <alignment horizontal="right" wrapText="1" shrinkToFit="1"/>
    </xf>
    <xf numFmtId="3" fontId="3" fillId="0" borderId="29" xfId="0" applyNumberFormat="1" applyFont="1" applyBorder="1" applyAlignment="1">
      <alignment horizontal="right" shrinkToFit="1"/>
    </xf>
    <xf numFmtId="3" fontId="0" fillId="0" borderId="29" xfId="0" applyNumberFormat="1" applyBorder="1" applyAlignment="1">
      <alignment shrinkToFit="1"/>
    </xf>
    <xf numFmtId="3" fontId="0" fillId="4" borderId="30" xfId="0" applyNumberFormat="1" applyFill="1" applyBorder="1" applyAlignment="1">
      <alignment wrapText="1" shrinkToFit="1"/>
    </xf>
    <xf numFmtId="3" fontId="0" fillId="4" borderId="30" xfId="0" applyNumberFormat="1" applyFill="1" applyBorder="1" applyAlignment="1">
      <alignment shrinkToFit="1"/>
    </xf>
    <xf numFmtId="0" fontId="4" fillId="3" borderId="11" xfId="0" applyFont="1" applyFill="1" applyBorder="1" applyAlignment="1">
      <alignment horizontal="left" vertical="center" indent="1"/>
    </xf>
    <xf numFmtId="0" fontId="5" fillId="3" borderId="7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4" fontId="4" fillId="3" borderId="7" xfId="0" applyNumberFormat="1" applyFont="1" applyFill="1" applyBorder="1" applyAlignment="1">
      <alignment horizontal="left" vertical="center"/>
    </xf>
    <xf numFmtId="49" fontId="0" fillId="3" borderId="13" xfId="0" applyNumberFormat="1" applyFill="1" applyBorder="1" applyAlignment="1">
      <alignment horizontal="left" vertical="center"/>
    </xf>
    <xf numFmtId="0" fontId="0" fillId="3" borderId="7" xfId="0" applyFill="1" applyBorder="1"/>
    <xf numFmtId="49" fontId="8" fillId="3" borderId="13" xfId="0" applyNumberFormat="1" applyFont="1" applyFill="1" applyBorder="1" applyAlignment="1">
      <alignment horizontal="left" vertical="center"/>
    </xf>
    <xf numFmtId="0" fontId="6" fillId="0" borderId="0" xfId="0" applyFont="1"/>
    <xf numFmtId="0" fontId="15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vertical="center"/>
    </xf>
    <xf numFmtId="0" fontId="7" fillId="0" borderId="26" xfId="0" applyFont="1" applyBorder="1"/>
    <xf numFmtId="49" fontId="7" fillId="0" borderId="26" xfId="0" applyNumberFormat="1" applyFont="1" applyBorder="1" applyAlignment="1">
      <alignment vertical="center"/>
    </xf>
    <xf numFmtId="0" fontId="15" fillId="3" borderId="36" xfId="0" applyFont="1" applyFill="1" applyBorder="1" applyAlignment="1">
      <alignment horizontal="center" vertical="center" wrapText="1"/>
    </xf>
    <xf numFmtId="0" fontId="15" fillId="3" borderId="18" xfId="0" applyFont="1" applyFill="1" applyBorder="1" applyAlignment="1">
      <alignment horizontal="center" vertical="center" wrapText="1"/>
    </xf>
    <xf numFmtId="0" fontId="7" fillId="4" borderId="10" xfId="0" applyFont="1" applyFill="1" applyBorder="1"/>
    <xf numFmtId="0" fontId="7" fillId="4" borderId="6" xfId="0" applyFont="1" applyFill="1" applyBorder="1"/>
    <xf numFmtId="0" fontId="15" fillId="3" borderId="35" xfId="0" applyFont="1" applyFill="1" applyBorder="1" applyAlignment="1">
      <alignment horizontal="center" vertical="center" wrapText="1"/>
    </xf>
    <xf numFmtId="49" fontId="7" fillId="0" borderId="36" xfId="0" applyNumberFormat="1" applyFont="1" applyBorder="1" applyAlignment="1">
      <alignment vertical="center"/>
    </xf>
    <xf numFmtId="49" fontId="7" fillId="0" borderId="10" xfId="0" applyNumberFormat="1" applyFont="1" applyBorder="1" applyAlignment="1">
      <alignment vertical="center"/>
    </xf>
    <xf numFmtId="4" fontId="7" fillId="0" borderId="35" xfId="0" applyNumberFormat="1" applyFont="1" applyBorder="1" applyAlignment="1">
      <alignment horizontal="center" vertical="center"/>
    </xf>
    <xf numFmtId="4" fontId="7" fillId="0" borderId="35" xfId="0" applyNumberFormat="1" applyFont="1" applyBorder="1" applyAlignment="1">
      <alignment vertical="center"/>
    </xf>
    <xf numFmtId="4" fontId="7" fillId="0" borderId="33" xfId="0" applyNumberFormat="1" applyFont="1" applyBorder="1" applyAlignment="1">
      <alignment horizontal="center" vertical="center"/>
    </xf>
    <xf numFmtId="4" fontId="7" fillId="0" borderId="33" xfId="0" applyNumberFormat="1" applyFont="1" applyBorder="1" applyAlignment="1">
      <alignment vertical="center"/>
    </xf>
    <xf numFmtId="4" fontId="7" fillId="0" borderId="38" xfId="0" applyNumberFormat="1" applyFont="1" applyBorder="1" applyAlignment="1">
      <alignment horizontal="center" vertical="center"/>
    </xf>
    <xf numFmtId="4" fontId="7" fillId="0" borderId="38" xfId="0" applyNumberFormat="1" applyFont="1" applyBorder="1" applyAlignment="1">
      <alignment vertical="center"/>
    </xf>
    <xf numFmtId="4" fontId="7" fillId="4" borderId="38" xfId="0" applyNumberFormat="1" applyFont="1" applyFill="1" applyBorder="1" applyAlignment="1">
      <alignment horizontal="center"/>
    </xf>
    <xf numFmtId="4" fontId="7" fillId="4" borderId="38" xfId="0" applyNumberFormat="1" applyFont="1" applyFill="1" applyBorder="1" applyAlignment="1"/>
    <xf numFmtId="49" fontId="0" fillId="0" borderId="1" xfId="0" applyNumberFormat="1" applyBorder="1"/>
    <xf numFmtId="49" fontId="0" fillId="0" borderId="14" xfId="0" applyNumberFormat="1" applyBorder="1" applyAlignment="1">
      <alignment horizontal="left" vertical="center" indent="1"/>
    </xf>
    <xf numFmtId="49" fontId="0" fillId="0" borderId="39" xfId="0" applyNumberFormat="1" applyBorder="1" applyAlignment="1">
      <alignment vertical="center"/>
    </xf>
    <xf numFmtId="49" fontId="0" fillId="0" borderId="40" xfId="0" applyNumberFormat="1" applyBorder="1" applyAlignment="1">
      <alignment vertical="center"/>
    </xf>
    <xf numFmtId="0" fontId="0" fillId="0" borderId="43" xfId="0" applyFont="1" applyBorder="1" applyAlignment="1">
      <alignment vertical="center"/>
    </xf>
    <xf numFmtId="0" fontId="0" fillId="0" borderId="44" xfId="0" applyFont="1" applyBorder="1" applyAlignment="1">
      <alignment vertical="center"/>
    </xf>
    <xf numFmtId="0" fontId="0" fillId="3" borderId="45" xfId="0" applyFill="1" applyBorder="1"/>
    <xf numFmtId="49" fontId="0" fillId="3" borderId="42" xfId="0" applyNumberFormat="1" applyFill="1" applyBorder="1" applyAlignment="1"/>
    <xf numFmtId="49" fontId="0" fillId="3" borderId="42" xfId="0" applyNumberFormat="1" applyFill="1" applyBorder="1"/>
    <xf numFmtId="0" fontId="0" fillId="3" borderId="42" xfId="0" applyFill="1" applyBorder="1"/>
    <xf numFmtId="0" fontId="0" fillId="3" borderId="41" xfId="0" applyFill="1" applyBorder="1"/>
    <xf numFmtId="0" fontId="0" fillId="3" borderId="36" xfId="0" applyFill="1" applyBorder="1"/>
    <xf numFmtId="0" fontId="16" fillId="0" borderId="0" xfId="0" applyFont="1"/>
    <xf numFmtId="0" fontId="16" fillId="0" borderId="26" xfId="0" applyFont="1" applyBorder="1" applyAlignment="1">
      <alignment vertical="top"/>
    </xf>
    <xf numFmtId="0" fontId="0" fillId="3" borderId="10" xfId="0" applyFill="1" applyBorder="1" applyAlignment="1">
      <alignment vertical="top"/>
    </xf>
    <xf numFmtId="0" fontId="0" fillId="3" borderId="35" xfId="0" applyFill="1" applyBorder="1"/>
    <xf numFmtId="49" fontId="0" fillId="3" borderId="35" xfId="0" applyNumberFormat="1" applyFill="1" applyBorder="1"/>
    <xf numFmtId="0" fontId="0" fillId="3" borderId="48" xfId="0" applyFill="1" applyBorder="1" applyAlignment="1">
      <alignment vertical="top"/>
    </xf>
    <xf numFmtId="0" fontId="0" fillId="3" borderId="49" xfId="0" applyFill="1" applyBorder="1" applyAlignment="1">
      <alignment wrapText="1"/>
    </xf>
    <xf numFmtId="0" fontId="16" fillId="0" borderId="26" xfId="0" applyNumberFormat="1" applyFont="1" applyBorder="1" applyAlignment="1">
      <alignment vertical="top"/>
    </xf>
    <xf numFmtId="0" fontId="0" fillId="3" borderId="10" xfId="0" applyNumberFormat="1" applyFill="1" applyBorder="1" applyAlignment="1">
      <alignment vertical="top"/>
    </xf>
    <xf numFmtId="0" fontId="16" fillId="0" borderId="34" xfId="0" applyFont="1" applyBorder="1" applyAlignment="1">
      <alignment vertical="top" shrinkToFit="1"/>
    </xf>
    <xf numFmtId="0" fontId="16" fillId="0" borderId="33" xfId="0" applyFont="1" applyBorder="1" applyAlignment="1">
      <alignment vertical="top" shrinkToFit="1"/>
    </xf>
    <xf numFmtId="0" fontId="16" fillId="0" borderId="26" xfId="0" applyFont="1" applyBorder="1" applyAlignment="1">
      <alignment vertical="top" shrinkToFit="1"/>
    </xf>
    <xf numFmtId="0" fontId="0" fillId="3" borderId="37" xfId="0" applyFill="1" applyBorder="1" applyAlignment="1">
      <alignment vertical="top" shrinkToFit="1"/>
    </xf>
    <xf numFmtId="0" fontId="0" fillId="3" borderId="38" xfId="0" applyFill="1" applyBorder="1" applyAlignment="1">
      <alignment vertical="top" shrinkToFit="1"/>
    </xf>
    <xf numFmtId="0" fontId="0" fillId="3" borderId="10" xfId="0" applyFill="1" applyBorder="1" applyAlignment="1">
      <alignment vertical="top" shrinkToFit="1"/>
    </xf>
    <xf numFmtId="164" fontId="16" fillId="0" borderId="33" xfId="0" applyNumberFormat="1" applyFont="1" applyBorder="1" applyAlignment="1">
      <alignment vertical="top" shrinkToFit="1"/>
    </xf>
    <xf numFmtId="164" fontId="0" fillId="3" borderId="38" xfId="0" applyNumberFormat="1" applyFill="1" applyBorder="1" applyAlignment="1">
      <alignment vertical="top" shrinkToFit="1"/>
    </xf>
    <xf numFmtId="4" fontId="16" fillId="0" borderId="33" xfId="0" applyNumberFormat="1" applyFont="1" applyBorder="1" applyAlignment="1">
      <alignment vertical="top" shrinkToFit="1"/>
    </xf>
    <xf numFmtId="4" fontId="0" fillId="3" borderId="38" xfId="0" applyNumberFormat="1" applyFill="1" applyBorder="1" applyAlignment="1">
      <alignment vertical="top" shrinkToFit="1"/>
    </xf>
    <xf numFmtId="0" fontId="0" fillId="3" borderId="50" xfId="0" applyFill="1" applyBorder="1"/>
    <xf numFmtId="0" fontId="0" fillId="3" borderId="51" xfId="0" applyFill="1" applyBorder="1" applyAlignment="1">
      <alignment wrapText="1"/>
    </xf>
    <xf numFmtId="0" fontId="0" fillId="3" borderId="52" xfId="0" applyFill="1" applyBorder="1" applyAlignment="1">
      <alignment vertical="top"/>
    </xf>
    <xf numFmtId="49" fontId="0" fillId="3" borderId="52" xfId="0" applyNumberFormat="1" applyFill="1" applyBorder="1" applyAlignment="1">
      <alignment vertical="top"/>
    </xf>
    <xf numFmtId="49" fontId="0" fillId="3" borderId="48" xfId="0" applyNumberFormat="1" applyFill="1" applyBorder="1" applyAlignment="1">
      <alignment vertical="top"/>
    </xf>
    <xf numFmtId="0" fontId="0" fillId="3" borderId="53" xfId="0" applyFill="1" applyBorder="1" applyAlignment="1">
      <alignment vertical="top"/>
    </xf>
    <xf numFmtId="164" fontId="0" fillId="3" borderId="48" xfId="0" applyNumberFormat="1" applyFill="1" applyBorder="1" applyAlignment="1">
      <alignment vertical="top"/>
    </xf>
    <xf numFmtId="4" fontId="0" fillId="3" borderId="48" xfId="0" applyNumberFormat="1" applyFill="1" applyBorder="1" applyAlignment="1">
      <alignment vertical="top"/>
    </xf>
    <xf numFmtId="0" fontId="16" fillId="0" borderId="10" xfId="0" applyFont="1" applyBorder="1" applyAlignment="1">
      <alignment vertical="top"/>
    </xf>
    <xf numFmtId="0" fontId="16" fillId="0" borderId="10" xfId="0" applyNumberFormat="1" applyFont="1" applyBorder="1" applyAlignment="1">
      <alignment vertical="top"/>
    </xf>
    <xf numFmtId="0" fontId="16" fillId="0" borderId="37" xfId="0" applyFont="1" applyBorder="1" applyAlignment="1">
      <alignment vertical="top" shrinkToFit="1"/>
    </xf>
    <xf numFmtId="164" fontId="16" fillId="0" borderId="38" xfId="0" applyNumberFormat="1" applyFont="1" applyBorder="1" applyAlignment="1">
      <alignment vertical="top" shrinkToFit="1"/>
    </xf>
    <xf numFmtId="4" fontId="16" fillId="0" borderId="38" xfId="0" applyNumberFormat="1" applyFont="1" applyBorder="1" applyAlignment="1">
      <alignment vertical="top" shrinkToFit="1"/>
    </xf>
    <xf numFmtId="0" fontId="16" fillId="0" borderId="38" xfId="0" applyFont="1" applyBorder="1" applyAlignment="1">
      <alignment vertical="top" shrinkToFit="1"/>
    </xf>
    <xf numFmtId="0" fontId="16" fillId="0" borderId="10" xfId="0" applyFont="1" applyBorder="1" applyAlignment="1">
      <alignment vertical="top" shrinkToFit="1"/>
    </xf>
    <xf numFmtId="0" fontId="16" fillId="0" borderId="33" xfId="0" applyNumberFormat="1" applyFont="1" applyBorder="1" applyAlignment="1">
      <alignment horizontal="left" vertical="top" wrapText="1"/>
    </xf>
    <xf numFmtId="0" fontId="0" fillId="3" borderId="38" xfId="0" applyNumberFormat="1" applyFill="1" applyBorder="1" applyAlignment="1">
      <alignment horizontal="left" vertical="top" wrapText="1"/>
    </xf>
    <xf numFmtId="0" fontId="16" fillId="0" borderId="38" xfId="0" applyNumberFormat="1" applyFon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0" fillId="0" borderId="0" xfId="0" applyNumberFormat="1" applyAlignment="1">
      <alignment horizontal="left" wrapText="1"/>
    </xf>
    <xf numFmtId="0" fontId="3" fillId="2" borderId="0" xfId="0" applyFont="1" applyFill="1" applyAlignment="1">
      <alignment horizontal="left" wrapText="1"/>
    </xf>
    <xf numFmtId="4" fontId="7" fillId="0" borderId="38" xfId="0" applyNumberFormat="1" applyFont="1" applyBorder="1" applyAlignment="1">
      <alignment vertical="center"/>
    </xf>
    <xf numFmtId="49" fontId="7" fillId="0" borderId="10" xfId="0" applyNumberFormat="1" applyFont="1" applyBorder="1" applyAlignment="1">
      <alignment vertical="center" wrapText="1"/>
    </xf>
    <xf numFmtId="49" fontId="7" fillId="0" borderId="6" xfId="0" applyNumberFormat="1" applyFont="1" applyBorder="1" applyAlignment="1">
      <alignment vertical="center" wrapText="1"/>
    </xf>
    <xf numFmtId="4" fontId="7" fillId="4" borderId="38" xfId="0" applyNumberFormat="1" applyFont="1" applyFill="1" applyBorder="1" applyAlignment="1"/>
    <xf numFmtId="4" fontId="7" fillId="0" borderId="33" xfId="0" applyNumberFormat="1" applyFont="1" applyBorder="1" applyAlignment="1">
      <alignment vertical="center"/>
    </xf>
    <xf numFmtId="49" fontId="7" fillId="0" borderId="26" xfId="0" applyNumberFormat="1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3" fontId="0" fillId="0" borderId="12" xfId="0" applyNumberFormat="1" applyBorder="1"/>
    <xf numFmtId="3" fontId="0" fillId="0" borderId="12" xfId="0" applyNumberFormat="1" applyBorder="1" applyAlignment="1">
      <alignment wrapText="1"/>
    </xf>
    <xf numFmtId="3" fontId="0" fillId="4" borderId="31" xfId="0" applyNumberFormat="1" applyFill="1" applyBorder="1"/>
    <xf numFmtId="3" fontId="0" fillId="4" borderId="12" xfId="0" applyNumberFormat="1" applyFill="1" applyBorder="1"/>
    <xf numFmtId="3" fontId="0" fillId="4" borderId="32" xfId="0" applyNumberFormat="1" applyFill="1" applyBorder="1"/>
    <xf numFmtId="0" fontId="15" fillId="3" borderId="35" xfId="0" applyFont="1" applyFill="1" applyBorder="1" applyAlignment="1">
      <alignment horizontal="center" vertical="center" wrapText="1"/>
    </xf>
    <xf numFmtId="4" fontId="7" fillId="0" borderId="35" xfId="0" applyNumberFormat="1" applyFont="1" applyBorder="1" applyAlignment="1">
      <alignment vertical="center"/>
    </xf>
    <xf numFmtId="49" fontId="7" fillId="0" borderId="36" xfId="0" applyNumberFormat="1" applyFont="1" applyBorder="1" applyAlignment="1">
      <alignment vertical="center" wrapText="1"/>
    </xf>
    <xf numFmtId="49" fontId="7" fillId="0" borderId="18" xfId="0" applyNumberFormat="1" applyFont="1" applyBorder="1" applyAlignment="1">
      <alignment vertical="center" wrapText="1"/>
    </xf>
    <xf numFmtId="49" fontId="6" fillId="3" borderId="18" xfId="0" applyNumberFormat="1" applyFont="1" applyFill="1" applyBorder="1" applyAlignment="1">
      <alignment horizontal="center" vertical="center" shrinkToFit="1"/>
    </xf>
    <xf numFmtId="0" fontId="6" fillId="3" borderId="18" xfId="0" applyFont="1" applyFill="1" applyBorder="1" applyAlignment="1">
      <alignment horizontal="center" vertical="center" shrinkToFit="1"/>
    </xf>
    <xf numFmtId="0" fontId="6" fillId="3" borderId="19" xfId="0" applyFont="1" applyFill="1" applyBorder="1" applyAlignment="1">
      <alignment horizontal="center" vertical="center" shrinkToFit="1"/>
    </xf>
    <xf numFmtId="4" fontId="13" fillId="0" borderId="15" xfId="0" applyNumberFormat="1" applyFont="1" applyBorder="1" applyAlignment="1">
      <alignment horizontal="right" vertical="center" indent="1"/>
    </xf>
    <xf numFmtId="4" fontId="13" fillId="0" borderId="22" xfId="0" applyNumberFormat="1" applyFont="1" applyBorder="1" applyAlignment="1">
      <alignment horizontal="right" vertical="center" indent="1"/>
    </xf>
    <xf numFmtId="4" fontId="13" fillId="0" borderId="16" xfId="0" applyNumberFormat="1" applyFont="1" applyBorder="1" applyAlignment="1">
      <alignment horizontal="right" vertical="center" indent="1"/>
    </xf>
    <xf numFmtId="1" fontId="0" fillId="0" borderId="6" xfId="0" applyNumberFormat="1" applyFont="1" applyBorder="1" applyAlignment="1">
      <alignment horizontal="right" indent="1"/>
    </xf>
    <xf numFmtId="49" fontId="8" fillId="0" borderId="18" xfId="0" applyNumberFormat="1" applyFont="1" applyBorder="1" applyAlignment="1">
      <alignment horizontal="left" vertical="center"/>
    </xf>
    <xf numFmtId="0" fontId="0" fillId="0" borderId="18" xfId="0" applyBorder="1" applyAlignment="1">
      <alignment horizontal="center"/>
    </xf>
    <xf numFmtId="4" fontId="11" fillId="0" borderId="15" xfId="0" applyNumberFormat="1" applyFont="1" applyBorder="1" applyAlignment="1">
      <alignment horizontal="right" vertical="center"/>
    </xf>
    <xf numFmtId="4" fontId="11" fillId="0" borderId="12" xfId="0" applyNumberFormat="1" applyFont="1" applyBorder="1" applyAlignment="1">
      <alignment horizontal="right" vertical="center"/>
    </xf>
    <xf numFmtId="4" fontId="11" fillId="0" borderId="15" xfId="0" applyNumberFormat="1" applyFont="1" applyBorder="1" applyAlignment="1">
      <alignment vertical="center"/>
    </xf>
    <xf numFmtId="4" fontId="11" fillId="0" borderId="12" xfId="0" applyNumberFormat="1" applyFont="1" applyBorder="1" applyAlignment="1">
      <alignment vertical="center"/>
    </xf>
    <xf numFmtId="4" fontId="11" fillId="0" borderId="15" xfId="0" applyNumberFormat="1" applyFont="1" applyBorder="1" applyAlignment="1">
      <alignment horizontal="right" vertical="center" indent="1"/>
    </xf>
    <xf numFmtId="4" fontId="11" fillId="0" borderId="16" xfId="0" applyNumberFormat="1" applyFont="1" applyBorder="1" applyAlignment="1">
      <alignment horizontal="right" vertical="center" inden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right"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" fontId="12" fillId="3" borderId="7" xfId="0" applyNumberFormat="1" applyFont="1" applyFill="1" applyBorder="1" applyAlignment="1">
      <alignment horizontal="right" vertical="center"/>
    </xf>
    <xf numFmtId="4" fontId="11" fillId="0" borderId="22" xfId="0" applyNumberFormat="1" applyFont="1" applyBorder="1" applyAlignment="1">
      <alignment horizontal="right" vertical="center" indent="1"/>
    </xf>
    <xf numFmtId="2" fontId="12" fillId="3" borderId="7" xfId="0" applyNumberFormat="1" applyFont="1" applyFill="1" applyBorder="1" applyAlignment="1">
      <alignment horizontal="right" vertical="center"/>
    </xf>
    <xf numFmtId="0" fontId="0" fillId="0" borderId="6" xfId="0" applyFont="1" applyBorder="1" applyAlignment="1">
      <alignment horizontal="right" indent="1"/>
    </xf>
    <xf numFmtId="0" fontId="0" fillId="0" borderId="8" xfId="0" applyFont="1" applyBorder="1" applyAlignment="1">
      <alignment horizontal="right" indent="1"/>
    </xf>
    <xf numFmtId="49" fontId="8" fillId="0" borderId="0" xfId="0" applyNumberFormat="1" applyFont="1" applyBorder="1" applyAlignment="1">
      <alignment horizontal="left" vertical="center"/>
    </xf>
    <xf numFmtId="49" fontId="8" fillId="0" borderId="6" xfId="0" applyNumberFormat="1" applyFont="1" applyBorder="1" applyAlignment="1">
      <alignment horizontal="left" vertical="center"/>
    </xf>
    <xf numFmtId="49" fontId="8" fillId="3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49" fontId="0" fillId="0" borderId="12" xfId="0" applyNumberFormat="1" applyBorder="1" applyAlignment="1">
      <alignment vertical="center" shrinkToFit="1"/>
    </xf>
    <xf numFmtId="49" fontId="0" fillId="0" borderId="22" xfId="0" applyNumberFormat="1" applyBorder="1" applyAlignment="1">
      <alignment vertical="center" shrinkToFit="1"/>
    </xf>
    <xf numFmtId="0" fontId="6" fillId="0" borderId="0" xfId="0" applyFont="1" applyAlignment="1">
      <alignment horizontal="center"/>
    </xf>
    <xf numFmtId="49" fontId="0" fillId="0" borderId="39" xfId="0" applyNumberFormat="1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46" xfId="0" applyBorder="1" applyAlignment="1">
      <alignment vertical="center"/>
    </xf>
    <xf numFmtId="49" fontId="0" fillId="0" borderId="40" xfId="0" applyNumberFormat="1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47" xfId="0" applyBorder="1" applyAlignment="1">
      <alignment vertical="center"/>
    </xf>
    <xf numFmtId="4" fontId="16" fillId="0" borderId="48" xfId="0" applyNumberFormat="1" applyFont="1" applyBorder="1" applyAlignment="1">
      <alignment vertical="top" shrinkToFit="1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vitel/Templates/Rozpocty/Sablo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workbookViewId="0">
      <selection activeCell="A2" sqref="A2:G2"/>
    </sheetView>
  </sheetViews>
  <sheetFormatPr defaultRowHeight="12.75" x14ac:dyDescent="0.2"/>
  <sheetData>
    <row r="1" spans="1:7" x14ac:dyDescent="0.2">
      <c r="A1" s="37" t="s">
        <v>38</v>
      </c>
    </row>
    <row r="2" spans="1:7" ht="57.75" customHeight="1" x14ac:dyDescent="0.2">
      <c r="A2" s="190" t="s">
        <v>39</v>
      </c>
      <c r="B2" s="190"/>
      <c r="C2" s="190"/>
      <c r="D2" s="190"/>
      <c r="E2" s="190"/>
      <c r="F2" s="190"/>
      <c r="G2" s="190"/>
    </row>
  </sheetData>
  <mergeCells count="1">
    <mergeCell ref="A2:G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5112">
    <tabColor rgb="FF66FF66"/>
  </sheetPr>
  <dimension ref="A1:O71"/>
  <sheetViews>
    <sheetView showGridLines="0" topLeftCell="B21" zoomScaleNormal="100" zoomScaleSheetLayoutView="75" workbookViewId="0">
      <selection activeCell="D14" sqref="D14"/>
    </sheetView>
  </sheetViews>
  <sheetFormatPr defaultColWidth="9" defaultRowHeight="12.75" x14ac:dyDescent="0.2"/>
  <cols>
    <col min="1" max="1" width="8.42578125" hidden="1" customWidth="1"/>
    <col min="2" max="2" width="9.140625" customWidth="1"/>
    <col min="3" max="3" width="7.42578125" customWidth="1"/>
    <col min="4" max="4" width="13.42578125" customWidth="1"/>
    <col min="5" max="5" width="12.140625" customWidth="1"/>
    <col min="6" max="6" width="11.42578125" customWidth="1"/>
    <col min="7" max="7" width="12.7109375" style="1" customWidth="1"/>
    <col min="8" max="8" width="12.7109375" customWidth="1"/>
    <col min="9" max="9" width="12.7109375" style="1" customWidth="1"/>
    <col min="10" max="10" width="6.7109375" style="1" customWidth="1"/>
    <col min="11" max="11" width="4.28515625" customWidth="1"/>
    <col min="12" max="15" width="10.7109375" customWidth="1"/>
  </cols>
  <sheetData>
    <row r="1" spans="1:15" ht="33.75" customHeight="1" x14ac:dyDescent="0.2">
      <c r="A1" s="73" t="s">
        <v>36</v>
      </c>
      <c r="B1" s="222" t="s">
        <v>42</v>
      </c>
      <c r="C1" s="223"/>
      <c r="D1" s="223"/>
      <c r="E1" s="223"/>
      <c r="F1" s="223"/>
      <c r="G1" s="223"/>
      <c r="H1" s="223"/>
      <c r="I1" s="223"/>
      <c r="J1" s="224"/>
    </row>
    <row r="2" spans="1:15" ht="23.25" customHeight="1" x14ac:dyDescent="0.2">
      <c r="A2" s="4"/>
      <c r="B2" s="81" t="s">
        <v>40</v>
      </c>
      <c r="C2" s="82"/>
      <c r="D2" s="207" t="s">
        <v>46</v>
      </c>
      <c r="E2" s="208"/>
      <c r="F2" s="208"/>
      <c r="G2" s="208"/>
      <c r="H2" s="208"/>
      <c r="I2" s="208"/>
      <c r="J2" s="209"/>
      <c r="O2" s="2"/>
    </row>
    <row r="3" spans="1:15" ht="23.25" customHeight="1" x14ac:dyDescent="0.2">
      <c r="A3" s="4"/>
      <c r="B3" s="83" t="s">
        <v>45</v>
      </c>
      <c r="C3" s="84"/>
      <c r="D3" s="235" t="s">
        <v>43</v>
      </c>
      <c r="E3" s="236"/>
      <c r="F3" s="236"/>
      <c r="G3" s="236"/>
      <c r="H3" s="236"/>
      <c r="I3" s="236"/>
      <c r="J3" s="237"/>
    </row>
    <row r="4" spans="1:15" ht="23.25" hidden="1" customHeight="1" x14ac:dyDescent="0.2">
      <c r="A4" s="4"/>
      <c r="B4" s="85" t="s">
        <v>44</v>
      </c>
      <c r="C4" s="86"/>
      <c r="D4" s="87"/>
      <c r="E4" s="87"/>
      <c r="F4" s="88"/>
      <c r="G4" s="89"/>
      <c r="H4" s="88"/>
      <c r="I4" s="89"/>
      <c r="J4" s="90"/>
    </row>
    <row r="5" spans="1:15" ht="24" customHeight="1" x14ac:dyDescent="0.2">
      <c r="A5" s="4"/>
      <c r="B5" s="47" t="s">
        <v>21</v>
      </c>
      <c r="C5" s="5"/>
      <c r="D5" s="91" t="s">
        <v>43</v>
      </c>
      <c r="E5" s="26"/>
      <c r="F5" s="26"/>
      <c r="G5" s="26"/>
      <c r="H5" s="28" t="s">
        <v>33</v>
      </c>
      <c r="I5" s="91"/>
      <c r="J5" s="11"/>
    </row>
    <row r="6" spans="1:15" ht="15.75" customHeight="1" x14ac:dyDescent="0.2">
      <c r="A6" s="4"/>
      <c r="B6" s="41"/>
      <c r="C6" s="26"/>
      <c r="D6" s="91" t="s">
        <v>47</v>
      </c>
      <c r="E6" s="26"/>
      <c r="F6" s="26"/>
      <c r="G6" s="26"/>
      <c r="H6" s="28" t="s">
        <v>34</v>
      </c>
      <c r="I6" s="91"/>
      <c r="J6" s="11"/>
    </row>
    <row r="7" spans="1:15" ht="15.75" customHeight="1" x14ac:dyDescent="0.2">
      <c r="A7" s="4"/>
      <c r="B7" s="42"/>
      <c r="C7" s="92" t="s">
        <v>48</v>
      </c>
      <c r="D7" s="80"/>
      <c r="E7" s="34"/>
      <c r="F7" s="34"/>
      <c r="G7" s="34"/>
      <c r="H7" s="36"/>
      <c r="I7" s="34"/>
      <c r="J7" s="51"/>
    </row>
    <row r="8" spans="1:15" ht="24" hidden="1" customHeight="1" x14ac:dyDescent="0.2">
      <c r="A8" s="4"/>
      <c r="B8" s="47" t="s">
        <v>19</v>
      </c>
      <c r="C8" s="5"/>
      <c r="D8" s="35"/>
      <c r="E8" s="5"/>
      <c r="F8" s="5"/>
      <c r="G8" s="45"/>
      <c r="H8" s="28" t="s">
        <v>33</v>
      </c>
      <c r="I8" s="33"/>
      <c r="J8" s="11"/>
    </row>
    <row r="9" spans="1:15" ht="15.75" hidden="1" customHeight="1" x14ac:dyDescent="0.2">
      <c r="A9" s="4"/>
      <c r="B9" s="4"/>
      <c r="C9" s="5"/>
      <c r="D9" s="35"/>
      <c r="E9" s="5"/>
      <c r="F9" s="5"/>
      <c r="G9" s="45"/>
      <c r="H9" s="28" t="s">
        <v>34</v>
      </c>
      <c r="I9" s="33"/>
      <c r="J9" s="11"/>
    </row>
    <row r="10" spans="1:15" ht="15.75" hidden="1" customHeight="1" x14ac:dyDescent="0.2">
      <c r="A10" s="4"/>
      <c r="B10" s="52"/>
      <c r="C10" s="27"/>
      <c r="D10" s="46"/>
      <c r="E10" s="55"/>
      <c r="F10" s="55"/>
      <c r="G10" s="53"/>
      <c r="H10" s="53"/>
      <c r="I10" s="54"/>
      <c r="J10" s="51"/>
    </row>
    <row r="11" spans="1:15" ht="24" customHeight="1" x14ac:dyDescent="0.2">
      <c r="A11" s="4"/>
      <c r="B11" s="47" t="s">
        <v>18</v>
      </c>
      <c r="C11" s="5"/>
      <c r="D11" s="214"/>
      <c r="E11" s="214"/>
      <c r="F11" s="214"/>
      <c r="G11" s="214"/>
      <c r="H11" s="28" t="s">
        <v>33</v>
      </c>
      <c r="I11" s="91"/>
      <c r="J11" s="11"/>
    </row>
    <row r="12" spans="1:15" ht="15.75" customHeight="1" x14ac:dyDescent="0.2">
      <c r="A12" s="4"/>
      <c r="B12" s="41"/>
      <c r="C12" s="26"/>
      <c r="D12" s="233"/>
      <c r="E12" s="233"/>
      <c r="F12" s="233"/>
      <c r="G12" s="233"/>
      <c r="H12" s="28" t="s">
        <v>34</v>
      </c>
      <c r="I12" s="91"/>
      <c r="J12" s="11"/>
    </row>
    <row r="13" spans="1:15" ht="15.75" customHeight="1" x14ac:dyDescent="0.2">
      <c r="A13" s="4"/>
      <c r="B13" s="42"/>
      <c r="C13" s="92"/>
      <c r="D13" s="234"/>
      <c r="E13" s="234"/>
      <c r="F13" s="234"/>
      <c r="G13" s="234"/>
      <c r="H13" s="29"/>
      <c r="I13" s="34"/>
      <c r="J13" s="51"/>
    </row>
    <row r="14" spans="1:15" ht="24" customHeight="1" x14ac:dyDescent="0.2">
      <c r="A14" s="4"/>
      <c r="B14" s="66" t="s">
        <v>20</v>
      </c>
      <c r="C14" s="67"/>
      <c r="D14" s="68" t="s">
        <v>225</v>
      </c>
      <c r="E14" s="69"/>
      <c r="F14" s="69"/>
      <c r="G14" s="69"/>
      <c r="H14" s="70"/>
      <c r="I14" s="69"/>
      <c r="J14" s="71"/>
    </row>
    <row r="15" spans="1:15" ht="32.25" customHeight="1" x14ac:dyDescent="0.2">
      <c r="A15" s="4"/>
      <c r="B15" s="52" t="s">
        <v>31</v>
      </c>
      <c r="C15" s="72"/>
      <c r="D15" s="53"/>
      <c r="E15" s="213"/>
      <c r="F15" s="213"/>
      <c r="G15" s="231"/>
      <c r="H15" s="231"/>
      <c r="I15" s="231" t="s">
        <v>28</v>
      </c>
      <c r="J15" s="232"/>
    </row>
    <row r="16" spans="1:15" ht="23.25" customHeight="1" x14ac:dyDescent="0.2">
      <c r="A16" s="139" t="s">
        <v>23</v>
      </c>
      <c r="B16" s="140" t="s">
        <v>23</v>
      </c>
      <c r="C16" s="58"/>
      <c r="D16" s="59"/>
      <c r="E16" s="210"/>
      <c r="F16" s="211"/>
      <c r="G16" s="210"/>
      <c r="H16" s="211"/>
      <c r="I16" s="210">
        <v>7666926.6399999997</v>
      </c>
      <c r="J16" s="212"/>
    </row>
    <row r="17" spans="1:10" ht="23.25" customHeight="1" x14ac:dyDescent="0.2">
      <c r="A17" s="139" t="s">
        <v>24</v>
      </c>
      <c r="B17" s="140" t="s">
        <v>24</v>
      </c>
      <c r="C17" s="58"/>
      <c r="D17" s="59"/>
      <c r="E17" s="210"/>
      <c r="F17" s="211"/>
      <c r="G17" s="210"/>
      <c r="H17" s="211"/>
      <c r="I17" s="210">
        <v>3038566.31</v>
      </c>
      <c r="J17" s="212"/>
    </row>
    <row r="18" spans="1:10" ht="23.25" customHeight="1" x14ac:dyDescent="0.2">
      <c r="A18" s="139" t="s">
        <v>25</v>
      </c>
      <c r="B18" s="140" t="s">
        <v>25</v>
      </c>
      <c r="C18" s="58"/>
      <c r="D18" s="59"/>
      <c r="E18" s="210"/>
      <c r="F18" s="211"/>
      <c r="G18" s="210"/>
      <c r="H18" s="211"/>
      <c r="I18" s="210">
        <v>5824774.1900000004</v>
      </c>
      <c r="J18" s="212"/>
    </row>
    <row r="19" spans="1:10" ht="23.25" customHeight="1" x14ac:dyDescent="0.2">
      <c r="A19" s="139" t="s">
        <v>96</v>
      </c>
      <c r="B19" s="140" t="s">
        <v>26</v>
      </c>
      <c r="C19" s="58"/>
      <c r="D19" s="59"/>
      <c r="E19" s="210"/>
      <c r="F19" s="211"/>
      <c r="G19" s="210"/>
      <c r="H19" s="211"/>
      <c r="I19" s="210">
        <v>0</v>
      </c>
      <c r="J19" s="212"/>
    </row>
    <row r="20" spans="1:10" ht="23.25" customHeight="1" x14ac:dyDescent="0.2">
      <c r="A20" s="139" t="s">
        <v>97</v>
      </c>
      <c r="B20" s="140" t="s">
        <v>27</v>
      </c>
      <c r="C20" s="58"/>
      <c r="D20" s="59"/>
      <c r="E20" s="210"/>
      <c r="F20" s="211"/>
      <c r="G20" s="210"/>
      <c r="H20" s="211"/>
      <c r="I20" s="210">
        <v>0</v>
      </c>
      <c r="J20" s="212"/>
    </row>
    <row r="21" spans="1:10" ht="23.25" customHeight="1" x14ac:dyDescent="0.2">
      <c r="A21" s="4"/>
      <c r="B21" s="74" t="s">
        <v>28</v>
      </c>
      <c r="C21" s="75"/>
      <c r="D21" s="76"/>
      <c r="E21" s="220"/>
      <c r="F21" s="229"/>
      <c r="G21" s="220"/>
      <c r="H21" s="229"/>
      <c r="I21" s="220">
        <f>SUM(I16:J20)</f>
        <v>16530267.140000001</v>
      </c>
      <c r="J21" s="221"/>
    </row>
    <row r="22" spans="1:10" ht="33" customHeight="1" x14ac:dyDescent="0.2">
      <c r="A22" s="4"/>
      <c r="B22" s="65" t="s">
        <v>32</v>
      </c>
      <c r="C22" s="58"/>
      <c r="D22" s="59"/>
      <c r="E22" s="64"/>
      <c r="F22" s="61"/>
      <c r="G22" s="50"/>
      <c r="H22" s="50"/>
      <c r="I22" s="50"/>
      <c r="J22" s="62"/>
    </row>
    <row r="23" spans="1:10" ht="23.25" customHeight="1" x14ac:dyDescent="0.2">
      <c r="A23" s="4"/>
      <c r="B23" s="57" t="s">
        <v>11</v>
      </c>
      <c r="C23" s="58"/>
      <c r="D23" s="59"/>
      <c r="E23" s="60">
        <v>15</v>
      </c>
      <c r="F23" s="61" t="s">
        <v>0</v>
      </c>
      <c r="G23" s="218">
        <v>0</v>
      </c>
      <c r="H23" s="219"/>
      <c r="I23" s="219"/>
      <c r="J23" s="62" t="str">
        <f t="shared" ref="J23:J28" si="0">Mena</f>
        <v>CZK</v>
      </c>
    </row>
    <row r="24" spans="1:10" ht="23.25" customHeight="1" x14ac:dyDescent="0.2">
      <c r="A24" s="4"/>
      <c r="B24" s="57" t="s">
        <v>12</v>
      </c>
      <c r="C24" s="58"/>
      <c r="D24" s="59"/>
      <c r="E24" s="60">
        <f>SazbaDPH1</f>
        <v>15</v>
      </c>
      <c r="F24" s="61" t="s">
        <v>0</v>
      </c>
      <c r="G24" s="216">
        <v>0</v>
      </c>
      <c r="H24" s="217"/>
      <c r="I24" s="217"/>
      <c r="J24" s="62" t="str">
        <f t="shared" si="0"/>
        <v>CZK</v>
      </c>
    </row>
    <row r="25" spans="1:10" ht="23.25" customHeight="1" x14ac:dyDescent="0.2">
      <c r="A25" s="4"/>
      <c r="B25" s="57" t="s">
        <v>13</v>
      </c>
      <c r="C25" s="58"/>
      <c r="D25" s="59"/>
      <c r="E25" s="60">
        <v>21</v>
      </c>
      <c r="F25" s="61" t="s">
        <v>0</v>
      </c>
      <c r="G25" s="218">
        <v>16530267.140000001</v>
      </c>
      <c r="H25" s="219"/>
      <c r="I25" s="219"/>
      <c r="J25" s="62" t="str">
        <f t="shared" si="0"/>
        <v>CZK</v>
      </c>
    </row>
    <row r="26" spans="1:10" ht="23.25" customHeight="1" x14ac:dyDescent="0.2">
      <c r="A26" s="4"/>
      <c r="B26" s="49" t="s">
        <v>14</v>
      </c>
      <c r="C26" s="22"/>
      <c r="D26" s="18"/>
      <c r="E26" s="43">
        <f>SazbaDPH2</f>
        <v>21</v>
      </c>
      <c r="F26" s="44" t="s">
        <v>0</v>
      </c>
      <c r="G26" s="225">
        <v>3471356</v>
      </c>
      <c r="H26" s="226"/>
      <c r="I26" s="226"/>
      <c r="J26" s="56" t="str">
        <f t="shared" si="0"/>
        <v>CZK</v>
      </c>
    </row>
    <row r="27" spans="1:10" ht="23.25" customHeight="1" thickBot="1" x14ac:dyDescent="0.25">
      <c r="A27" s="4"/>
      <c r="B27" s="48" t="s">
        <v>4</v>
      </c>
      <c r="C27" s="20"/>
      <c r="D27" s="23"/>
      <c r="E27" s="20"/>
      <c r="F27" s="21"/>
      <c r="G27" s="227">
        <v>-0.140000000596046</v>
      </c>
      <c r="H27" s="227"/>
      <c r="I27" s="227"/>
      <c r="J27" s="63" t="str">
        <f t="shared" si="0"/>
        <v>CZK</v>
      </c>
    </row>
    <row r="28" spans="1:10" ht="27.75" hidden="1" customHeight="1" thickBot="1" x14ac:dyDescent="0.25">
      <c r="A28" s="4"/>
      <c r="B28" s="112" t="s">
        <v>22</v>
      </c>
      <c r="C28" s="113"/>
      <c r="D28" s="113"/>
      <c r="E28" s="114"/>
      <c r="F28" s="115"/>
      <c r="G28" s="228">
        <v>16530267.140000001</v>
      </c>
      <c r="H28" s="230"/>
      <c r="I28" s="230"/>
      <c r="J28" s="116" t="str">
        <f t="shared" si="0"/>
        <v>CZK</v>
      </c>
    </row>
    <row r="29" spans="1:10" ht="27.75" customHeight="1" thickBot="1" x14ac:dyDescent="0.25">
      <c r="A29" s="4"/>
      <c r="B29" s="112" t="s">
        <v>35</v>
      </c>
      <c r="C29" s="117"/>
      <c r="D29" s="117"/>
      <c r="E29" s="117"/>
      <c r="F29" s="117"/>
      <c r="G29" s="228">
        <v>20001623</v>
      </c>
      <c r="H29" s="228"/>
      <c r="I29" s="228"/>
      <c r="J29" s="118" t="s">
        <v>51</v>
      </c>
    </row>
    <row r="30" spans="1:10" ht="12.75" customHeight="1" x14ac:dyDescent="0.2">
      <c r="A30" s="4"/>
      <c r="B30" s="4"/>
      <c r="C30" s="5"/>
      <c r="D30" s="5"/>
      <c r="E30" s="5"/>
      <c r="F30" s="5"/>
      <c r="G30" s="45"/>
      <c r="H30" s="5"/>
      <c r="I30" s="45"/>
      <c r="J30" s="12"/>
    </row>
    <row r="31" spans="1:10" ht="30" customHeight="1" x14ac:dyDescent="0.2">
      <c r="A31" s="4"/>
      <c r="B31" s="4"/>
      <c r="C31" s="5"/>
      <c r="D31" s="5"/>
      <c r="E31" s="5"/>
      <c r="F31" s="5"/>
      <c r="G31" s="45"/>
      <c r="H31" s="5"/>
      <c r="I31" s="45"/>
      <c r="J31" s="12"/>
    </row>
    <row r="32" spans="1:10" ht="18.75" customHeight="1" x14ac:dyDescent="0.2">
      <c r="A32" s="4"/>
      <c r="B32" s="24"/>
      <c r="C32" s="19" t="s">
        <v>10</v>
      </c>
      <c r="D32" s="39"/>
      <c r="E32" s="39"/>
      <c r="F32" s="19" t="s">
        <v>9</v>
      </c>
      <c r="G32" s="39"/>
      <c r="H32" s="40">
        <f ca="1">TODAY()</f>
        <v>44300</v>
      </c>
      <c r="I32" s="39"/>
      <c r="J32" s="12"/>
    </row>
    <row r="33" spans="1:10" ht="47.25" customHeight="1" x14ac:dyDescent="0.2">
      <c r="A33" s="4"/>
      <c r="B33" s="4"/>
      <c r="C33" s="5"/>
      <c r="D33" s="5"/>
      <c r="E33" s="5"/>
      <c r="F33" s="5"/>
      <c r="G33" s="45"/>
      <c r="H33" s="5"/>
      <c r="I33" s="45"/>
      <c r="J33" s="12"/>
    </row>
    <row r="34" spans="1:10" s="37" customFormat="1" ht="18.75" customHeight="1" x14ac:dyDescent="0.2">
      <c r="A34" s="30"/>
      <c r="B34" s="30"/>
      <c r="C34" s="31"/>
      <c r="D34" s="25"/>
      <c r="E34" s="25"/>
      <c r="F34" s="31"/>
      <c r="G34" s="32"/>
      <c r="H34" s="25"/>
      <c r="I34" s="32"/>
      <c r="J34" s="38"/>
    </row>
    <row r="35" spans="1:10" ht="12.75" customHeight="1" x14ac:dyDescent="0.2">
      <c r="A35" s="4"/>
      <c r="B35" s="4"/>
      <c r="C35" s="5"/>
      <c r="D35" s="215" t="s">
        <v>2</v>
      </c>
      <c r="E35" s="215"/>
      <c r="F35" s="5"/>
      <c r="G35" s="45"/>
      <c r="H35" s="13" t="s">
        <v>3</v>
      </c>
      <c r="I35" s="45"/>
      <c r="J35" s="12"/>
    </row>
    <row r="36" spans="1:10" ht="13.5" customHeight="1" thickBot="1" x14ac:dyDescent="0.25">
      <c r="A36" s="14"/>
      <c r="B36" s="14"/>
      <c r="C36" s="15"/>
      <c r="D36" s="15"/>
      <c r="E36" s="15"/>
      <c r="F36" s="15"/>
      <c r="G36" s="16"/>
      <c r="H36" s="15"/>
      <c r="I36" s="16"/>
      <c r="J36" s="17"/>
    </row>
    <row r="37" spans="1:10" ht="27" hidden="1" customHeight="1" x14ac:dyDescent="0.25">
      <c r="B37" s="77" t="s">
        <v>15</v>
      </c>
      <c r="C37" s="3"/>
      <c r="D37" s="3"/>
      <c r="E37" s="3"/>
      <c r="F37" s="104"/>
      <c r="G37" s="104"/>
      <c r="H37" s="104"/>
      <c r="I37" s="104"/>
      <c r="J37" s="3"/>
    </row>
    <row r="38" spans="1:10" ht="25.5" hidden="1" customHeight="1" x14ac:dyDescent="0.2">
      <c r="A38" s="96" t="s">
        <v>37</v>
      </c>
      <c r="B38" s="98" t="s">
        <v>16</v>
      </c>
      <c r="C38" s="99" t="s">
        <v>5</v>
      </c>
      <c r="D38" s="100"/>
      <c r="E38" s="100"/>
      <c r="F38" s="105" t="str">
        <f>B23</f>
        <v>Základ pro sníženou DPH</v>
      </c>
      <c r="G38" s="105" t="str">
        <f>B25</f>
        <v>Základ pro základní DPH</v>
      </c>
      <c r="H38" s="106" t="s">
        <v>17</v>
      </c>
      <c r="I38" s="106" t="s">
        <v>1</v>
      </c>
      <c r="J38" s="101" t="s">
        <v>0</v>
      </c>
    </row>
    <row r="39" spans="1:10" ht="25.5" hidden="1" customHeight="1" x14ac:dyDescent="0.2">
      <c r="A39" s="96">
        <v>1</v>
      </c>
      <c r="B39" s="102" t="s">
        <v>49</v>
      </c>
      <c r="C39" s="198" t="s">
        <v>46</v>
      </c>
      <c r="D39" s="199"/>
      <c r="E39" s="199"/>
      <c r="F39" s="107">
        <v>0</v>
      </c>
      <c r="G39" s="108">
        <v>16530267.140000001</v>
      </c>
      <c r="H39" s="109">
        <v>3471356</v>
      </c>
      <c r="I39" s="109">
        <v>20001623.140000001</v>
      </c>
      <c r="J39" s="103">
        <f>IF(CenaCelkemVypocet=0,"",I39/CenaCelkemVypocet*100)</f>
        <v>100</v>
      </c>
    </row>
    <row r="40" spans="1:10" ht="25.5" hidden="1" customHeight="1" x14ac:dyDescent="0.2">
      <c r="A40" s="96"/>
      <c r="B40" s="200" t="s">
        <v>50</v>
      </c>
      <c r="C40" s="201"/>
      <c r="D40" s="201"/>
      <c r="E40" s="202"/>
      <c r="F40" s="110">
        <f>SUMIF(A39:A39,"=1",F39:F39)</f>
        <v>0</v>
      </c>
      <c r="G40" s="111">
        <f>SUMIF(A39:A39,"=1",G39:G39)</f>
        <v>16530267.140000001</v>
      </c>
      <c r="H40" s="111">
        <f>SUMIF(A39:A39,"=1",H39:H39)</f>
        <v>3471356</v>
      </c>
      <c r="I40" s="111">
        <f>SUMIF(A39:A39,"=1",I39:I39)</f>
        <v>20001623.140000001</v>
      </c>
      <c r="J40" s="97">
        <f>SUMIF(A39:A39,"=1",J39:J39)</f>
        <v>100</v>
      </c>
    </row>
    <row r="44" spans="1:10" ht="15.75" x14ac:dyDescent="0.25">
      <c r="B44" s="119" t="s">
        <v>52</v>
      </c>
    </row>
    <row r="46" spans="1:10" ht="25.5" customHeight="1" x14ac:dyDescent="0.2">
      <c r="A46" s="120"/>
      <c r="B46" s="124" t="s">
        <v>16</v>
      </c>
      <c r="C46" s="124" t="s">
        <v>5</v>
      </c>
      <c r="D46" s="125"/>
      <c r="E46" s="125"/>
      <c r="F46" s="128" t="s">
        <v>53</v>
      </c>
      <c r="G46" s="128"/>
      <c r="H46" s="128"/>
      <c r="I46" s="203" t="s">
        <v>28</v>
      </c>
      <c r="J46" s="203"/>
    </row>
    <row r="47" spans="1:10" ht="25.5" customHeight="1" x14ac:dyDescent="0.2">
      <c r="A47" s="121"/>
      <c r="B47" s="129" t="s">
        <v>54</v>
      </c>
      <c r="C47" s="205" t="s">
        <v>55</v>
      </c>
      <c r="D47" s="206"/>
      <c r="E47" s="206"/>
      <c r="F47" s="131" t="s">
        <v>23</v>
      </c>
      <c r="G47" s="132"/>
      <c r="H47" s="132"/>
      <c r="I47" s="204">
        <v>176242.16</v>
      </c>
      <c r="J47" s="204"/>
    </row>
    <row r="48" spans="1:10" ht="25.5" customHeight="1" x14ac:dyDescent="0.2">
      <c r="A48" s="121"/>
      <c r="B48" s="123" t="s">
        <v>56</v>
      </c>
      <c r="C48" s="196" t="s">
        <v>57</v>
      </c>
      <c r="D48" s="197"/>
      <c r="E48" s="197"/>
      <c r="F48" s="133" t="s">
        <v>23</v>
      </c>
      <c r="G48" s="134"/>
      <c r="H48" s="134"/>
      <c r="I48" s="195">
        <v>3572024.1</v>
      </c>
      <c r="J48" s="195"/>
    </row>
    <row r="49" spans="1:10" ht="25.5" customHeight="1" x14ac:dyDescent="0.2">
      <c r="A49" s="121"/>
      <c r="B49" s="123" t="s">
        <v>58</v>
      </c>
      <c r="C49" s="196" t="s">
        <v>59</v>
      </c>
      <c r="D49" s="197"/>
      <c r="E49" s="197"/>
      <c r="F49" s="133" t="s">
        <v>23</v>
      </c>
      <c r="G49" s="134"/>
      <c r="H49" s="134"/>
      <c r="I49" s="195">
        <v>1357488.51</v>
      </c>
      <c r="J49" s="195"/>
    </row>
    <row r="50" spans="1:10" ht="25.5" customHeight="1" x14ac:dyDescent="0.2">
      <c r="A50" s="121"/>
      <c r="B50" s="123" t="s">
        <v>60</v>
      </c>
      <c r="C50" s="196" t="s">
        <v>61</v>
      </c>
      <c r="D50" s="197"/>
      <c r="E50" s="197"/>
      <c r="F50" s="133" t="s">
        <v>23</v>
      </c>
      <c r="G50" s="134"/>
      <c r="H50" s="134"/>
      <c r="I50" s="195">
        <v>2194434.9</v>
      </c>
      <c r="J50" s="195"/>
    </row>
    <row r="51" spans="1:10" ht="25.5" customHeight="1" x14ac:dyDescent="0.2">
      <c r="A51" s="121"/>
      <c r="B51" s="123" t="s">
        <v>62</v>
      </c>
      <c r="C51" s="196" t="s">
        <v>63</v>
      </c>
      <c r="D51" s="197"/>
      <c r="E51" s="197"/>
      <c r="F51" s="133" t="s">
        <v>23</v>
      </c>
      <c r="G51" s="134"/>
      <c r="H51" s="134"/>
      <c r="I51" s="195">
        <v>219749.04</v>
      </c>
      <c r="J51" s="195"/>
    </row>
    <row r="52" spans="1:10" ht="25.5" customHeight="1" x14ac:dyDescent="0.2">
      <c r="A52" s="121"/>
      <c r="B52" s="123" t="s">
        <v>64</v>
      </c>
      <c r="C52" s="196" t="s">
        <v>65</v>
      </c>
      <c r="D52" s="197"/>
      <c r="E52" s="197"/>
      <c r="F52" s="133" t="s">
        <v>23</v>
      </c>
      <c r="G52" s="134"/>
      <c r="H52" s="134"/>
      <c r="I52" s="195">
        <v>37749.599999999999</v>
      </c>
      <c r="J52" s="195"/>
    </row>
    <row r="53" spans="1:10" ht="25.5" customHeight="1" x14ac:dyDescent="0.2">
      <c r="A53" s="121"/>
      <c r="B53" s="123" t="s">
        <v>66</v>
      </c>
      <c r="C53" s="196" t="s">
        <v>67</v>
      </c>
      <c r="D53" s="197"/>
      <c r="E53" s="197"/>
      <c r="F53" s="133" t="s">
        <v>23</v>
      </c>
      <c r="G53" s="134"/>
      <c r="H53" s="134"/>
      <c r="I53" s="195">
        <v>109238.33</v>
      </c>
      <c r="J53" s="195"/>
    </row>
    <row r="54" spans="1:10" ht="25.5" customHeight="1" x14ac:dyDescent="0.2">
      <c r="A54" s="121"/>
      <c r="B54" s="123" t="s">
        <v>68</v>
      </c>
      <c r="C54" s="196" t="s">
        <v>69</v>
      </c>
      <c r="D54" s="197"/>
      <c r="E54" s="197"/>
      <c r="F54" s="133" t="s">
        <v>24</v>
      </c>
      <c r="G54" s="134"/>
      <c r="H54" s="134"/>
      <c r="I54" s="195">
        <v>392582.12</v>
      </c>
      <c r="J54" s="195"/>
    </row>
    <row r="55" spans="1:10" ht="25.5" customHeight="1" x14ac:dyDescent="0.2">
      <c r="A55" s="121"/>
      <c r="B55" s="123" t="s">
        <v>70</v>
      </c>
      <c r="C55" s="196" t="s">
        <v>71</v>
      </c>
      <c r="D55" s="197"/>
      <c r="E55" s="197"/>
      <c r="F55" s="133" t="s">
        <v>24</v>
      </c>
      <c r="G55" s="134"/>
      <c r="H55" s="134"/>
      <c r="I55" s="195">
        <v>30450</v>
      </c>
      <c r="J55" s="195"/>
    </row>
    <row r="56" spans="1:10" ht="25.5" customHeight="1" x14ac:dyDescent="0.2">
      <c r="A56" s="121"/>
      <c r="B56" s="123" t="s">
        <v>72</v>
      </c>
      <c r="C56" s="196" t="s">
        <v>73</v>
      </c>
      <c r="D56" s="197"/>
      <c r="E56" s="197"/>
      <c r="F56" s="133" t="s">
        <v>24</v>
      </c>
      <c r="G56" s="134"/>
      <c r="H56" s="134"/>
      <c r="I56" s="195">
        <v>162876</v>
      </c>
      <c r="J56" s="195"/>
    </row>
    <row r="57" spans="1:10" ht="25.5" customHeight="1" x14ac:dyDescent="0.2">
      <c r="A57" s="121"/>
      <c r="B57" s="123" t="s">
        <v>74</v>
      </c>
      <c r="C57" s="196" t="s">
        <v>75</v>
      </c>
      <c r="D57" s="197"/>
      <c r="E57" s="197"/>
      <c r="F57" s="133" t="s">
        <v>24</v>
      </c>
      <c r="G57" s="134"/>
      <c r="H57" s="134"/>
      <c r="I57" s="195">
        <v>461999.76</v>
      </c>
      <c r="J57" s="195"/>
    </row>
    <row r="58" spans="1:10" ht="25.5" customHeight="1" x14ac:dyDescent="0.2">
      <c r="A58" s="121"/>
      <c r="B58" s="123" t="s">
        <v>76</v>
      </c>
      <c r="C58" s="196" t="s">
        <v>77</v>
      </c>
      <c r="D58" s="197"/>
      <c r="E58" s="197"/>
      <c r="F58" s="133" t="s">
        <v>24</v>
      </c>
      <c r="G58" s="134"/>
      <c r="H58" s="134"/>
      <c r="I58" s="195">
        <v>80088.649999999994</v>
      </c>
      <c r="J58" s="195"/>
    </row>
    <row r="59" spans="1:10" ht="25.5" customHeight="1" x14ac:dyDescent="0.2">
      <c r="A59" s="121"/>
      <c r="B59" s="123" t="s">
        <v>78</v>
      </c>
      <c r="C59" s="196" t="s">
        <v>79</v>
      </c>
      <c r="D59" s="197"/>
      <c r="E59" s="197"/>
      <c r="F59" s="133" t="s">
        <v>24</v>
      </c>
      <c r="G59" s="134"/>
      <c r="H59" s="134"/>
      <c r="I59" s="195">
        <v>436229.85</v>
      </c>
      <c r="J59" s="195"/>
    </row>
    <row r="60" spans="1:10" ht="25.5" customHeight="1" x14ac:dyDescent="0.2">
      <c r="A60" s="121"/>
      <c r="B60" s="123" t="s">
        <v>80</v>
      </c>
      <c r="C60" s="196" t="s">
        <v>81</v>
      </c>
      <c r="D60" s="197"/>
      <c r="E60" s="197"/>
      <c r="F60" s="133" t="s">
        <v>24</v>
      </c>
      <c r="G60" s="134"/>
      <c r="H60" s="134"/>
      <c r="I60" s="195">
        <v>186488.61</v>
      </c>
      <c r="J60" s="195"/>
    </row>
    <row r="61" spans="1:10" ht="25.5" customHeight="1" x14ac:dyDescent="0.2">
      <c r="A61" s="121"/>
      <c r="B61" s="123" t="s">
        <v>82</v>
      </c>
      <c r="C61" s="196" t="s">
        <v>83</v>
      </c>
      <c r="D61" s="197"/>
      <c r="E61" s="197"/>
      <c r="F61" s="133" t="s">
        <v>24</v>
      </c>
      <c r="G61" s="134"/>
      <c r="H61" s="134"/>
      <c r="I61" s="195">
        <v>221664.24</v>
      </c>
      <c r="J61" s="195"/>
    </row>
    <row r="62" spans="1:10" ht="25.5" customHeight="1" x14ac:dyDescent="0.2">
      <c r="A62" s="121"/>
      <c r="B62" s="123" t="s">
        <v>84</v>
      </c>
      <c r="C62" s="196" t="s">
        <v>85</v>
      </c>
      <c r="D62" s="197"/>
      <c r="E62" s="197"/>
      <c r="F62" s="133" t="s">
        <v>24</v>
      </c>
      <c r="G62" s="134"/>
      <c r="H62" s="134"/>
      <c r="I62" s="195">
        <v>812053.2</v>
      </c>
      <c r="J62" s="195"/>
    </row>
    <row r="63" spans="1:10" ht="25.5" customHeight="1" x14ac:dyDescent="0.2">
      <c r="A63" s="121"/>
      <c r="B63" s="123" t="s">
        <v>86</v>
      </c>
      <c r="C63" s="196" t="s">
        <v>87</v>
      </c>
      <c r="D63" s="197"/>
      <c r="E63" s="197"/>
      <c r="F63" s="133" t="s">
        <v>24</v>
      </c>
      <c r="G63" s="134"/>
      <c r="H63" s="134"/>
      <c r="I63" s="195">
        <v>198759.86</v>
      </c>
      <c r="J63" s="195"/>
    </row>
    <row r="64" spans="1:10" ht="25.5" customHeight="1" x14ac:dyDescent="0.2">
      <c r="A64" s="121"/>
      <c r="B64" s="123" t="s">
        <v>88</v>
      </c>
      <c r="C64" s="196" t="s">
        <v>89</v>
      </c>
      <c r="D64" s="197"/>
      <c r="E64" s="197"/>
      <c r="F64" s="133" t="s">
        <v>24</v>
      </c>
      <c r="G64" s="134"/>
      <c r="H64" s="134"/>
      <c r="I64" s="195">
        <v>55374.02</v>
      </c>
      <c r="J64" s="195"/>
    </row>
    <row r="65" spans="1:10" ht="25.5" customHeight="1" x14ac:dyDescent="0.2">
      <c r="A65" s="121"/>
      <c r="B65" s="123" t="s">
        <v>90</v>
      </c>
      <c r="C65" s="196" t="s">
        <v>91</v>
      </c>
      <c r="D65" s="197"/>
      <c r="E65" s="197"/>
      <c r="F65" s="133" t="s">
        <v>25</v>
      </c>
      <c r="G65" s="134"/>
      <c r="H65" s="134"/>
      <c r="I65" s="195">
        <v>42424.2</v>
      </c>
      <c r="J65" s="195"/>
    </row>
    <row r="66" spans="1:10" ht="25.5" customHeight="1" x14ac:dyDescent="0.2">
      <c r="A66" s="121"/>
      <c r="B66" s="123" t="s">
        <v>92</v>
      </c>
      <c r="C66" s="196" t="s">
        <v>93</v>
      </c>
      <c r="D66" s="197"/>
      <c r="E66" s="197"/>
      <c r="F66" s="133" t="s">
        <v>25</v>
      </c>
      <c r="G66" s="134"/>
      <c r="H66" s="134"/>
      <c r="I66" s="195">
        <v>5372850</v>
      </c>
      <c r="J66" s="195"/>
    </row>
    <row r="67" spans="1:10" ht="25.5" customHeight="1" x14ac:dyDescent="0.2">
      <c r="A67" s="121"/>
      <c r="B67" s="130" t="s">
        <v>94</v>
      </c>
      <c r="C67" s="192" t="s">
        <v>95</v>
      </c>
      <c r="D67" s="193"/>
      <c r="E67" s="193"/>
      <c r="F67" s="135" t="s">
        <v>25</v>
      </c>
      <c r="G67" s="136"/>
      <c r="H67" s="136"/>
      <c r="I67" s="191">
        <v>409499.99</v>
      </c>
      <c r="J67" s="191"/>
    </row>
    <row r="68" spans="1:10" ht="25.5" customHeight="1" x14ac:dyDescent="0.2">
      <c r="A68" s="122"/>
      <c r="B68" s="126" t="s">
        <v>1</v>
      </c>
      <c r="C68" s="126"/>
      <c r="D68" s="127"/>
      <c r="E68" s="127"/>
      <c r="F68" s="137"/>
      <c r="G68" s="138"/>
      <c r="H68" s="138"/>
      <c r="I68" s="194">
        <f>SUM(I47:I67)</f>
        <v>16530267.139999997</v>
      </c>
      <c r="J68" s="194"/>
    </row>
    <row r="69" spans="1:10" x14ac:dyDescent="0.2">
      <c r="F69" s="94"/>
      <c r="G69" s="95"/>
      <c r="H69" s="94"/>
      <c r="I69" s="95"/>
      <c r="J69" s="95"/>
    </row>
    <row r="70" spans="1:10" x14ac:dyDescent="0.2">
      <c r="F70" s="94"/>
      <c r="G70" s="95"/>
      <c r="H70" s="94"/>
      <c r="I70" s="95"/>
      <c r="J70" s="95"/>
    </row>
    <row r="71" spans="1:10" x14ac:dyDescent="0.2">
      <c r="F71" s="94"/>
      <c r="G71" s="95"/>
      <c r="H71" s="94"/>
      <c r="I71" s="95"/>
      <c r="J71" s="95"/>
    </row>
  </sheetData>
  <customSheetViews>
    <customSheetView guid="{B7E7C763-C459-487D-8ABA-5CFDDFBD5A84}" showPageBreaks="1" showGridLines="0" fitToPage="1" printArea="1" hiddenColumns="1" topLeftCell="B1">
      <selection activeCell="L13" sqref="L13"/>
      <pageMargins left="0.39370078740157483" right="0.19685039370078741" top="0.39370078740157483" bottom="0.39370078740157483" header="0" footer="0.19685039370078741"/>
      <pageSetup paperSize="9" scale="98" fitToHeight="9999" orientation="portrait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81">
    <mergeCell ref="B1:J1"/>
    <mergeCell ref="G26:I26"/>
    <mergeCell ref="G27:I27"/>
    <mergeCell ref="G29:I29"/>
    <mergeCell ref="G25:I25"/>
    <mergeCell ref="I16:J16"/>
    <mergeCell ref="I19:J19"/>
    <mergeCell ref="E21:F21"/>
    <mergeCell ref="G21:H21"/>
    <mergeCell ref="G28:I28"/>
    <mergeCell ref="G15:H15"/>
    <mergeCell ref="I15:J15"/>
    <mergeCell ref="E16:F16"/>
    <mergeCell ref="D12:G12"/>
    <mergeCell ref="D13:G13"/>
    <mergeCell ref="D3:J3"/>
    <mergeCell ref="E20:F20"/>
    <mergeCell ref="I20:J20"/>
    <mergeCell ref="I21:J21"/>
    <mergeCell ref="G19:H19"/>
    <mergeCell ref="G20:H20"/>
    <mergeCell ref="I48:J48"/>
    <mergeCell ref="C48:E48"/>
    <mergeCell ref="D2:J2"/>
    <mergeCell ref="E17:F17"/>
    <mergeCell ref="G16:H16"/>
    <mergeCell ref="G17:H17"/>
    <mergeCell ref="G18:H18"/>
    <mergeCell ref="I17:J17"/>
    <mergeCell ref="I18:J18"/>
    <mergeCell ref="E18:F18"/>
    <mergeCell ref="E15:F15"/>
    <mergeCell ref="D11:G11"/>
    <mergeCell ref="D35:E35"/>
    <mergeCell ref="G24:I24"/>
    <mergeCell ref="G23:I23"/>
    <mergeCell ref="E19:F19"/>
    <mergeCell ref="C39:E39"/>
    <mergeCell ref="B40:E40"/>
    <mergeCell ref="I46:J46"/>
    <mergeCell ref="I47:J47"/>
    <mergeCell ref="C47:E47"/>
    <mergeCell ref="I49:J49"/>
    <mergeCell ref="C49:E49"/>
    <mergeCell ref="I50:J50"/>
    <mergeCell ref="C50:E50"/>
    <mergeCell ref="I51:J51"/>
    <mergeCell ref="C51:E51"/>
    <mergeCell ref="I52:J52"/>
    <mergeCell ref="C52:E52"/>
    <mergeCell ref="I53:J53"/>
    <mergeCell ref="C53:E53"/>
    <mergeCell ref="I54:J54"/>
    <mergeCell ref="C54:E54"/>
    <mergeCell ref="I55:J55"/>
    <mergeCell ref="C55:E55"/>
    <mergeCell ref="I56:J56"/>
    <mergeCell ref="C56:E56"/>
    <mergeCell ref="I57:J57"/>
    <mergeCell ref="C57:E57"/>
    <mergeCell ref="I58:J58"/>
    <mergeCell ref="C58:E58"/>
    <mergeCell ref="I59:J59"/>
    <mergeCell ref="C59:E59"/>
    <mergeCell ref="I60:J60"/>
    <mergeCell ref="C60:E60"/>
    <mergeCell ref="I61:J61"/>
    <mergeCell ref="C61:E61"/>
    <mergeCell ref="I62:J62"/>
    <mergeCell ref="C62:E62"/>
    <mergeCell ref="I63:J63"/>
    <mergeCell ref="C63:E63"/>
    <mergeCell ref="I67:J67"/>
    <mergeCell ref="C67:E67"/>
    <mergeCell ref="I68:J68"/>
    <mergeCell ref="I64:J64"/>
    <mergeCell ref="C64:E64"/>
    <mergeCell ref="I65:J65"/>
    <mergeCell ref="C65:E65"/>
    <mergeCell ref="I66:J66"/>
    <mergeCell ref="C66:E66"/>
  </mergeCells>
  <phoneticPr fontId="0" type="noConversion"/>
  <pageMargins left="0.39370078740157483" right="0.19685039370078741" top="0.59055118110236227" bottom="0.39370078740157483" header="0" footer="0.19685039370078741"/>
  <pageSetup paperSize="9" fitToHeight="9999" orientation="portrait" horizontalDpi="300" verticalDpi="300" r:id="rId2"/>
  <headerFooter alignWithMargins="0">
    <oddFooter>&amp;L&amp;9Zpracováno programem &amp;"Arial CE,Tučné"RTS Stavitel +,  © RTS, a.s.&amp;R&amp;9Stránka &amp;P z &amp;N</oddFooter>
  </headerFooter>
  <rowBreaks count="1" manualBreakCount="1">
    <brk id="36" max="9" man="1"/>
  </rowBreaks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4">
    <tabColor rgb="FFFF9966"/>
  </sheetPr>
  <dimension ref="A1:G5"/>
  <sheetViews>
    <sheetView workbookViewId="0">
      <selection activeCell="A5" sqref="A5:IV5"/>
    </sheetView>
  </sheetViews>
  <sheetFormatPr defaultRowHeight="12.75" x14ac:dyDescent="0.2"/>
  <cols>
    <col min="1" max="1" width="4.28515625" style="6" customWidth="1"/>
    <col min="2" max="2" width="14.42578125" style="6" customWidth="1"/>
    <col min="3" max="3" width="38.28515625" style="10" customWidth="1"/>
    <col min="4" max="4" width="4.5703125" style="6" customWidth="1"/>
    <col min="5" max="5" width="10.5703125" style="6" customWidth="1"/>
    <col min="6" max="6" width="9.85546875" style="6" customWidth="1"/>
    <col min="7" max="7" width="12.7109375" style="6" customWidth="1"/>
    <col min="8" max="16384" width="9.140625" style="6"/>
  </cols>
  <sheetData>
    <row r="1" spans="1:7" ht="15.75" x14ac:dyDescent="0.2">
      <c r="A1" s="238" t="s">
        <v>6</v>
      </c>
      <c r="B1" s="238"/>
      <c r="C1" s="239"/>
      <c r="D1" s="238"/>
      <c r="E1" s="238"/>
      <c r="F1" s="238"/>
      <c r="G1" s="238"/>
    </row>
    <row r="2" spans="1:7" ht="24.95" customHeight="1" x14ac:dyDescent="0.2">
      <c r="A2" s="79" t="s">
        <v>41</v>
      </c>
      <c r="B2" s="78"/>
      <c r="C2" s="240"/>
      <c r="D2" s="240"/>
      <c r="E2" s="240"/>
      <c r="F2" s="240"/>
      <c r="G2" s="241"/>
    </row>
    <row r="3" spans="1:7" ht="24.95" hidden="1" customHeight="1" x14ac:dyDescent="0.2">
      <c r="A3" s="79" t="s">
        <v>7</v>
      </c>
      <c r="B3" s="78"/>
      <c r="C3" s="240"/>
      <c r="D3" s="240"/>
      <c r="E3" s="240"/>
      <c r="F3" s="240"/>
      <c r="G3" s="241"/>
    </row>
    <row r="4" spans="1:7" ht="24.95" hidden="1" customHeight="1" x14ac:dyDescent="0.2">
      <c r="A4" s="79" t="s">
        <v>8</v>
      </c>
      <c r="B4" s="78"/>
      <c r="C4" s="240"/>
      <c r="D4" s="240"/>
      <c r="E4" s="240"/>
      <c r="F4" s="240"/>
      <c r="G4" s="241"/>
    </row>
    <row r="5" spans="1:7" hidden="1" x14ac:dyDescent="0.2">
      <c r="B5" s="7"/>
      <c r="C5" s="8"/>
      <c r="D5" s="9"/>
    </row>
  </sheetData>
  <customSheetViews>
    <customSheetView guid="{B7E7C763-C459-487D-8ABA-5CFDDFBD5A84}">
      <selection activeCell="E19" sqref="E19"/>
      <pageMargins left="0.59055118110236227" right="0.39370078740157483" top="0.59055118110236227" bottom="0.98425196850393704" header="0.19685039370078741" footer="0.51181102362204722"/>
      <pageSetup paperSize="9" orientation="portrait" r:id="rId1"/>
      <headerFooter alignWithMargins="0">
        <oddFooter>&amp;L&amp;9Zpracováno programem &amp;"Arial CE,Tučné"BUILDpower S,  © RTS, a.s.&amp;R&amp;"Arial,Obyčejné"Strana &amp;P z &amp;N</oddFooter>
      </headerFooter>
    </customSheetView>
  </customSheetViews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2"/>
  <headerFooter alignWithMargins="0">
    <oddFooter>&amp;L&amp;9Zpracováno programem &amp;"Arial CE,Tučné"RTS Stavitel +,  © RTS, a.s.&amp;R&amp;"Arial,Obyčejné"Strana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BH76"/>
  <sheetViews>
    <sheetView tabSelected="1" workbookViewId="0">
      <selection activeCell="Z62" sqref="Z62"/>
    </sheetView>
  </sheetViews>
  <sheetFormatPr defaultRowHeight="12.75" outlineLevelRow="1" x14ac:dyDescent="0.2"/>
  <cols>
    <col min="1" max="1" width="4.28515625" customWidth="1"/>
    <col min="2" max="2" width="14.42578125" style="93" customWidth="1"/>
    <col min="3" max="3" width="38.28515625" style="93" customWidth="1"/>
    <col min="4" max="4" width="4.5703125" customWidth="1"/>
    <col min="5" max="5" width="10.5703125" customWidth="1"/>
    <col min="6" max="6" width="9.85546875" customWidth="1"/>
    <col min="7" max="7" width="12.7109375" customWidth="1"/>
    <col min="8" max="21" width="0" hidden="1" customWidth="1"/>
    <col min="29" max="39" width="0" hidden="1" customWidth="1"/>
  </cols>
  <sheetData>
    <row r="1" spans="1:60" ht="15.75" customHeight="1" x14ac:dyDescent="0.25">
      <c r="A1" s="242" t="s">
        <v>6</v>
      </c>
      <c r="B1" s="242"/>
      <c r="C1" s="242"/>
      <c r="D1" s="242"/>
      <c r="E1" s="242"/>
      <c r="F1" s="242"/>
      <c r="G1" s="242"/>
      <c r="AE1" t="s">
        <v>99</v>
      </c>
    </row>
    <row r="2" spans="1:60" ht="24.95" customHeight="1" x14ac:dyDescent="0.2">
      <c r="A2" s="143" t="s">
        <v>98</v>
      </c>
      <c r="B2" s="141"/>
      <c r="C2" s="243" t="s">
        <v>46</v>
      </c>
      <c r="D2" s="244"/>
      <c r="E2" s="244"/>
      <c r="F2" s="244"/>
      <c r="G2" s="245"/>
      <c r="AE2" t="s">
        <v>100</v>
      </c>
    </row>
    <row r="3" spans="1:60" ht="24.95" customHeight="1" x14ac:dyDescent="0.2">
      <c r="A3" s="144" t="s">
        <v>7</v>
      </c>
      <c r="B3" s="142"/>
      <c r="C3" s="246" t="s">
        <v>43</v>
      </c>
      <c r="D3" s="247"/>
      <c r="E3" s="247"/>
      <c r="F3" s="247"/>
      <c r="G3" s="248"/>
      <c r="AE3" t="s">
        <v>101</v>
      </c>
    </row>
    <row r="4" spans="1:60" ht="24.95" hidden="1" customHeight="1" x14ac:dyDescent="0.2">
      <c r="A4" s="144" t="s">
        <v>8</v>
      </c>
      <c r="B4" s="142"/>
      <c r="C4" s="246"/>
      <c r="D4" s="247"/>
      <c r="E4" s="247"/>
      <c r="F4" s="247"/>
      <c r="G4" s="248"/>
      <c r="AE4" t="s">
        <v>102</v>
      </c>
    </row>
    <row r="5" spans="1:60" hidden="1" x14ac:dyDescent="0.2">
      <c r="A5" s="145" t="s">
        <v>103</v>
      </c>
      <c r="B5" s="146"/>
      <c r="C5" s="147"/>
      <c r="D5" s="148"/>
      <c r="E5" s="148"/>
      <c r="F5" s="148"/>
      <c r="G5" s="149"/>
      <c r="AE5" t="s">
        <v>104</v>
      </c>
    </row>
    <row r="7" spans="1:60" ht="38.25" x14ac:dyDescent="0.2">
      <c r="A7" s="154" t="s">
        <v>105</v>
      </c>
      <c r="B7" s="155" t="s">
        <v>106</v>
      </c>
      <c r="C7" s="155" t="s">
        <v>107</v>
      </c>
      <c r="D7" s="154" t="s">
        <v>108</v>
      </c>
      <c r="E7" s="154" t="s">
        <v>109</v>
      </c>
      <c r="F7" s="150" t="s">
        <v>110</v>
      </c>
      <c r="G7" s="170" t="s">
        <v>28</v>
      </c>
      <c r="H7" s="171" t="s">
        <v>29</v>
      </c>
      <c r="I7" s="171" t="s">
        <v>111</v>
      </c>
      <c r="J7" s="171" t="s">
        <v>30</v>
      </c>
      <c r="K7" s="171" t="s">
        <v>112</v>
      </c>
      <c r="L7" s="171" t="s">
        <v>113</v>
      </c>
      <c r="M7" s="171" t="s">
        <v>114</v>
      </c>
      <c r="N7" s="171" t="s">
        <v>115</v>
      </c>
      <c r="O7" s="171" t="s">
        <v>116</v>
      </c>
      <c r="P7" s="171" t="s">
        <v>117</v>
      </c>
      <c r="Q7" s="171" t="s">
        <v>118</v>
      </c>
      <c r="R7" s="171" t="s">
        <v>119</v>
      </c>
      <c r="S7" s="171" t="s">
        <v>120</v>
      </c>
      <c r="T7" s="171" t="s">
        <v>121</v>
      </c>
      <c r="U7" s="157" t="s">
        <v>122</v>
      </c>
    </row>
    <row r="8" spans="1:60" x14ac:dyDescent="0.2">
      <c r="A8" s="172" t="s">
        <v>123</v>
      </c>
      <c r="B8" s="173" t="s">
        <v>54</v>
      </c>
      <c r="C8" s="174" t="s">
        <v>55</v>
      </c>
      <c r="D8" s="175"/>
      <c r="E8" s="176"/>
      <c r="F8" s="177"/>
      <c r="G8" s="177">
        <f>SUMIF(AE9:AE11,"&lt;&gt;NOR",G9:G11)</f>
        <v>0</v>
      </c>
      <c r="H8" s="177"/>
      <c r="I8" s="177">
        <f>SUM(I9:I11)</f>
        <v>0</v>
      </c>
      <c r="J8" s="177"/>
      <c r="K8" s="177">
        <f>SUM(K9:K11)</f>
        <v>176242.16</v>
      </c>
      <c r="L8" s="177"/>
      <c r="M8" s="177">
        <f>SUM(M9:M11)</f>
        <v>0</v>
      </c>
      <c r="N8" s="156"/>
      <c r="O8" s="156">
        <f>SUM(O9:O11)</f>
        <v>0</v>
      </c>
      <c r="P8" s="156"/>
      <c r="Q8" s="156">
        <f>SUM(Q9:Q11)</f>
        <v>0</v>
      </c>
      <c r="R8" s="156"/>
      <c r="S8" s="156"/>
      <c r="T8" s="172"/>
      <c r="U8" s="156">
        <f>SUM(U9:U11)</f>
        <v>136.19</v>
      </c>
      <c r="AE8" t="s">
        <v>124</v>
      </c>
    </row>
    <row r="9" spans="1:60" outlineLevel="1" x14ac:dyDescent="0.2">
      <c r="A9" s="152">
        <v>1</v>
      </c>
      <c r="B9" s="158" t="s">
        <v>125</v>
      </c>
      <c r="C9" s="185" t="s">
        <v>126</v>
      </c>
      <c r="D9" s="160" t="s">
        <v>127</v>
      </c>
      <c r="E9" s="166">
        <v>373</v>
      </c>
      <c r="F9" s="168"/>
      <c r="G9" s="168">
        <f>E9*F9</f>
        <v>0</v>
      </c>
      <c r="H9" s="168">
        <v>0</v>
      </c>
      <c r="I9" s="168">
        <f>ROUND(E9*H9,2)</f>
        <v>0</v>
      </c>
      <c r="J9" s="168">
        <v>88.94</v>
      </c>
      <c r="K9" s="168">
        <f>ROUND(E9*J9,2)</f>
        <v>33174.620000000003</v>
      </c>
      <c r="L9" s="168">
        <v>21</v>
      </c>
      <c r="M9" s="168">
        <f>G9*(1+L9/100)</f>
        <v>0</v>
      </c>
      <c r="N9" s="161">
        <v>0</v>
      </c>
      <c r="O9" s="161">
        <f>ROUND(E9*N9,5)</f>
        <v>0</v>
      </c>
      <c r="P9" s="161">
        <v>0</v>
      </c>
      <c r="Q9" s="161">
        <f>ROUND(E9*P9,5)</f>
        <v>0</v>
      </c>
      <c r="R9" s="161"/>
      <c r="S9" s="161"/>
      <c r="T9" s="162">
        <v>1.34E-2</v>
      </c>
      <c r="U9" s="161">
        <f>ROUND(E9*T9,2)</f>
        <v>5</v>
      </c>
      <c r="V9" s="151"/>
      <c r="W9" s="151"/>
      <c r="X9" s="151"/>
      <c r="Y9" s="151"/>
      <c r="Z9" s="151"/>
      <c r="AA9" s="151"/>
      <c r="AB9" s="151"/>
      <c r="AC9" s="151"/>
      <c r="AD9" s="151"/>
      <c r="AE9" s="151" t="s">
        <v>128</v>
      </c>
      <c r="AF9" s="151"/>
      <c r="AG9" s="151"/>
      <c r="AH9" s="151"/>
      <c r="AI9" s="151"/>
      <c r="AJ9" s="151"/>
      <c r="AK9" s="151"/>
      <c r="AL9" s="151"/>
      <c r="AM9" s="151"/>
      <c r="AN9" s="151"/>
      <c r="AO9" s="151"/>
      <c r="AP9" s="151"/>
      <c r="AQ9" s="151"/>
      <c r="AR9" s="151"/>
      <c r="AS9" s="151"/>
      <c r="AT9" s="151"/>
      <c r="AU9" s="151"/>
      <c r="AV9" s="151"/>
      <c r="AW9" s="151"/>
      <c r="AX9" s="151"/>
      <c r="AY9" s="151"/>
      <c r="AZ9" s="151"/>
      <c r="BA9" s="151"/>
      <c r="BB9" s="151"/>
      <c r="BC9" s="151"/>
      <c r="BD9" s="151"/>
      <c r="BE9" s="151"/>
      <c r="BF9" s="151"/>
      <c r="BG9" s="151"/>
      <c r="BH9" s="151"/>
    </row>
    <row r="10" spans="1:60" outlineLevel="1" x14ac:dyDescent="0.2">
      <c r="A10" s="152">
        <v>2</v>
      </c>
      <c r="B10" s="158" t="s">
        <v>129</v>
      </c>
      <c r="C10" s="185" t="s">
        <v>130</v>
      </c>
      <c r="D10" s="160" t="s">
        <v>127</v>
      </c>
      <c r="E10" s="166">
        <v>31.2</v>
      </c>
      <c r="F10" s="168"/>
      <c r="G10" s="168">
        <f t="shared" ref="G10:G11" si="0">E10*F10</f>
        <v>0</v>
      </c>
      <c r="H10" s="168">
        <v>0</v>
      </c>
      <c r="I10" s="168">
        <f>ROUND(E10*H10,2)</f>
        <v>0</v>
      </c>
      <c r="J10" s="168">
        <v>513.45000000000005</v>
      </c>
      <c r="K10" s="168">
        <f>ROUND(E10*J10,2)</f>
        <v>16019.64</v>
      </c>
      <c r="L10" s="168">
        <v>21</v>
      </c>
      <c r="M10" s="168">
        <f>G10*(1+L10/100)</f>
        <v>0</v>
      </c>
      <c r="N10" s="161">
        <v>0</v>
      </c>
      <c r="O10" s="161">
        <f>ROUND(E10*N10,5)</f>
        <v>0</v>
      </c>
      <c r="P10" s="161">
        <v>0</v>
      </c>
      <c r="Q10" s="161">
        <f>ROUND(E10*P10,5)</f>
        <v>0</v>
      </c>
      <c r="R10" s="161"/>
      <c r="S10" s="161"/>
      <c r="T10" s="162">
        <v>0.36499999999999999</v>
      </c>
      <c r="U10" s="161">
        <f>ROUND(E10*T10,2)</f>
        <v>11.39</v>
      </c>
      <c r="V10" s="151"/>
      <c r="W10" s="151"/>
      <c r="X10" s="151"/>
      <c r="Y10" s="151"/>
      <c r="Z10" s="151"/>
      <c r="AA10" s="151"/>
      <c r="AB10" s="151"/>
      <c r="AC10" s="151"/>
      <c r="AD10" s="151"/>
      <c r="AE10" s="151" t="s">
        <v>128</v>
      </c>
      <c r="AF10" s="151"/>
      <c r="AG10" s="151"/>
      <c r="AH10" s="151"/>
      <c r="AI10" s="151"/>
      <c r="AJ10" s="151"/>
      <c r="AK10" s="151"/>
      <c r="AL10" s="151"/>
      <c r="AM10" s="151"/>
      <c r="AN10" s="151"/>
      <c r="AO10" s="151"/>
      <c r="AP10" s="151"/>
      <c r="AQ10" s="151"/>
      <c r="AR10" s="151"/>
      <c r="AS10" s="151"/>
      <c r="AT10" s="151"/>
      <c r="AU10" s="151"/>
      <c r="AV10" s="151"/>
      <c r="AW10" s="151"/>
      <c r="AX10" s="151"/>
      <c r="AY10" s="151"/>
      <c r="AZ10" s="151"/>
      <c r="BA10" s="151"/>
      <c r="BB10" s="151"/>
      <c r="BC10" s="151"/>
      <c r="BD10" s="151"/>
      <c r="BE10" s="151"/>
      <c r="BF10" s="151"/>
      <c r="BG10" s="151"/>
      <c r="BH10" s="151"/>
    </row>
    <row r="11" spans="1:60" outlineLevel="1" x14ac:dyDescent="0.2">
      <c r="A11" s="152">
        <v>3</v>
      </c>
      <c r="B11" s="158" t="s">
        <v>131</v>
      </c>
      <c r="C11" s="185" t="s">
        <v>132</v>
      </c>
      <c r="D11" s="160" t="s">
        <v>127</v>
      </c>
      <c r="E11" s="166">
        <v>1198</v>
      </c>
      <c r="F11" s="168"/>
      <c r="G11" s="168">
        <f t="shared" si="0"/>
        <v>0</v>
      </c>
      <c r="H11" s="168">
        <v>0</v>
      </c>
      <c r="I11" s="168">
        <f>ROUND(E11*H11,2)</f>
        <v>0</v>
      </c>
      <c r="J11" s="168">
        <v>106.05</v>
      </c>
      <c r="K11" s="168">
        <f>ROUND(E11*J11,2)</f>
        <v>127047.9</v>
      </c>
      <c r="L11" s="168">
        <v>21</v>
      </c>
      <c r="M11" s="168">
        <f>G11*(1+L11/100)</f>
        <v>0</v>
      </c>
      <c r="N11" s="161">
        <v>0</v>
      </c>
      <c r="O11" s="161">
        <f>ROUND(E11*N11,5)</f>
        <v>0</v>
      </c>
      <c r="P11" s="161">
        <v>0</v>
      </c>
      <c r="Q11" s="161">
        <f>ROUND(E11*P11,5)</f>
        <v>0</v>
      </c>
      <c r="R11" s="161"/>
      <c r="S11" s="161"/>
      <c r="T11" s="162">
        <v>0.1</v>
      </c>
      <c r="U11" s="161">
        <f>ROUND(E11*T11,2)</f>
        <v>119.8</v>
      </c>
      <c r="V11" s="151"/>
      <c r="W11" s="151"/>
      <c r="X11" s="151"/>
      <c r="Y11" s="151"/>
      <c r="Z11" s="151"/>
      <c r="AA11" s="151"/>
      <c r="AB11" s="151"/>
      <c r="AC11" s="151"/>
      <c r="AD11" s="151"/>
      <c r="AE11" s="151" t="s">
        <v>128</v>
      </c>
      <c r="AF11" s="151"/>
      <c r="AG11" s="151"/>
      <c r="AH11" s="151"/>
      <c r="AI11" s="151"/>
      <c r="AJ11" s="151"/>
      <c r="AK11" s="151"/>
      <c r="AL11" s="151"/>
      <c r="AM11" s="151"/>
      <c r="AN11" s="151"/>
      <c r="AO11" s="151"/>
      <c r="AP11" s="151"/>
      <c r="AQ11" s="151"/>
      <c r="AR11" s="151"/>
      <c r="AS11" s="151"/>
      <c r="AT11" s="151"/>
      <c r="AU11" s="151"/>
      <c r="AV11" s="151"/>
      <c r="AW11" s="151"/>
      <c r="AX11" s="151"/>
      <c r="AY11" s="151"/>
      <c r="AZ11" s="151"/>
      <c r="BA11" s="151"/>
      <c r="BB11" s="151"/>
      <c r="BC11" s="151"/>
      <c r="BD11" s="151"/>
      <c r="BE11" s="151"/>
      <c r="BF11" s="151"/>
      <c r="BG11" s="151"/>
      <c r="BH11" s="151"/>
    </row>
    <row r="12" spans="1:60" x14ac:dyDescent="0.2">
      <c r="A12" s="153" t="s">
        <v>123</v>
      </c>
      <c r="B12" s="159" t="s">
        <v>56</v>
      </c>
      <c r="C12" s="186" t="s">
        <v>57</v>
      </c>
      <c r="D12" s="163"/>
      <c r="E12" s="167"/>
      <c r="F12" s="169"/>
      <c r="G12" s="169">
        <f>SUMIF(AE13:AE17,"&lt;&gt;NOR",G13:G17)</f>
        <v>0</v>
      </c>
      <c r="H12" s="169"/>
      <c r="I12" s="169">
        <f>SUM(I13:I17)</f>
        <v>1926049.15</v>
      </c>
      <c r="J12" s="169"/>
      <c r="K12" s="169">
        <f>SUM(K13:K17)</f>
        <v>1645974.95</v>
      </c>
      <c r="L12" s="169"/>
      <c r="M12" s="169">
        <f>SUM(M13:M17)</f>
        <v>0</v>
      </c>
      <c r="N12" s="164"/>
      <c r="O12" s="164">
        <f>SUM(O13:O17)</f>
        <v>1375.6198599999998</v>
      </c>
      <c r="P12" s="164"/>
      <c r="Q12" s="164">
        <f>SUM(Q13:Q17)</f>
        <v>0</v>
      </c>
      <c r="R12" s="164"/>
      <c r="S12" s="164"/>
      <c r="T12" s="165"/>
      <c r="U12" s="164">
        <f>SUM(U13:U17)</f>
        <v>1973.98</v>
      </c>
      <c r="AE12" t="s">
        <v>124</v>
      </c>
    </row>
    <row r="13" spans="1:60" outlineLevel="1" x14ac:dyDescent="0.2">
      <c r="A13" s="152">
        <v>4</v>
      </c>
      <c r="B13" s="158" t="s">
        <v>133</v>
      </c>
      <c r="C13" s="185" t="s">
        <v>134</v>
      </c>
      <c r="D13" s="160" t="s">
        <v>135</v>
      </c>
      <c r="E13" s="166">
        <v>110</v>
      </c>
      <c r="F13" s="168"/>
      <c r="G13" s="168">
        <f t="shared" ref="G13:G17" si="1">E13*F13</f>
        <v>0</v>
      </c>
      <c r="H13" s="168">
        <v>5815.52</v>
      </c>
      <c r="I13" s="168">
        <f>ROUND(E13*H13,2)</f>
        <v>639707.19999999995</v>
      </c>
      <c r="J13" s="168">
        <v>6374.98</v>
      </c>
      <c r="K13" s="168">
        <f>ROUND(E13*J13,2)</f>
        <v>701247.8</v>
      </c>
      <c r="L13" s="168">
        <v>21</v>
      </c>
      <c r="M13" s="168">
        <f>G13*(1+L13/100)</f>
        <v>0</v>
      </c>
      <c r="N13" s="161">
        <v>1.7545299999999999</v>
      </c>
      <c r="O13" s="161">
        <f>ROUND(E13*N13,5)</f>
        <v>192.9983</v>
      </c>
      <c r="P13" s="161">
        <v>0</v>
      </c>
      <c r="Q13" s="161">
        <f>ROUND(E13*P13,5)</f>
        <v>0</v>
      </c>
      <c r="R13" s="161"/>
      <c r="S13" s="161"/>
      <c r="T13" s="162">
        <v>4.3239900000000002</v>
      </c>
      <c r="U13" s="161">
        <f>ROUND(E13*T13,2)</f>
        <v>475.64</v>
      </c>
      <c r="V13" s="151"/>
      <c r="W13" s="151"/>
      <c r="X13" s="151"/>
      <c r="Y13" s="151"/>
      <c r="Z13" s="151"/>
      <c r="AA13" s="151"/>
      <c r="AB13" s="151"/>
      <c r="AC13" s="151"/>
      <c r="AD13" s="151"/>
      <c r="AE13" s="151" t="s">
        <v>136</v>
      </c>
      <c r="AF13" s="151"/>
      <c r="AG13" s="151"/>
      <c r="AH13" s="151"/>
      <c r="AI13" s="151"/>
      <c r="AJ13" s="151"/>
      <c r="AK13" s="151"/>
      <c r="AL13" s="151"/>
      <c r="AM13" s="151"/>
      <c r="AN13" s="151"/>
      <c r="AO13" s="151"/>
      <c r="AP13" s="151"/>
      <c r="AQ13" s="151"/>
      <c r="AR13" s="151"/>
      <c r="AS13" s="151"/>
      <c r="AT13" s="151"/>
      <c r="AU13" s="151"/>
      <c r="AV13" s="151"/>
      <c r="AW13" s="151"/>
      <c r="AX13" s="151"/>
      <c r="AY13" s="151"/>
      <c r="AZ13" s="151"/>
      <c r="BA13" s="151"/>
      <c r="BB13" s="151"/>
      <c r="BC13" s="151"/>
      <c r="BD13" s="151"/>
      <c r="BE13" s="151"/>
      <c r="BF13" s="151"/>
      <c r="BG13" s="151"/>
      <c r="BH13" s="151"/>
    </row>
    <row r="14" spans="1:60" outlineLevel="1" x14ac:dyDescent="0.2">
      <c r="A14" s="152">
        <v>5</v>
      </c>
      <c r="B14" s="158" t="s">
        <v>137</v>
      </c>
      <c r="C14" s="185" t="s">
        <v>138</v>
      </c>
      <c r="D14" s="160" t="s">
        <v>127</v>
      </c>
      <c r="E14" s="166">
        <v>31.2</v>
      </c>
      <c r="F14" s="168"/>
      <c r="G14" s="168">
        <f t="shared" si="1"/>
        <v>0</v>
      </c>
      <c r="H14" s="168">
        <v>5751.4</v>
      </c>
      <c r="I14" s="168">
        <f>ROUND(E14*H14,2)</f>
        <v>179443.68</v>
      </c>
      <c r="J14" s="168">
        <v>4491.3500000000004</v>
      </c>
      <c r="K14" s="168">
        <f>ROUND(E14*J14,2)</f>
        <v>140130.12</v>
      </c>
      <c r="L14" s="168">
        <v>21</v>
      </c>
      <c r="M14" s="168">
        <f>G14*(1+L14/100)</f>
        <v>0</v>
      </c>
      <c r="N14" s="161">
        <v>3.20472</v>
      </c>
      <c r="O14" s="161">
        <f>ROUND(E14*N14,5)</f>
        <v>99.987260000000006</v>
      </c>
      <c r="P14" s="161">
        <v>0</v>
      </c>
      <c r="Q14" s="161">
        <f>ROUND(E14*P14,5)</f>
        <v>0</v>
      </c>
      <c r="R14" s="161"/>
      <c r="S14" s="161"/>
      <c r="T14" s="162">
        <v>8.3201300000000007</v>
      </c>
      <c r="U14" s="161">
        <f>ROUND(E14*T14,2)</f>
        <v>259.58999999999997</v>
      </c>
      <c r="V14" s="151"/>
      <c r="W14" s="151"/>
      <c r="X14" s="151"/>
      <c r="Y14" s="151"/>
      <c r="Z14" s="151"/>
      <c r="AA14" s="151"/>
      <c r="AB14" s="151"/>
      <c r="AC14" s="151"/>
      <c r="AD14" s="151"/>
      <c r="AE14" s="151" t="s">
        <v>136</v>
      </c>
      <c r="AF14" s="151"/>
      <c r="AG14" s="151"/>
      <c r="AH14" s="151"/>
      <c r="AI14" s="151"/>
      <c r="AJ14" s="151"/>
      <c r="AK14" s="151"/>
      <c r="AL14" s="151"/>
      <c r="AM14" s="151"/>
      <c r="AN14" s="151"/>
      <c r="AO14" s="151"/>
      <c r="AP14" s="151"/>
      <c r="AQ14" s="151"/>
      <c r="AR14" s="151"/>
      <c r="AS14" s="151"/>
      <c r="AT14" s="151"/>
      <c r="AU14" s="151"/>
      <c r="AV14" s="151"/>
      <c r="AW14" s="151"/>
      <c r="AX14" s="151"/>
      <c r="AY14" s="151"/>
      <c r="AZ14" s="151"/>
      <c r="BA14" s="151"/>
      <c r="BB14" s="151"/>
      <c r="BC14" s="151"/>
      <c r="BD14" s="151"/>
      <c r="BE14" s="151"/>
      <c r="BF14" s="151"/>
      <c r="BG14" s="151"/>
      <c r="BH14" s="151"/>
    </row>
    <row r="15" spans="1:60" ht="22.5" outlineLevel="1" x14ac:dyDescent="0.2">
      <c r="A15" s="152">
        <v>6</v>
      </c>
      <c r="B15" s="158" t="s">
        <v>139</v>
      </c>
      <c r="C15" s="185" t="s">
        <v>140</v>
      </c>
      <c r="D15" s="160" t="s">
        <v>141</v>
      </c>
      <c r="E15" s="166">
        <v>910.8</v>
      </c>
      <c r="F15" s="168"/>
      <c r="G15" s="168">
        <f t="shared" si="1"/>
        <v>0</v>
      </c>
      <c r="H15" s="168">
        <v>60.19</v>
      </c>
      <c r="I15" s="168">
        <f>ROUND(E15*H15,2)</f>
        <v>54821.05</v>
      </c>
      <c r="J15" s="168">
        <v>112.00999999999999</v>
      </c>
      <c r="K15" s="168">
        <f>ROUND(E15*J15,2)</f>
        <v>102018.71</v>
      </c>
      <c r="L15" s="168">
        <v>21</v>
      </c>
      <c r="M15" s="168">
        <f>G15*(1+L15/100)</f>
        <v>0</v>
      </c>
      <c r="N15" s="161">
        <v>0.21</v>
      </c>
      <c r="O15" s="161">
        <f>ROUND(E15*N15,5)</f>
        <v>191.268</v>
      </c>
      <c r="P15" s="161">
        <v>0</v>
      </c>
      <c r="Q15" s="161">
        <f>ROUND(E15*P15,5)</f>
        <v>0</v>
      </c>
      <c r="R15" s="161"/>
      <c r="S15" s="161"/>
      <c r="T15" s="162">
        <v>0.16097</v>
      </c>
      <c r="U15" s="161">
        <f>ROUND(E15*T15,2)</f>
        <v>146.61000000000001</v>
      </c>
      <c r="V15" s="151"/>
      <c r="W15" s="151"/>
      <c r="X15" s="151"/>
      <c r="Y15" s="151"/>
      <c r="Z15" s="151"/>
      <c r="AA15" s="151"/>
      <c r="AB15" s="151"/>
      <c r="AC15" s="151"/>
      <c r="AD15" s="151"/>
      <c r="AE15" s="151" t="s">
        <v>136</v>
      </c>
      <c r="AF15" s="151"/>
      <c r="AG15" s="151"/>
      <c r="AH15" s="151"/>
      <c r="AI15" s="151"/>
      <c r="AJ15" s="151"/>
      <c r="AK15" s="151"/>
      <c r="AL15" s="151"/>
      <c r="AM15" s="151"/>
      <c r="AN15" s="151"/>
      <c r="AO15" s="151"/>
      <c r="AP15" s="151"/>
      <c r="AQ15" s="151"/>
      <c r="AR15" s="151"/>
      <c r="AS15" s="151"/>
      <c r="AT15" s="151"/>
      <c r="AU15" s="151"/>
      <c r="AV15" s="151"/>
      <c r="AW15" s="151"/>
      <c r="AX15" s="151"/>
      <c r="AY15" s="151"/>
      <c r="AZ15" s="151"/>
      <c r="BA15" s="151"/>
      <c r="BB15" s="151"/>
      <c r="BC15" s="151"/>
      <c r="BD15" s="151"/>
      <c r="BE15" s="151"/>
      <c r="BF15" s="151"/>
      <c r="BG15" s="151"/>
      <c r="BH15" s="151"/>
    </row>
    <row r="16" spans="1:60" ht="22.5" outlineLevel="1" x14ac:dyDescent="0.2">
      <c r="A16" s="152">
        <v>7</v>
      </c>
      <c r="B16" s="158" t="s">
        <v>142</v>
      </c>
      <c r="C16" s="185" t="s">
        <v>143</v>
      </c>
      <c r="D16" s="160" t="s">
        <v>141</v>
      </c>
      <c r="E16" s="166">
        <v>910.8</v>
      </c>
      <c r="F16" s="168"/>
      <c r="G16" s="168">
        <f t="shared" si="1"/>
        <v>0</v>
      </c>
      <c r="H16" s="168">
        <v>90.28</v>
      </c>
      <c r="I16" s="168">
        <f>ROUND(E16*H16,2)</f>
        <v>82227.02</v>
      </c>
      <c r="J16" s="168">
        <v>168.02</v>
      </c>
      <c r="K16" s="168">
        <f>ROUND(E16*J16,2)</f>
        <v>153032.62</v>
      </c>
      <c r="L16" s="168">
        <v>21</v>
      </c>
      <c r="M16" s="168">
        <f>G16*(1+L16/100)</f>
        <v>0</v>
      </c>
      <c r="N16" s="161">
        <v>0.315</v>
      </c>
      <c r="O16" s="161">
        <f>ROUND(E16*N16,5)</f>
        <v>286.90199999999999</v>
      </c>
      <c r="P16" s="161">
        <v>0</v>
      </c>
      <c r="Q16" s="161">
        <f>ROUND(E16*P16,5)</f>
        <v>0</v>
      </c>
      <c r="R16" s="161"/>
      <c r="S16" s="161"/>
      <c r="T16" s="162">
        <v>0.24146999999999999</v>
      </c>
      <c r="U16" s="161">
        <f>ROUND(E16*T16,2)</f>
        <v>219.93</v>
      </c>
      <c r="V16" s="151"/>
      <c r="W16" s="151"/>
      <c r="X16" s="151"/>
      <c r="Y16" s="151"/>
      <c r="Z16" s="151"/>
      <c r="AA16" s="151"/>
      <c r="AB16" s="151"/>
      <c r="AC16" s="151"/>
      <c r="AD16" s="151"/>
      <c r="AE16" s="151" t="s">
        <v>136</v>
      </c>
      <c r="AF16" s="151"/>
      <c r="AG16" s="151"/>
      <c r="AH16" s="151"/>
      <c r="AI16" s="151"/>
      <c r="AJ16" s="151"/>
      <c r="AK16" s="151"/>
      <c r="AL16" s="151"/>
      <c r="AM16" s="151"/>
      <c r="AN16" s="151"/>
      <c r="AO16" s="151"/>
      <c r="AP16" s="151"/>
      <c r="AQ16" s="151"/>
      <c r="AR16" s="151"/>
      <c r="AS16" s="151"/>
      <c r="AT16" s="151"/>
      <c r="AU16" s="151"/>
      <c r="AV16" s="151"/>
      <c r="AW16" s="151"/>
      <c r="AX16" s="151"/>
      <c r="AY16" s="151"/>
      <c r="AZ16" s="151"/>
      <c r="BA16" s="151"/>
      <c r="BB16" s="151"/>
      <c r="BC16" s="151"/>
      <c r="BD16" s="151"/>
      <c r="BE16" s="151"/>
      <c r="BF16" s="151"/>
      <c r="BG16" s="151"/>
      <c r="BH16" s="151"/>
    </row>
    <row r="17" spans="1:60" outlineLevel="1" x14ac:dyDescent="0.2">
      <c r="A17" s="152">
        <v>8</v>
      </c>
      <c r="B17" s="158" t="s">
        <v>144</v>
      </c>
      <c r="C17" s="185" t="s">
        <v>145</v>
      </c>
      <c r="D17" s="160" t="s">
        <v>127</v>
      </c>
      <c r="E17" s="166">
        <v>165</v>
      </c>
      <c r="F17" s="168"/>
      <c r="G17" s="168">
        <f t="shared" si="1"/>
        <v>0</v>
      </c>
      <c r="H17" s="168">
        <v>5877.88</v>
      </c>
      <c r="I17" s="168">
        <f>ROUND(E17*H17,2)</f>
        <v>969850.2</v>
      </c>
      <c r="J17" s="168">
        <v>3330.579999999999</v>
      </c>
      <c r="K17" s="168">
        <f>ROUND(E17*J17,2)</f>
        <v>549545.69999999995</v>
      </c>
      <c r="L17" s="168">
        <v>21</v>
      </c>
      <c r="M17" s="168">
        <f>G17*(1+L17/100)</f>
        <v>0</v>
      </c>
      <c r="N17" s="161">
        <v>3.6634199999999999</v>
      </c>
      <c r="O17" s="161">
        <f>ROUND(E17*N17,5)</f>
        <v>604.46429999999998</v>
      </c>
      <c r="P17" s="161">
        <v>0</v>
      </c>
      <c r="Q17" s="161">
        <f>ROUND(E17*P17,5)</f>
        <v>0</v>
      </c>
      <c r="R17" s="161"/>
      <c r="S17" s="161"/>
      <c r="T17" s="162">
        <v>5.2861099999999999</v>
      </c>
      <c r="U17" s="161">
        <f>ROUND(E17*T17,2)</f>
        <v>872.21</v>
      </c>
      <c r="V17" s="151"/>
      <c r="W17" s="151"/>
      <c r="X17" s="151"/>
      <c r="Y17" s="151"/>
      <c r="Z17" s="151"/>
      <c r="AA17" s="151"/>
      <c r="AB17" s="151"/>
      <c r="AC17" s="151"/>
      <c r="AD17" s="151"/>
      <c r="AE17" s="151" t="s">
        <v>136</v>
      </c>
      <c r="AF17" s="151"/>
      <c r="AG17" s="151"/>
      <c r="AH17" s="151"/>
      <c r="AI17" s="151"/>
      <c r="AJ17" s="151"/>
      <c r="AK17" s="151"/>
      <c r="AL17" s="151"/>
      <c r="AM17" s="151"/>
      <c r="AN17" s="151"/>
      <c r="AO17" s="151"/>
      <c r="AP17" s="151"/>
      <c r="AQ17" s="151"/>
      <c r="AR17" s="151"/>
      <c r="AS17" s="151"/>
      <c r="AT17" s="151"/>
      <c r="AU17" s="151"/>
      <c r="AV17" s="151"/>
      <c r="AW17" s="151"/>
      <c r="AX17" s="151"/>
      <c r="AY17" s="151"/>
      <c r="AZ17" s="151"/>
      <c r="BA17" s="151"/>
      <c r="BB17" s="151"/>
      <c r="BC17" s="151"/>
      <c r="BD17" s="151"/>
      <c r="BE17" s="151"/>
      <c r="BF17" s="151"/>
      <c r="BG17" s="151"/>
      <c r="BH17" s="151"/>
    </row>
    <row r="18" spans="1:60" x14ac:dyDescent="0.2">
      <c r="A18" s="153" t="s">
        <v>123</v>
      </c>
      <c r="B18" s="159" t="s">
        <v>58</v>
      </c>
      <c r="C18" s="186" t="s">
        <v>59</v>
      </c>
      <c r="D18" s="163"/>
      <c r="E18" s="167"/>
      <c r="F18" s="169"/>
      <c r="G18" s="169">
        <f>SUMIF(AE19:AE21,"&lt;&gt;NOR",G19:G21)</f>
        <v>0</v>
      </c>
      <c r="H18" s="169"/>
      <c r="I18" s="169">
        <f>SUM(I19:I21)</f>
        <v>527497.97</v>
      </c>
      <c r="J18" s="169"/>
      <c r="K18" s="169">
        <f>SUM(K19:K21)</f>
        <v>829990.53999999992</v>
      </c>
      <c r="L18" s="169"/>
      <c r="M18" s="169">
        <f>SUM(M19:M21)</f>
        <v>0</v>
      </c>
      <c r="N18" s="164"/>
      <c r="O18" s="164">
        <f>SUM(O19:O21)</f>
        <v>26.172560000000001</v>
      </c>
      <c r="P18" s="164"/>
      <c r="Q18" s="164">
        <f>SUM(Q19:Q21)</f>
        <v>0</v>
      </c>
      <c r="R18" s="164"/>
      <c r="S18" s="164"/>
      <c r="T18" s="165"/>
      <c r="U18" s="164">
        <f>SUM(U19:U21)</f>
        <v>1431.98</v>
      </c>
      <c r="AE18" t="s">
        <v>124</v>
      </c>
    </row>
    <row r="19" spans="1:60" outlineLevel="1" x14ac:dyDescent="0.2">
      <c r="A19" s="152">
        <v>9</v>
      </c>
      <c r="B19" s="158" t="s">
        <v>146</v>
      </c>
      <c r="C19" s="185" t="s">
        <v>227</v>
      </c>
      <c r="D19" s="160" t="s">
        <v>141</v>
      </c>
      <c r="E19" s="166">
        <v>1040</v>
      </c>
      <c r="F19" s="168"/>
      <c r="G19" s="168">
        <f t="shared" ref="G19:G21" si="2">E19*F19</f>
        <v>0</v>
      </c>
      <c r="H19" s="168">
        <v>290.18</v>
      </c>
      <c r="I19" s="168">
        <f>ROUND(E19*H19,2)</f>
        <v>301787.2</v>
      </c>
      <c r="J19" s="168">
        <v>483.67</v>
      </c>
      <c r="K19" s="168">
        <f>ROUND(E19*J19,2)</f>
        <v>503016.8</v>
      </c>
      <c r="L19" s="168">
        <v>21</v>
      </c>
      <c r="M19" s="168">
        <f>G19*(1+L19/100)</f>
        <v>0</v>
      </c>
      <c r="N19" s="161">
        <v>0</v>
      </c>
      <c r="O19" s="161">
        <f>ROUND(E19*N19,5)</f>
        <v>0</v>
      </c>
      <c r="P19" s="161">
        <v>0</v>
      </c>
      <c r="Q19" s="161">
        <f>ROUND(E19*P19,5)</f>
        <v>0</v>
      </c>
      <c r="R19" s="161"/>
      <c r="S19" s="161"/>
      <c r="T19" s="162">
        <v>0.746</v>
      </c>
      <c r="U19" s="161">
        <f>ROUND(E19*T19,2)</f>
        <v>775.84</v>
      </c>
      <c r="V19" s="151"/>
      <c r="W19" s="151"/>
      <c r="X19" s="151"/>
      <c r="Y19" s="151"/>
      <c r="Z19" s="151"/>
      <c r="AA19" s="151"/>
      <c r="AB19" s="151"/>
      <c r="AC19" s="151"/>
      <c r="AD19" s="151"/>
      <c r="AE19" s="151" t="s">
        <v>128</v>
      </c>
      <c r="AF19" s="151"/>
      <c r="AG19" s="151"/>
      <c r="AH19" s="151"/>
      <c r="AI19" s="151"/>
      <c r="AJ19" s="151"/>
      <c r="AK19" s="151"/>
      <c r="AL19" s="151"/>
      <c r="AM19" s="151"/>
      <c r="AN19" s="151"/>
      <c r="AO19" s="151"/>
      <c r="AP19" s="151"/>
      <c r="AQ19" s="151"/>
      <c r="AR19" s="151"/>
      <c r="AS19" s="151"/>
      <c r="AT19" s="151"/>
      <c r="AU19" s="151"/>
      <c r="AV19" s="151"/>
      <c r="AW19" s="151"/>
      <c r="AX19" s="151"/>
      <c r="AY19" s="151"/>
      <c r="AZ19" s="151"/>
      <c r="BA19" s="151"/>
      <c r="BB19" s="151"/>
      <c r="BC19" s="151"/>
      <c r="BD19" s="151"/>
      <c r="BE19" s="151"/>
      <c r="BF19" s="151"/>
      <c r="BG19" s="151"/>
      <c r="BH19" s="151"/>
    </row>
    <row r="20" spans="1:60" outlineLevel="1" x14ac:dyDescent="0.2">
      <c r="A20" s="152">
        <v>10</v>
      </c>
      <c r="B20" s="158" t="s">
        <v>147</v>
      </c>
      <c r="C20" s="185" t="s">
        <v>148</v>
      </c>
      <c r="D20" s="160" t="s">
        <v>141</v>
      </c>
      <c r="E20" s="166">
        <v>221.7</v>
      </c>
      <c r="F20" s="168"/>
      <c r="G20" s="168">
        <f t="shared" si="2"/>
        <v>0</v>
      </c>
      <c r="H20" s="168">
        <v>462.93</v>
      </c>
      <c r="I20" s="168">
        <f>ROUND(E20*H20,2)</f>
        <v>102631.58</v>
      </c>
      <c r="J20" s="168">
        <v>353.96999999999997</v>
      </c>
      <c r="K20" s="168">
        <f>ROUND(E20*J20,2)</f>
        <v>78475.149999999994</v>
      </c>
      <c r="L20" s="168">
        <v>21</v>
      </c>
      <c r="M20" s="168">
        <f>G20*(1+L20/100)</f>
        <v>0</v>
      </c>
      <c r="N20" s="161">
        <v>9.1350000000000001E-2</v>
      </c>
      <c r="O20" s="161">
        <f>ROUND(E20*N20,5)</f>
        <v>20.252300000000002</v>
      </c>
      <c r="P20" s="161">
        <v>0</v>
      </c>
      <c r="Q20" s="161">
        <f>ROUND(E20*P20,5)</f>
        <v>0</v>
      </c>
      <c r="R20" s="161"/>
      <c r="S20" s="161"/>
      <c r="T20" s="162">
        <v>0.72182999999999997</v>
      </c>
      <c r="U20" s="161">
        <f>ROUND(E20*T20,2)</f>
        <v>160.03</v>
      </c>
      <c r="V20" s="151"/>
      <c r="W20" s="151"/>
      <c r="X20" s="151"/>
      <c r="Y20" s="151"/>
      <c r="Z20" s="151"/>
      <c r="AA20" s="151"/>
      <c r="AB20" s="151"/>
      <c r="AC20" s="151"/>
      <c r="AD20" s="151"/>
      <c r="AE20" s="151" t="s">
        <v>136</v>
      </c>
      <c r="AF20" s="151"/>
      <c r="AG20" s="151"/>
      <c r="AH20" s="151"/>
      <c r="AI20" s="151"/>
      <c r="AJ20" s="151"/>
      <c r="AK20" s="151"/>
      <c r="AL20" s="151"/>
      <c r="AM20" s="151"/>
      <c r="AN20" s="151"/>
      <c r="AO20" s="151"/>
      <c r="AP20" s="151"/>
      <c r="AQ20" s="151"/>
      <c r="AR20" s="151"/>
      <c r="AS20" s="151"/>
      <c r="AT20" s="151"/>
      <c r="AU20" s="151"/>
      <c r="AV20" s="151"/>
      <c r="AW20" s="151"/>
      <c r="AX20" s="151"/>
      <c r="AY20" s="151"/>
      <c r="AZ20" s="151"/>
      <c r="BA20" s="151"/>
      <c r="BB20" s="151"/>
      <c r="BC20" s="151"/>
      <c r="BD20" s="151"/>
      <c r="BE20" s="151"/>
      <c r="BF20" s="151"/>
      <c r="BG20" s="151"/>
      <c r="BH20" s="151"/>
    </row>
    <row r="21" spans="1:60" outlineLevel="1" x14ac:dyDescent="0.2">
      <c r="A21" s="152">
        <v>11</v>
      </c>
      <c r="B21" s="158" t="s">
        <v>149</v>
      </c>
      <c r="C21" s="185" t="s">
        <v>150</v>
      </c>
      <c r="D21" s="160" t="s">
        <v>141</v>
      </c>
      <c r="E21" s="166">
        <v>317.10000000000002</v>
      </c>
      <c r="F21" s="168"/>
      <c r="G21" s="168">
        <f t="shared" si="2"/>
        <v>0</v>
      </c>
      <c r="H21" s="168">
        <v>388.14</v>
      </c>
      <c r="I21" s="168">
        <f>ROUND(E21*H21,2)</f>
        <v>123079.19</v>
      </c>
      <c r="J21" s="168">
        <v>783.66</v>
      </c>
      <c r="K21" s="168">
        <f>ROUND(E21*J21,2)</f>
        <v>248498.59</v>
      </c>
      <c r="L21" s="168">
        <v>21</v>
      </c>
      <c r="M21" s="168">
        <f>G21*(1+L21/100)</f>
        <v>0</v>
      </c>
      <c r="N21" s="161">
        <v>1.8669999999999999E-2</v>
      </c>
      <c r="O21" s="161">
        <f>ROUND(E21*N21,5)</f>
        <v>5.9202599999999999</v>
      </c>
      <c r="P21" s="161">
        <v>0</v>
      </c>
      <c r="Q21" s="161">
        <f>ROUND(E21*P21,5)</f>
        <v>0</v>
      </c>
      <c r="R21" s="161"/>
      <c r="S21" s="161"/>
      <c r="T21" s="162">
        <v>1.5645100000000001</v>
      </c>
      <c r="U21" s="161">
        <f>ROUND(E21*T21,2)</f>
        <v>496.11</v>
      </c>
      <c r="V21" s="151"/>
      <c r="W21" s="151"/>
      <c r="X21" s="151"/>
      <c r="Y21" s="151"/>
      <c r="Z21" s="151"/>
      <c r="AA21" s="151"/>
      <c r="AB21" s="151"/>
      <c r="AC21" s="151"/>
      <c r="AD21" s="151"/>
      <c r="AE21" s="151" t="s">
        <v>136</v>
      </c>
      <c r="AF21" s="151"/>
      <c r="AG21" s="151"/>
      <c r="AH21" s="151"/>
      <c r="AI21" s="151"/>
      <c r="AJ21" s="151"/>
      <c r="AK21" s="151"/>
      <c r="AL21" s="151"/>
      <c r="AM21" s="151"/>
      <c r="AN21" s="151"/>
      <c r="AO21" s="151"/>
      <c r="AP21" s="151"/>
      <c r="AQ21" s="151"/>
      <c r="AR21" s="151"/>
      <c r="AS21" s="151"/>
      <c r="AT21" s="151"/>
      <c r="AU21" s="151"/>
      <c r="AV21" s="151"/>
      <c r="AW21" s="151"/>
      <c r="AX21" s="151"/>
      <c r="AY21" s="151"/>
      <c r="AZ21" s="151"/>
      <c r="BA21" s="151"/>
      <c r="BB21" s="151"/>
      <c r="BC21" s="151"/>
      <c r="BD21" s="151"/>
      <c r="BE21" s="151"/>
      <c r="BF21" s="151"/>
      <c r="BG21" s="151"/>
      <c r="BH21" s="151"/>
    </row>
    <row r="22" spans="1:60" x14ac:dyDescent="0.2">
      <c r="A22" s="153" t="s">
        <v>123</v>
      </c>
      <c r="B22" s="159" t="s">
        <v>60</v>
      </c>
      <c r="C22" s="186" t="s">
        <v>61</v>
      </c>
      <c r="D22" s="163"/>
      <c r="E22" s="167"/>
      <c r="F22" s="169"/>
      <c r="G22" s="169">
        <f>SUMIF(AE23:AE26,"&lt;&gt;NOR",G23:G26)</f>
        <v>0</v>
      </c>
      <c r="H22" s="169"/>
      <c r="I22" s="169">
        <f>SUM(I23:I26)</f>
        <v>1691567.3499999999</v>
      </c>
      <c r="J22" s="169"/>
      <c r="K22" s="169">
        <f>SUM(K23:K26)</f>
        <v>502867.55</v>
      </c>
      <c r="L22" s="169"/>
      <c r="M22" s="169">
        <f>SUM(M23:M26)</f>
        <v>0</v>
      </c>
      <c r="N22" s="164"/>
      <c r="O22" s="164">
        <f>SUM(O23:O26)</f>
        <v>98.520579999999995</v>
      </c>
      <c r="P22" s="164"/>
      <c r="Q22" s="164">
        <f>SUM(Q23:Q26)</f>
        <v>0</v>
      </c>
      <c r="R22" s="164"/>
      <c r="S22" s="164"/>
      <c r="T22" s="165"/>
      <c r="U22" s="164">
        <f>SUM(U23:U26)</f>
        <v>784.93000000000006</v>
      </c>
      <c r="AE22" t="s">
        <v>124</v>
      </c>
    </row>
    <row r="23" spans="1:60" outlineLevel="1" x14ac:dyDescent="0.2">
      <c r="A23" s="152">
        <v>12</v>
      </c>
      <c r="B23" s="158" t="s">
        <v>151</v>
      </c>
      <c r="C23" s="185" t="s">
        <v>226</v>
      </c>
      <c r="D23" s="160" t="s">
        <v>141</v>
      </c>
      <c r="E23" s="166">
        <v>865</v>
      </c>
      <c r="F23" s="168"/>
      <c r="G23" s="168">
        <f t="shared" ref="G23:G26" si="3">E23*F23</f>
        <v>0</v>
      </c>
      <c r="H23" s="168">
        <v>198.78</v>
      </c>
      <c r="I23" s="168">
        <f>ROUND(E23*H23,2)</f>
        <v>171944.7</v>
      </c>
      <c r="J23" s="168">
        <v>339.87</v>
      </c>
      <c r="K23" s="168">
        <f>ROUND(E23*J23,2)</f>
        <v>293987.55</v>
      </c>
      <c r="L23" s="168">
        <v>21</v>
      </c>
      <c r="M23" s="168">
        <f>G23*(1+L23/100)</f>
        <v>0</v>
      </c>
      <c r="N23" s="161">
        <v>0</v>
      </c>
      <c r="O23" s="161">
        <f>ROUND(E23*N23,5)</f>
        <v>0</v>
      </c>
      <c r="P23" s="161">
        <v>0</v>
      </c>
      <c r="Q23" s="161">
        <f>ROUND(E23*P23,5)</f>
        <v>0</v>
      </c>
      <c r="R23" s="161"/>
      <c r="S23" s="161"/>
      <c r="T23" s="162">
        <v>0.50800000000000001</v>
      </c>
      <c r="U23" s="161">
        <f>ROUND(E23*T23,2)</f>
        <v>439.42</v>
      </c>
      <c r="V23" s="151"/>
      <c r="W23" s="151"/>
      <c r="X23" s="151"/>
      <c r="Y23" s="151"/>
      <c r="Z23" s="151"/>
      <c r="AA23" s="151"/>
      <c r="AB23" s="151"/>
      <c r="AC23" s="151"/>
      <c r="AD23" s="151"/>
      <c r="AE23" s="151" t="s">
        <v>128</v>
      </c>
      <c r="AF23" s="151"/>
      <c r="AG23" s="151"/>
      <c r="AH23" s="151"/>
      <c r="AI23" s="151"/>
      <c r="AJ23" s="151"/>
      <c r="AK23" s="151"/>
      <c r="AL23" s="151"/>
      <c r="AM23" s="151"/>
      <c r="AN23" s="151"/>
      <c r="AO23" s="151"/>
      <c r="AP23" s="151"/>
      <c r="AQ23" s="151"/>
      <c r="AR23" s="151"/>
      <c r="AS23" s="151"/>
      <c r="AT23" s="151"/>
      <c r="AU23" s="151"/>
      <c r="AV23" s="151"/>
      <c r="AW23" s="151"/>
      <c r="AX23" s="151"/>
      <c r="AY23" s="151"/>
      <c r="AZ23" s="151"/>
      <c r="BA23" s="151"/>
      <c r="BB23" s="151"/>
      <c r="BC23" s="151"/>
      <c r="BD23" s="151"/>
      <c r="BE23" s="151"/>
      <c r="BF23" s="151"/>
      <c r="BG23" s="151"/>
      <c r="BH23" s="151"/>
    </row>
    <row r="24" spans="1:60" ht="22.5" outlineLevel="1" x14ac:dyDescent="0.2">
      <c r="A24" s="152">
        <v>13</v>
      </c>
      <c r="B24" s="158" t="s">
        <v>152</v>
      </c>
      <c r="C24" s="185" t="s">
        <v>153</v>
      </c>
      <c r="D24" s="160" t="s">
        <v>141</v>
      </c>
      <c r="E24" s="166">
        <v>1905</v>
      </c>
      <c r="F24" s="168"/>
      <c r="G24" s="168">
        <f t="shared" si="3"/>
        <v>0</v>
      </c>
      <c r="H24" s="168">
        <v>661.5</v>
      </c>
      <c r="I24" s="168">
        <f>ROUND(E24*H24,2)</f>
        <v>1260157.5</v>
      </c>
      <c r="J24" s="168">
        <v>0</v>
      </c>
      <c r="K24" s="168">
        <f>ROUND(E24*J24,2)</f>
        <v>0</v>
      </c>
      <c r="L24" s="168">
        <v>21</v>
      </c>
      <c r="M24" s="168">
        <f>G24*(1+L24/100)</f>
        <v>0</v>
      </c>
      <c r="N24" s="161">
        <v>1.2160000000000001E-2</v>
      </c>
      <c r="O24" s="161">
        <f>ROUND(E24*N24,5)</f>
        <v>23.1648</v>
      </c>
      <c r="P24" s="161">
        <v>0</v>
      </c>
      <c r="Q24" s="161">
        <f>ROUND(E24*P24,5)</f>
        <v>0</v>
      </c>
      <c r="R24" s="161"/>
      <c r="S24" s="161"/>
      <c r="T24" s="162">
        <v>0</v>
      </c>
      <c r="U24" s="161">
        <f>ROUND(E24*T24,2)</f>
        <v>0</v>
      </c>
      <c r="V24" s="151"/>
      <c r="W24" s="151"/>
      <c r="X24" s="151"/>
      <c r="Y24" s="151"/>
      <c r="Z24" s="151"/>
      <c r="AA24" s="151"/>
      <c r="AB24" s="151"/>
      <c r="AC24" s="151"/>
      <c r="AD24" s="151"/>
      <c r="AE24" s="151" t="s">
        <v>154</v>
      </c>
      <c r="AF24" s="151"/>
      <c r="AG24" s="151"/>
      <c r="AH24" s="151"/>
      <c r="AI24" s="151"/>
      <c r="AJ24" s="151"/>
      <c r="AK24" s="151"/>
      <c r="AL24" s="151"/>
      <c r="AM24" s="151"/>
      <c r="AN24" s="151"/>
      <c r="AO24" s="151"/>
      <c r="AP24" s="151"/>
      <c r="AQ24" s="151"/>
      <c r="AR24" s="151"/>
      <c r="AS24" s="151"/>
      <c r="AT24" s="151"/>
      <c r="AU24" s="151"/>
      <c r="AV24" s="151"/>
      <c r="AW24" s="151"/>
      <c r="AX24" s="151"/>
      <c r="AY24" s="151"/>
      <c r="AZ24" s="151"/>
      <c r="BA24" s="151"/>
      <c r="BB24" s="151"/>
      <c r="BC24" s="151"/>
      <c r="BD24" s="151"/>
      <c r="BE24" s="151"/>
      <c r="BF24" s="151"/>
      <c r="BG24" s="151"/>
      <c r="BH24" s="151"/>
    </row>
    <row r="25" spans="1:60" outlineLevel="1" x14ac:dyDescent="0.2">
      <c r="A25" s="152">
        <v>14</v>
      </c>
      <c r="B25" s="158" t="s">
        <v>155</v>
      </c>
      <c r="C25" s="185" t="s">
        <v>156</v>
      </c>
      <c r="D25" s="160" t="s">
        <v>141</v>
      </c>
      <c r="E25" s="166">
        <v>129</v>
      </c>
      <c r="F25" s="168"/>
      <c r="G25" s="168">
        <f t="shared" si="3"/>
        <v>0</v>
      </c>
      <c r="H25" s="168">
        <v>1268.75</v>
      </c>
      <c r="I25" s="168">
        <f>ROUND(E25*H25,2)</f>
        <v>163668.75</v>
      </c>
      <c r="J25" s="168">
        <v>1393</v>
      </c>
      <c r="K25" s="168">
        <f>ROUND(E25*J25,2)</f>
        <v>179697</v>
      </c>
      <c r="L25" s="168">
        <v>21</v>
      </c>
      <c r="M25" s="168">
        <f>G25*(1+L25/100)</f>
        <v>0</v>
      </c>
      <c r="N25" s="161">
        <v>0.57571000000000006</v>
      </c>
      <c r="O25" s="161">
        <f>ROUND(E25*N25,5)</f>
        <v>74.266589999999994</v>
      </c>
      <c r="P25" s="161">
        <v>0</v>
      </c>
      <c r="Q25" s="161">
        <f>ROUND(E25*P25,5)</f>
        <v>0</v>
      </c>
      <c r="R25" s="161"/>
      <c r="S25" s="161"/>
      <c r="T25" s="162">
        <v>2.3626499999999999</v>
      </c>
      <c r="U25" s="161">
        <f>ROUND(E25*T25,2)</f>
        <v>304.77999999999997</v>
      </c>
      <c r="V25" s="151"/>
      <c r="W25" s="151"/>
      <c r="X25" s="151"/>
      <c r="Y25" s="151"/>
      <c r="Z25" s="151"/>
      <c r="AA25" s="151"/>
      <c r="AB25" s="151"/>
      <c r="AC25" s="151"/>
      <c r="AD25" s="151"/>
      <c r="AE25" s="151" t="s">
        <v>136</v>
      </c>
      <c r="AF25" s="151"/>
      <c r="AG25" s="151"/>
      <c r="AH25" s="151"/>
      <c r="AI25" s="151"/>
      <c r="AJ25" s="151"/>
      <c r="AK25" s="151"/>
      <c r="AL25" s="151"/>
      <c r="AM25" s="151"/>
      <c r="AN25" s="151"/>
      <c r="AO25" s="151"/>
      <c r="AP25" s="151"/>
      <c r="AQ25" s="151"/>
      <c r="AR25" s="151"/>
      <c r="AS25" s="151"/>
      <c r="AT25" s="151"/>
      <c r="AU25" s="151"/>
      <c r="AV25" s="151"/>
      <c r="AW25" s="151"/>
      <c r="AX25" s="151"/>
      <c r="AY25" s="151"/>
      <c r="AZ25" s="151"/>
      <c r="BA25" s="151"/>
      <c r="BB25" s="151"/>
      <c r="BC25" s="151"/>
      <c r="BD25" s="151"/>
      <c r="BE25" s="151"/>
      <c r="BF25" s="151"/>
      <c r="BG25" s="151"/>
      <c r="BH25" s="151"/>
    </row>
    <row r="26" spans="1:60" outlineLevel="1" x14ac:dyDescent="0.2">
      <c r="A26" s="152">
        <v>15</v>
      </c>
      <c r="B26" s="158" t="s">
        <v>157</v>
      </c>
      <c r="C26" s="185" t="s">
        <v>158</v>
      </c>
      <c r="D26" s="160" t="s">
        <v>159</v>
      </c>
      <c r="E26" s="166">
        <v>7.8</v>
      </c>
      <c r="F26" s="168"/>
      <c r="G26" s="168">
        <f t="shared" si="3"/>
        <v>0</v>
      </c>
      <c r="H26" s="168">
        <v>12281.59</v>
      </c>
      <c r="I26" s="168">
        <f>ROUND(E26*H26,2)</f>
        <v>95796.4</v>
      </c>
      <c r="J26" s="168">
        <v>3741.41</v>
      </c>
      <c r="K26" s="168">
        <f>ROUND(E26*J26,2)</f>
        <v>29183</v>
      </c>
      <c r="L26" s="168">
        <v>21</v>
      </c>
      <c r="M26" s="168">
        <f>G26*(1+L26/100)</f>
        <v>0</v>
      </c>
      <c r="N26" s="161">
        <v>0.13963999999999999</v>
      </c>
      <c r="O26" s="161">
        <f>ROUND(E26*N26,5)</f>
        <v>1.0891900000000001</v>
      </c>
      <c r="P26" s="161">
        <v>0</v>
      </c>
      <c r="Q26" s="161">
        <f>ROUND(E26*P26,5)</f>
        <v>0</v>
      </c>
      <c r="R26" s="161"/>
      <c r="S26" s="161"/>
      <c r="T26" s="162">
        <v>5.2212500000000004</v>
      </c>
      <c r="U26" s="161">
        <f>ROUND(E26*T26,2)</f>
        <v>40.729999999999997</v>
      </c>
      <c r="V26" s="151"/>
      <c r="W26" s="151"/>
      <c r="X26" s="151"/>
      <c r="Y26" s="151"/>
      <c r="Z26" s="151"/>
      <c r="AA26" s="151"/>
      <c r="AB26" s="151"/>
      <c r="AC26" s="151"/>
      <c r="AD26" s="151"/>
      <c r="AE26" s="151" t="s">
        <v>136</v>
      </c>
      <c r="AF26" s="151"/>
      <c r="AG26" s="151"/>
      <c r="AH26" s="151"/>
      <c r="AI26" s="151"/>
      <c r="AJ26" s="151"/>
      <c r="AK26" s="151"/>
      <c r="AL26" s="151"/>
      <c r="AM26" s="151"/>
      <c r="AN26" s="151"/>
      <c r="AO26" s="151"/>
      <c r="AP26" s="151"/>
      <c r="AQ26" s="151"/>
      <c r="AR26" s="151"/>
      <c r="AS26" s="151"/>
      <c r="AT26" s="151"/>
      <c r="AU26" s="151"/>
      <c r="AV26" s="151"/>
      <c r="AW26" s="151"/>
      <c r="AX26" s="151"/>
      <c r="AY26" s="151"/>
      <c r="AZ26" s="151"/>
      <c r="BA26" s="151"/>
      <c r="BB26" s="151"/>
      <c r="BC26" s="151"/>
      <c r="BD26" s="151"/>
      <c r="BE26" s="151"/>
      <c r="BF26" s="151"/>
      <c r="BG26" s="151"/>
      <c r="BH26" s="151"/>
    </row>
    <row r="27" spans="1:60" x14ac:dyDescent="0.2">
      <c r="A27" s="153" t="s">
        <v>123</v>
      </c>
      <c r="B27" s="159" t="s">
        <v>62</v>
      </c>
      <c r="C27" s="186" t="s">
        <v>63</v>
      </c>
      <c r="D27" s="163"/>
      <c r="E27" s="167"/>
      <c r="F27" s="169"/>
      <c r="G27" s="169">
        <f>SUMIF(AE28:AE28,"&lt;&gt;NOR",G28:G28)</f>
        <v>0</v>
      </c>
      <c r="H27" s="169"/>
      <c r="I27" s="169">
        <f>SUM(I28:I28)</f>
        <v>53691.31</v>
      </c>
      <c r="J27" s="169"/>
      <c r="K27" s="169">
        <f>SUM(K28:K28)</f>
        <v>166057.73000000001</v>
      </c>
      <c r="L27" s="169"/>
      <c r="M27" s="169">
        <f>SUM(M28:M28)</f>
        <v>0</v>
      </c>
      <c r="N27" s="164"/>
      <c r="O27" s="164">
        <f>SUM(O28:O28)</f>
        <v>11.15151</v>
      </c>
      <c r="P27" s="164"/>
      <c r="Q27" s="164">
        <f>SUM(Q28:Q28)</f>
        <v>0</v>
      </c>
      <c r="R27" s="164"/>
      <c r="S27" s="164"/>
      <c r="T27" s="165"/>
      <c r="U27" s="164">
        <f>SUM(U28:U28)</f>
        <v>338.17</v>
      </c>
      <c r="AE27" t="s">
        <v>124</v>
      </c>
    </row>
    <row r="28" spans="1:60" outlineLevel="1" x14ac:dyDescent="0.2">
      <c r="A28" s="152">
        <v>16</v>
      </c>
      <c r="B28" s="158" t="s">
        <v>160</v>
      </c>
      <c r="C28" s="185" t="s">
        <v>161</v>
      </c>
      <c r="D28" s="160" t="s">
        <v>141</v>
      </c>
      <c r="E28" s="166">
        <v>443.4</v>
      </c>
      <c r="F28" s="168"/>
      <c r="G28" s="168">
        <f>E28*F28</f>
        <v>0</v>
      </c>
      <c r="H28" s="168">
        <v>121.09</v>
      </c>
      <c r="I28" s="168">
        <f>ROUND(E28*H28,2)</f>
        <v>53691.31</v>
      </c>
      <c r="J28" s="168">
        <v>374.51</v>
      </c>
      <c r="K28" s="168">
        <f>ROUND(E28*J28,2)</f>
        <v>166057.73000000001</v>
      </c>
      <c r="L28" s="168">
        <v>21</v>
      </c>
      <c r="M28" s="168">
        <f>G28*(1+L28/100)</f>
        <v>0</v>
      </c>
      <c r="N28" s="161">
        <v>2.5149999999999999E-2</v>
      </c>
      <c r="O28" s="161">
        <f>ROUND(E28*N28,5)</f>
        <v>11.15151</v>
      </c>
      <c r="P28" s="161">
        <v>0</v>
      </c>
      <c r="Q28" s="161">
        <f>ROUND(E28*P28,5)</f>
        <v>0</v>
      </c>
      <c r="R28" s="161"/>
      <c r="S28" s="161"/>
      <c r="T28" s="162">
        <v>0.76266999999999996</v>
      </c>
      <c r="U28" s="161">
        <f>ROUND(E28*T28,2)</f>
        <v>338.17</v>
      </c>
      <c r="V28" s="151"/>
      <c r="W28" s="151"/>
      <c r="X28" s="151"/>
      <c r="Y28" s="151"/>
      <c r="Z28" s="151"/>
      <c r="AA28" s="151"/>
      <c r="AB28" s="151"/>
      <c r="AC28" s="151"/>
      <c r="AD28" s="151"/>
      <c r="AE28" s="151" t="s">
        <v>136</v>
      </c>
      <c r="AF28" s="151"/>
      <c r="AG28" s="151"/>
      <c r="AH28" s="151"/>
      <c r="AI28" s="151"/>
      <c r="AJ28" s="151"/>
      <c r="AK28" s="151"/>
      <c r="AL28" s="151"/>
      <c r="AM28" s="151"/>
      <c r="AN28" s="151"/>
      <c r="AO28" s="151"/>
      <c r="AP28" s="151"/>
      <c r="AQ28" s="151"/>
      <c r="AR28" s="151"/>
      <c r="AS28" s="151"/>
      <c r="AT28" s="151"/>
      <c r="AU28" s="151"/>
      <c r="AV28" s="151"/>
      <c r="AW28" s="151"/>
      <c r="AX28" s="151"/>
      <c r="AY28" s="151"/>
      <c r="AZ28" s="151"/>
      <c r="BA28" s="151"/>
      <c r="BB28" s="151"/>
      <c r="BC28" s="151"/>
      <c r="BD28" s="151"/>
      <c r="BE28" s="151"/>
      <c r="BF28" s="151"/>
      <c r="BG28" s="151"/>
      <c r="BH28" s="151"/>
    </row>
    <row r="29" spans="1:60" x14ac:dyDescent="0.2">
      <c r="A29" s="153" t="s">
        <v>123</v>
      </c>
      <c r="B29" s="159" t="s">
        <v>64</v>
      </c>
      <c r="C29" s="186" t="s">
        <v>65</v>
      </c>
      <c r="D29" s="163"/>
      <c r="E29" s="167"/>
      <c r="F29" s="169"/>
      <c r="G29" s="169">
        <f>SUMIF(AE30:AE31,"&lt;&gt;NOR",G30:G31)</f>
        <v>0</v>
      </c>
      <c r="H29" s="169"/>
      <c r="I29" s="169">
        <f>SUM(I30:I31)</f>
        <v>21045.239999999998</v>
      </c>
      <c r="J29" s="169"/>
      <c r="K29" s="169">
        <f>SUM(K30:K31)</f>
        <v>16704.36</v>
      </c>
      <c r="L29" s="169"/>
      <c r="M29" s="169">
        <f>SUM(M30:M31)</f>
        <v>0</v>
      </c>
      <c r="N29" s="164"/>
      <c r="O29" s="164">
        <f>SUM(O30:O31)</f>
        <v>0.53105999999999998</v>
      </c>
      <c r="P29" s="164"/>
      <c r="Q29" s="164">
        <f>SUM(Q30:Q31)</f>
        <v>0</v>
      </c>
      <c r="R29" s="164"/>
      <c r="S29" s="164"/>
      <c r="T29" s="165"/>
      <c r="U29" s="164">
        <f>SUM(U30:U31)</f>
        <v>33.480000000000004</v>
      </c>
      <c r="AE29" t="s">
        <v>124</v>
      </c>
    </row>
    <row r="30" spans="1:60" ht="22.5" outlineLevel="1" x14ac:dyDescent="0.2">
      <c r="A30" s="152">
        <v>17</v>
      </c>
      <c r="B30" s="158" t="s">
        <v>162</v>
      </c>
      <c r="C30" s="185" t="s">
        <v>163</v>
      </c>
      <c r="D30" s="160" t="s">
        <v>164</v>
      </c>
      <c r="E30" s="166">
        <v>6</v>
      </c>
      <c r="F30" s="168"/>
      <c r="G30" s="168">
        <f t="shared" ref="G30:G31" si="4">E30*F30</f>
        <v>0</v>
      </c>
      <c r="H30" s="168">
        <v>1153.08</v>
      </c>
      <c r="I30" s="168">
        <f>ROUND(E30*H30,2)</f>
        <v>6918.48</v>
      </c>
      <c r="J30" s="168">
        <v>928.02</v>
      </c>
      <c r="K30" s="168">
        <f>ROUND(E30*J30,2)</f>
        <v>5568.12</v>
      </c>
      <c r="L30" s="168">
        <v>21</v>
      </c>
      <c r="M30" s="168">
        <f>G30*(1+L30/100)</f>
        <v>0</v>
      </c>
      <c r="N30" s="161">
        <v>2.937E-2</v>
      </c>
      <c r="O30" s="161">
        <f>ROUND(E30*N30,5)</f>
        <v>0.17621999999999999</v>
      </c>
      <c r="P30" s="161">
        <v>0</v>
      </c>
      <c r="Q30" s="161">
        <f>ROUND(E30*P30,5)</f>
        <v>0</v>
      </c>
      <c r="R30" s="161"/>
      <c r="S30" s="161"/>
      <c r="T30" s="162">
        <v>1.86</v>
      </c>
      <c r="U30" s="161">
        <f>ROUND(E30*T30,2)</f>
        <v>11.16</v>
      </c>
      <c r="V30" s="151"/>
      <c r="W30" s="151"/>
      <c r="X30" s="151"/>
      <c r="Y30" s="151"/>
      <c r="Z30" s="151"/>
      <c r="AA30" s="151"/>
      <c r="AB30" s="151"/>
      <c r="AC30" s="151"/>
      <c r="AD30" s="151"/>
      <c r="AE30" s="151" t="s">
        <v>128</v>
      </c>
      <c r="AF30" s="151"/>
      <c r="AG30" s="151"/>
      <c r="AH30" s="151"/>
      <c r="AI30" s="151"/>
      <c r="AJ30" s="151"/>
      <c r="AK30" s="151"/>
      <c r="AL30" s="151"/>
      <c r="AM30" s="151"/>
      <c r="AN30" s="151"/>
      <c r="AO30" s="151"/>
      <c r="AP30" s="151"/>
      <c r="AQ30" s="151"/>
      <c r="AR30" s="151"/>
      <c r="AS30" s="151"/>
      <c r="AT30" s="151"/>
      <c r="AU30" s="151"/>
      <c r="AV30" s="151"/>
      <c r="AW30" s="151"/>
      <c r="AX30" s="151"/>
      <c r="AY30" s="151"/>
      <c r="AZ30" s="151"/>
      <c r="BA30" s="151"/>
      <c r="BB30" s="151"/>
      <c r="BC30" s="151"/>
      <c r="BD30" s="151"/>
      <c r="BE30" s="151"/>
      <c r="BF30" s="151"/>
      <c r="BG30" s="151"/>
      <c r="BH30" s="151"/>
    </row>
    <row r="31" spans="1:60" ht="22.5" outlineLevel="1" x14ac:dyDescent="0.2">
      <c r="A31" s="152">
        <v>18</v>
      </c>
      <c r="B31" s="158" t="s">
        <v>165</v>
      </c>
      <c r="C31" s="185" t="s">
        <v>166</v>
      </c>
      <c r="D31" s="160" t="s">
        <v>164</v>
      </c>
      <c r="E31" s="166">
        <v>12</v>
      </c>
      <c r="F31" s="168"/>
      <c r="G31" s="168">
        <f t="shared" si="4"/>
        <v>0</v>
      </c>
      <c r="H31" s="168">
        <v>1177.23</v>
      </c>
      <c r="I31" s="168">
        <f>ROUND(E31*H31,2)</f>
        <v>14126.76</v>
      </c>
      <c r="J31" s="168">
        <v>928.02</v>
      </c>
      <c r="K31" s="168">
        <f>ROUND(E31*J31,2)</f>
        <v>11136.24</v>
      </c>
      <c r="L31" s="168">
        <v>21</v>
      </c>
      <c r="M31" s="168">
        <f>G31*(1+L31/100)</f>
        <v>0</v>
      </c>
      <c r="N31" s="161">
        <v>2.9569999999999999E-2</v>
      </c>
      <c r="O31" s="161">
        <f>ROUND(E31*N31,5)</f>
        <v>0.35483999999999999</v>
      </c>
      <c r="P31" s="161">
        <v>0</v>
      </c>
      <c r="Q31" s="161">
        <f>ROUND(E31*P31,5)</f>
        <v>0</v>
      </c>
      <c r="R31" s="161"/>
      <c r="S31" s="161"/>
      <c r="T31" s="162">
        <v>1.86</v>
      </c>
      <c r="U31" s="161">
        <f>ROUND(E31*T31,2)</f>
        <v>22.32</v>
      </c>
      <c r="V31" s="151"/>
      <c r="W31" s="151"/>
      <c r="X31" s="151"/>
      <c r="Y31" s="151"/>
      <c r="Z31" s="151"/>
      <c r="AA31" s="151"/>
      <c r="AB31" s="151"/>
      <c r="AC31" s="151"/>
      <c r="AD31" s="151"/>
      <c r="AE31" s="151" t="s">
        <v>128</v>
      </c>
      <c r="AF31" s="151"/>
      <c r="AG31" s="151"/>
      <c r="AH31" s="151"/>
      <c r="AI31" s="151"/>
      <c r="AJ31" s="151"/>
      <c r="AK31" s="151"/>
      <c r="AL31" s="151"/>
      <c r="AM31" s="151"/>
      <c r="AN31" s="151"/>
      <c r="AO31" s="151"/>
      <c r="AP31" s="151"/>
      <c r="AQ31" s="151"/>
      <c r="AR31" s="151"/>
      <c r="AS31" s="151"/>
      <c r="AT31" s="151"/>
      <c r="AU31" s="151"/>
      <c r="AV31" s="151"/>
      <c r="AW31" s="151"/>
      <c r="AX31" s="151"/>
      <c r="AY31" s="151"/>
      <c r="AZ31" s="151"/>
      <c r="BA31" s="151"/>
      <c r="BB31" s="151"/>
      <c r="BC31" s="151"/>
      <c r="BD31" s="151"/>
      <c r="BE31" s="151"/>
      <c r="BF31" s="151"/>
      <c r="BG31" s="151"/>
      <c r="BH31" s="151"/>
    </row>
    <row r="32" spans="1:60" x14ac:dyDescent="0.2">
      <c r="A32" s="153" t="s">
        <v>123</v>
      </c>
      <c r="B32" s="159" t="s">
        <v>66</v>
      </c>
      <c r="C32" s="186" t="s">
        <v>67</v>
      </c>
      <c r="D32" s="163"/>
      <c r="E32" s="167"/>
      <c r="F32" s="169"/>
      <c r="G32" s="169">
        <f>SUMIF(AE33:AE34,"&lt;&gt;NOR",G33:G34)</f>
        <v>0</v>
      </c>
      <c r="H32" s="169"/>
      <c r="I32" s="169">
        <f>SUM(I33:I34)</f>
        <v>28135.27</v>
      </c>
      <c r="J32" s="169"/>
      <c r="K32" s="169">
        <f>SUM(K33:K34)</f>
        <v>81103.06</v>
      </c>
      <c r="L32" s="169"/>
      <c r="M32" s="169">
        <f>SUM(M33:M34)</f>
        <v>0</v>
      </c>
      <c r="N32" s="164"/>
      <c r="O32" s="164">
        <f>SUM(O33:O34)</f>
        <v>29.209620000000001</v>
      </c>
      <c r="P32" s="164"/>
      <c r="Q32" s="164">
        <f>SUM(Q33:Q34)</f>
        <v>0</v>
      </c>
      <c r="R32" s="164"/>
      <c r="S32" s="164"/>
      <c r="T32" s="165"/>
      <c r="U32" s="164">
        <f>SUM(U33:U34)</f>
        <v>142.78</v>
      </c>
      <c r="AE32" t="s">
        <v>124</v>
      </c>
    </row>
    <row r="33" spans="1:60" outlineLevel="1" x14ac:dyDescent="0.2">
      <c r="A33" s="152">
        <v>19</v>
      </c>
      <c r="B33" s="158" t="s">
        <v>167</v>
      </c>
      <c r="C33" s="185" t="s">
        <v>168</v>
      </c>
      <c r="D33" s="160" t="s">
        <v>135</v>
      </c>
      <c r="E33" s="166">
        <v>93.5</v>
      </c>
      <c r="F33" s="168"/>
      <c r="G33" s="168">
        <f t="shared" ref="G33:G34" si="5">E33*F33</f>
        <v>0</v>
      </c>
      <c r="H33" s="168">
        <v>169.02</v>
      </c>
      <c r="I33" s="168">
        <f>ROUND(E33*H33,2)</f>
        <v>15803.37</v>
      </c>
      <c r="J33" s="168">
        <v>669.93000000000006</v>
      </c>
      <c r="K33" s="168">
        <f>ROUND(E33*J33,2)</f>
        <v>62638.46</v>
      </c>
      <c r="L33" s="168">
        <v>21</v>
      </c>
      <c r="M33" s="168">
        <f>G33*(1+L33/100)</f>
        <v>0</v>
      </c>
      <c r="N33" s="161">
        <v>0.20452000000000001</v>
      </c>
      <c r="O33" s="161">
        <f>ROUND(E33*N33,5)</f>
        <v>19.122620000000001</v>
      </c>
      <c r="P33" s="161">
        <v>0</v>
      </c>
      <c r="Q33" s="161">
        <f>ROUND(E33*P33,5)</f>
        <v>0</v>
      </c>
      <c r="R33" s="161"/>
      <c r="S33" s="161"/>
      <c r="T33" s="162">
        <v>1.1414200000000001</v>
      </c>
      <c r="U33" s="161">
        <f>ROUND(E33*T33,2)</f>
        <v>106.72</v>
      </c>
      <c r="V33" s="151"/>
      <c r="W33" s="151"/>
      <c r="X33" s="151"/>
      <c r="Y33" s="151"/>
      <c r="Z33" s="151"/>
      <c r="AA33" s="151"/>
      <c r="AB33" s="151"/>
      <c r="AC33" s="151"/>
      <c r="AD33" s="151"/>
      <c r="AE33" s="151" t="s">
        <v>136</v>
      </c>
      <c r="AF33" s="151"/>
      <c r="AG33" s="151"/>
      <c r="AH33" s="151"/>
      <c r="AI33" s="151"/>
      <c r="AJ33" s="151"/>
      <c r="AK33" s="151"/>
      <c r="AL33" s="151"/>
      <c r="AM33" s="151"/>
      <c r="AN33" s="151"/>
      <c r="AO33" s="151"/>
      <c r="AP33" s="151"/>
      <c r="AQ33" s="151"/>
      <c r="AR33" s="151"/>
      <c r="AS33" s="151"/>
      <c r="AT33" s="151"/>
      <c r="AU33" s="151"/>
      <c r="AV33" s="151"/>
      <c r="AW33" s="151"/>
      <c r="AX33" s="151"/>
      <c r="AY33" s="151"/>
      <c r="AZ33" s="151"/>
      <c r="BA33" s="151"/>
      <c r="BB33" s="151"/>
      <c r="BC33" s="151"/>
      <c r="BD33" s="151"/>
      <c r="BE33" s="151"/>
      <c r="BF33" s="151"/>
      <c r="BG33" s="151"/>
      <c r="BH33" s="151"/>
    </row>
    <row r="34" spans="1:60" outlineLevel="1" x14ac:dyDescent="0.2">
      <c r="A34" s="152">
        <v>20</v>
      </c>
      <c r="B34" s="158" t="s">
        <v>169</v>
      </c>
      <c r="C34" s="185" t="s">
        <v>170</v>
      </c>
      <c r="D34" s="160" t="s">
        <v>135</v>
      </c>
      <c r="E34" s="166">
        <v>17.5</v>
      </c>
      <c r="F34" s="168"/>
      <c r="G34" s="168">
        <f t="shared" si="5"/>
        <v>0</v>
      </c>
      <c r="H34" s="168">
        <v>704.68</v>
      </c>
      <c r="I34" s="168">
        <f>ROUND(E34*H34,2)</f>
        <v>12331.9</v>
      </c>
      <c r="J34" s="168">
        <v>1055.1199999999999</v>
      </c>
      <c r="K34" s="168">
        <f>ROUND(E34*J34,2)</f>
        <v>18464.599999999999</v>
      </c>
      <c r="L34" s="168">
        <v>21</v>
      </c>
      <c r="M34" s="168">
        <f>G34*(1+L34/100)</f>
        <v>0</v>
      </c>
      <c r="N34" s="161">
        <v>0.57640000000000002</v>
      </c>
      <c r="O34" s="161">
        <f>ROUND(E34*N34,5)</f>
        <v>10.087</v>
      </c>
      <c r="P34" s="161">
        <v>0</v>
      </c>
      <c r="Q34" s="161">
        <f>ROUND(E34*P34,5)</f>
        <v>0</v>
      </c>
      <c r="R34" s="161"/>
      <c r="S34" s="161"/>
      <c r="T34" s="162">
        <v>2.0607099999999998</v>
      </c>
      <c r="U34" s="161">
        <f>ROUND(E34*T34,2)</f>
        <v>36.06</v>
      </c>
      <c r="V34" s="151"/>
      <c r="W34" s="151"/>
      <c r="X34" s="151"/>
      <c r="Y34" s="151"/>
      <c r="Z34" s="151"/>
      <c r="AA34" s="151"/>
      <c r="AB34" s="151"/>
      <c r="AC34" s="151"/>
      <c r="AD34" s="151"/>
      <c r="AE34" s="151" t="s">
        <v>136</v>
      </c>
      <c r="AF34" s="151"/>
      <c r="AG34" s="151"/>
      <c r="AH34" s="151"/>
      <c r="AI34" s="151"/>
      <c r="AJ34" s="151"/>
      <c r="AK34" s="151"/>
      <c r="AL34" s="151"/>
      <c r="AM34" s="151"/>
      <c r="AN34" s="151"/>
      <c r="AO34" s="151"/>
      <c r="AP34" s="151"/>
      <c r="AQ34" s="151"/>
      <c r="AR34" s="151"/>
      <c r="AS34" s="151"/>
      <c r="AT34" s="151"/>
      <c r="AU34" s="151"/>
      <c r="AV34" s="151"/>
      <c r="AW34" s="151"/>
      <c r="AX34" s="151"/>
      <c r="AY34" s="151"/>
      <c r="AZ34" s="151"/>
      <c r="BA34" s="151"/>
      <c r="BB34" s="151"/>
      <c r="BC34" s="151"/>
      <c r="BD34" s="151"/>
      <c r="BE34" s="151"/>
      <c r="BF34" s="151"/>
      <c r="BG34" s="151"/>
      <c r="BH34" s="151"/>
    </row>
    <row r="35" spans="1:60" x14ac:dyDescent="0.2">
      <c r="A35" s="153" t="s">
        <v>123</v>
      </c>
      <c r="B35" s="159" t="s">
        <v>68</v>
      </c>
      <c r="C35" s="186" t="s">
        <v>69</v>
      </c>
      <c r="D35" s="163"/>
      <c r="E35" s="167"/>
      <c r="F35" s="169"/>
      <c r="G35" s="169">
        <f>SUMIF(AE36:AE36,"&lt;&gt;NOR",G36:G36)</f>
        <v>0</v>
      </c>
      <c r="H35" s="169"/>
      <c r="I35" s="169">
        <f>SUM(I36:I36)</f>
        <v>185220.29</v>
      </c>
      <c r="J35" s="169"/>
      <c r="K35" s="169">
        <f>SUM(K36:K36)</f>
        <v>207361.84</v>
      </c>
      <c r="L35" s="169"/>
      <c r="M35" s="169">
        <f>SUM(M36:M36)</f>
        <v>0</v>
      </c>
      <c r="N35" s="164"/>
      <c r="O35" s="164">
        <f>SUM(O36:O36)</f>
        <v>1.89446</v>
      </c>
      <c r="P35" s="164"/>
      <c r="Q35" s="164">
        <f>SUM(Q36:Q36)</f>
        <v>0</v>
      </c>
      <c r="R35" s="164"/>
      <c r="S35" s="164"/>
      <c r="T35" s="165"/>
      <c r="U35" s="164">
        <f>SUM(U36:U36)</f>
        <v>396.43</v>
      </c>
      <c r="AE35" t="s">
        <v>124</v>
      </c>
    </row>
    <row r="36" spans="1:60" outlineLevel="1" x14ac:dyDescent="0.2">
      <c r="A36" s="152">
        <v>21</v>
      </c>
      <c r="B36" s="158" t="s">
        <v>171</v>
      </c>
      <c r="C36" s="185" t="s">
        <v>172</v>
      </c>
      <c r="D36" s="160" t="s">
        <v>141</v>
      </c>
      <c r="E36" s="166">
        <v>910.8</v>
      </c>
      <c r="F36" s="168"/>
      <c r="G36" s="168">
        <f>E36*F36</f>
        <v>0</v>
      </c>
      <c r="H36" s="168">
        <v>203.36</v>
      </c>
      <c r="I36" s="168">
        <f>ROUND(E36*H36,2)</f>
        <v>185220.29</v>
      </c>
      <c r="J36" s="168">
        <v>227.66999999999996</v>
      </c>
      <c r="K36" s="168">
        <f>ROUND(E36*J36,2)</f>
        <v>207361.84</v>
      </c>
      <c r="L36" s="168">
        <v>21</v>
      </c>
      <c r="M36" s="168">
        <f>G36*(1+L36/100)</f>
        <v>0</v>
      </c>
      <c r="N36" s="161">
        <v>2.0799999999999998E-3</v>
      </c>
      <c r="O36" s="161">
        <f>ROUND(E36*N36,5)</f>
        <v>1.89446</v>
      </c>
      <c r="P36" s="161">
        <v>0</v>
      </c>
      <c r="Q36" s="161">
        <f>ROUND(E36*P36,5)</f>
        <v>0</v>
      </c>
      <c r="R36" s="161"/>
      <c r="S36" s="161"/>
      <c r="T36" s="162">
        <v>0.43525000000000003</v>
      </c>
      <c r="U36" s="161">
        <f>ROUND(E36*T36,2)</f>
        <v>396.43</v>
      </c>
      <c r="V36" s="151"/>
      <c r="W36" s="151"/>
      <c r="X36" s="151"/>
      <c r="Y36" s="151"/>
      <c r="Z36" s="151"/>
      <c r="AA36" s="151"/>
      <c r="AB36" s="151"/>
      <c r="AC36" s="151"/>
      <c r="AD36" s="151"/>
      <c r="AE36" s="151" t="s">
        <v>136</v>
      </c>
      <c r="AF36" s="151"/>
      <c r="AG36" s="151"/>
      <c r="AH36" s="151"/>
      <c r="AI36" s="151"/>
      <c r="AJ36" s="151"/>
      <c r="AK36" s="151"/>
      <c r="AL36" s="151"/>
      <c r="AM36" s="151"/>
      <c r="AN36" s="151"/>
      <c r="AO36" s="151"/>
      <c r="AP36" s="151"/>
      <c r="AQ36" s="151"/>
      <c r="AR36" s="151"/>
      <c r="AS36" s="151"/>
      <c r="AT36" s="151"/>
      <c r="AU36" s="151"/>
      <c r="AV36" s="151"/>
      <c r="AW36" s="151"/>
      <c r="AX36" s="151"/>
      <c r="AY36" s="151"/>
      <c r="AZ36" s="151"/>
      <c r="BA36" s="151"/>
      <c r="BB36" s="151"/>
      <c r="BC36" s="151"/>
      <c r="BD36" s="151"/>
      <c r="BE36" s="151"/>
      <c r="BF36" s="151"/>
      <c r="BG36" s="151"/>
      <c r="BH36" s="151"/>
    </row>
    <row r="37" spans="1:60" x14ac:dyDescent="0.2">
      <c r="A37" s="153" t="s">
        <v>123</v>
      </c>
      <c r="B37" s="159" t="s">
        <v>70</v>
      </c>
      <c r="C37" s="186" t="s">
        <v>71</v>
      </c>
      <c r="D37" s="163"/>
      <c r="E37" s="167"/>
      <c r="F37" s="169"/>
      <c r="G37" s="169">
        <f>SUMIF(AE38:AE38,"&lt;&gt;NOR",G38:G38)</f>
        <v>0</v>
      </c>
      <c r="H37" s="169"/>
      <c r="I37" s="169">
        <f>SUM(I38:I38)</f>
        <v>245.71</v>
      </c>
      <c r="J37" s="169"/>
      <c r="K37" s="169">
        <f>SUM(K38:K38)</f>
        <v>30204.29</v>
      </c>
      <c r="L37" s="169"/>
      <c r="M37" s="169">
        <f>SUM(M38:M38)</f>
        <v>0</v>
      </c>
      <c r="N37" s="164"/>
      <c r="O37" s="164">
        <f>SUM(O38:O38)</f>
        <v>7.1000000000000002E-4</v>
      </c>
      <c r="P37" s="164"/>
      <c r="Q37" s="164">
        <f>SUM(Q38:Q38)</f>
        <v>0</v>
      </c>
      <c r="R37" s="164"/>
      <c r="S37" s="164"/>
      <c r="T37" s="165"/>
      <c r="U37" s="164">
        <f>SUM(U38:U38)</f>
        <v>0.97</v>
      </c>
      <c r="AE37" t="s">
        <v>124</v>
      </c>
    </row>
    <row r="38" spans="1:60" outlineLevel="1" x14ac:dyDescent="0.2">
      <c r="A38" s="152">
        <v>22</v>
      </c>
      <c r="B38" s="158" t="s">
        <v>173</v>
      </c>
      <c r="C38" s="185" t="s">
        <v>174</v>
      </c>
      <c r="D38" s="160" t="s">
        <v>135</v>
      </c>
      <c r="E38" s="166">
        <v>1</v>
      </c>
      <c r="F38" s="168"/>
      <c r="G38" s="168">
        <f>E38*F38</f>
        <v>0</v>
      </c>
      <c r="H38" s="168">
        <v>245.71</v>
      </c>
      <c r="I38" s="168">
        <f>ROUND(E38*H38,2)</f>
        <v>245.71</v>
      </c>
      <c r="J38" s="168">
        <v>30204.29</v>
      </c>
      <c r="K38" s="168">
        <f>ROUND(E38*J38,2)</f>
        <v>30204.29</v>
      </c>
      <c r="L38" s="168">
        <v>21</v>
      </c>
      <c r="M38" s="168">
        <f>G38*(1+L38/100)</f>
        <v>0</v>
      </c>
      <c r="N38" s="161">
        <v>7.1000000000000002E-4</v>
      </c>
      <c r="O38" s="161">
        <f>ROUND(E38*N38,5)</f>
        <v>7.1000000000000002E-4</v>
      </c>
      <c r="P38" s="161">
        <v>0</v>
      </c>
      <c r="Q38" s="161">
        <f>ROUND(E38*P38,5)</f>
        <v>0</v>
      </c>
      <c r="R38" s="161"/>
      <c r="S38" s="161"/>
      <c r="T38" s="162">
        <v>0.96748000000000001</v>
      </c>
      <c r="U38" s="161">
        <f>ROUND(E38*T38,2)</f>
        <v>0.97</v>
      </c>
      <c r="V38" s="151"/>
      <c r="W38" s="151"/>
      <c r="X38" s="151"/>
      <c r="Y38" s="151"/>
      <c r="Z38" s="151"/>
      <c r="AA38" s="151"/>
      <c r="AB38" s="151"/>
      <c r="AC38" s="151"/>
      <c r="AD38" s="151"/>
      <c r="AE38" s="151" t="s">
        <v>136</v>
      </c>
      <c r="AF38" s="151"/>
      <c r="AG38" s="151"/>
      <c r="AH38" s="151"/>
      <c r="AI38" s="151"/>
      <c r="AJ38" s="151"/>
      <c r="AK38" s="151"/>
      <c r="AL38" s="151"/>
      <c r="AM38" s="151"/>
      <c r="AN38" s="151"/>
      <c r="AO38" s="151"/>
      <c r="AP38" s="151"/>
      <c r="AQ38" s="151"/>
      <c r="AR38" s="151"/>
      <c r="AS38" s="151"/>
      <c r="AT38" s="151"/>
      <c r="AU38" s="151"/>
      <c r="AV38" s="151"/>
      <c r="AW38" s="151"/>
      <c r="AX38" s="151"/>
      <c r="AY38" s="151"/>
      <c r="AZ38" s="151"/>
      <c r="BA38" s="151"/>
      <c r="BB38" s="151"/>
      <c r="BC38" s="151"/>
      <c r="BD38" s="151"/>
      <c r="BE38" s="151"/>
      <c r="BF38" s="151"/>
      <c r="BG38" s="151"/>
      <c r="BH38" s="151"/>
    </row>
    <row r="39" spans="1:60" x14ac:dyDescent="0.2">
      <c r="A39" s="153" t="s">
        <v>123</v>
      </c>
      <c r="B39" s="159" t="s">
        <v>72</v>
      </c>
      <c r="C39" s="186" t="s">
        <v>73</v>
      </c>
      <c r="D39" s="163"/>
      <c r="E39" s="167"/>
      <c r="F39" s="169"/>
      <c r="G39" s="169">
        <f>SUMIF(AE40:AE42,"&lt;&gt;NOR",G40:G42)</f>
        <v>0</v>
      </c>
      <c r="H39" s="169"/>
      <c r="I39" s="169">
        <f>SUM(I40:I42)</f>
        <v>127980.51999999999</v>
      </c>
      <c r="J39" s="169"/>
      <c r="K39" s="169">
        <f>SUM(K40:K42)</f>
        <v>34895.479999999996</v>
      </c>
      <c r="L39" s="169"/>
      <c r="M39" s="169">
        <f>SUM(M40:M42)</f>
        <v>0</v>
      </c>
      <c r="N39" s="164"/>
      <c r="O39" s="164">
        <f>SUM(O40:O42)</f>
        <v>0.49114999999999998</v>
      </c>
      <c r="P39" s="164"/>
      <c r="Q39" s="164">
        <f>SUM(Q40:Q42)</f>
        <v>0</v>
      </c>
      <c r="R39" s="164"/>
      <c r="S39" s="164"/>
      <c r="T39" s="165"/>
      <c r="U39" s="164">
        <f>SUM(U40:U42)</f>
        <v>66.72999999999999</v>
      </c>
      <c r="AE39" t="s">
        <v>124</v>
      </c>
    </row>
    <row r="40" spans="1:60" outlineLevel="1" x14ac:dyDescent="0.2">
      <c r="A40" s="152">
        <v>23</v>
      </c>
      <c r="B40" s="158" t="s">
        <v>175</v>
      </c>
      <c r="C40" s="185" t="s">
        <v>176</v>
      </c>
      <c r="D40" s="160" t="s">
        <v>164</v>
      </c>
      <c r="E40" s="166">
        <v>7</v>
      </c>
      <c r="F40" s="168"/>
      <c r="G40" s="168">
        <f t="shared" ref="G40:G42" si="6">E40*F40</f>
        <v>0</v>
      </c>
      <c r="H40" s="168">
        <v>3880.67</v>
      </c>
      <c r="I40" s="168">
        <f>ROUND(E40*H40,2)</f>
        <v>27164.69</v>
      </c>
      <c r="J40" s="168">
        <v>1532.08</v>
      </c>
      <c r="K40" s="168">
        <f>ROUND(E40*J40,2)</f>
        <v>10724.56</v>
      </c>
      <c r="L40" s="168">
        <v>21</v>
      </c>
      <c r="M40" s="168">
        <f>G40*(1+L40/100)</f>
        <v>0</v>
      </c>
      <c r="N40" s="161">
        <v>1.8669999999999999E-2</v>
      </c>
      <c r="O40" s="161">
        <f>ROUND(E40*N40,5)</f>
        <v>0.13069</v>
      </c>
      <c r="P40" s="161">
        <v>0</v>
      </c>
      <c r="Q40" s="161">
        <f>ROUND(E40*P40,5)</f>
        <v>0</v>
      </c>
      <c r="R40" s="161"/>
      <c r="S40" s="161"/>
      <c r="T40" s="162">
        <v>2.92136</v>
      </c>
      <c r="U40" s="161">
        <f>ROUND(E40*T40,2)</f>
        <v>20.45</v>
      </c>
      <c r="V40" s="151"/>
      <c r="W40" s="151"/>
      <c r="X40" s="151"/>
      <c r="Y40" s="151"/>
      <c r="Z40" s="151"/>
      <c r="AA40" s="151"/>
      <c r="AB40" s="151"/>
      <c r="AC40" s="151"/>
      <c r="AD40" s="151"/>
      <c r="AE40" s="151" t="s">
        <v>136</v>
      </c>
      <c r="AF40" s="151"/>
      <c r="AG40" s="151"/>
      <c r="AH40" s="151"/>
      <c r="AI40" s="151"/>
      <c r="AJ40" s="151"/>
      <c r="AK40" s="151"/>
      <c r="AL40" s="151"/>
      <c r="AM40" s="151"/>
      <c r="AN40" s="151"/>
      <c r="AO40" s="151"/>
      <c r="AP40" s="151"/>
      <c r="AQ40" s="151"/>
      <c r="AR40" s="151"/>
      <c r="AS40" s="151"/>
      <c r="AT40" s="151"/>
      <c r="AU40" s="151"/>
      <c r="AV40" s="151"/>
      <c r="AW40" s="151"/>
      <c r="AX40" s="151"/>
      <c r="AY40" s="151"/>
      <c r="AZ40" s="151"/>
      <c r="BA40" s="151"/>
      <c r="BB40" s="151"/>
      <c r="BC40" s="151"/>
      <c r="BD40" s="151"/>
      <c r="BE40" s="151"/>
      <c r="BF40" s="151"/>
      <c r="BG40" s="151"/>
      <c r="BH40" s="151"/>
    </row>
    <row r="41" spans="1:60" outlineLevel="1" x14ac:dyDescent="0.2">
      <c r="A41" s="152">
        <v>24</v>
      </c>
      <c r="B41" s="158" t="s">
        <v>177</v>
      </c>
      <c r="C41" s="185" t="s">
        <v>178</v>
      </c>
      <c r="D41" s="160" t="s">
        <v>164</v>
      </c>
      <c r="E41" s="166">
        <v>7</v>
      </c>
      <c r="F41" s="168"/>
      <c r="G41" s="168">
        <f t="shared" si="6"/>
        <v>0</v>
      </c>
      <c r="H41" s="168">
        <v>4872.97</v>
      </c>
      <c r="I41" s="168">
        <f>ROUND(E41*H41,2)</f>
        <v>34110.79</v>
      </c>
      <c r="J41" s="168">
        <v>1390.2799999999997</v>
      </c>
      <c r="K41" s="168">
        <f>ROUND(E41*J41,2)</f>
        <v>9731.9599999999991</v>
      </c>
      <c r="L41" s="168">
        <v>21</v>
      </c>
      <c r="M41" s="168">
        <f>G41*(1+L41/100)</f>
        <v>0</v>
      </c>
      <c r="N41" s="161">
        <v>2.962E-2</v>
      </c>
      <c r="O41" s="161">
        <f>ROUND(E41*N41,5)</f>
        <v>0.20734</v>
      </c>
      <c r="P41" s="161">
        <v>0</v>
      </c>
      <c r="Q41" s="161">
        <f>ROUND(E41*P41,5)</f>
        <v>0</v>
      </c>
      <c r="R41" s="161"/>
      <c r="S41" s="161"/>
      <c r="T41" s="162">
        <v>2.6510899999999999</v>
      </c>
      <c r="U41" s="161">
        <f>ROUND(E41*T41,2)</f>
        <v>18.559999999999999</v>
      </c>
      <c r="V41" s="151"/>
      <c r="W41" s="151"/>
      <c r="X41" s="151"/>
      <c r="Y41" s="151"/>
      <c r="Z41" s="151"/>
      <c r="AA41" s="151"/>
      <c r="AB41" s="151"/>
      <c r="AC41" s="151"/>
      <c r="AD41" s="151"/>
      <c r="AE41" s="151" t="s">
        <v>136</v>
      </c>
      <c r="AF41" s="151"/>
      <c r="AG41" s="151"/>
      <c r="AH41" s="151"/>
      <c r="AI41" s="151"/>
      <c r="AJ41" s="151"/>
      <c r="AK41" s="151"/>
      <c r="AL41" s="151"/>
      <c r="AM41" s="151"/>
      <c r="AN41" s="151"/>
      <c r="AO41" s="151"/>
      <c r="AP41" s="151"/>
      <c r="AQ41" s="151"/>
      <c r="AR41" s="151"/>
      <c r="AS41" s="151"/>
      <c r="AT41" s="151"/>
      <c r="AU41" s="151"/>
      <c r="AV41" s="151"/>
      <c r="AW41" s="151"/>
      <c r="AX41" s="151"/>
      <c r="AY41" s="151"/>
      <c r="AZ41" s="151"/>
      <c r="BA41" s="151"/>
      <c r="BB41" s="151"/>
      <c r="BC41" s="151"/>
      <c r="BD41" s="151"/>
      <c r="BE41" s="151"/>
      <c r="BF41" s="151"/>
      <c r="BG41" s="151"/>
      <c r="BH41" s="151"/>
    </row>
    <row r="42" spans="1:60" outlineLevel="1" x14ac:dyDescent="0.2">
      <c r="A42" s="152">
        <v>25</v>
      </c>
      <c r="B42" s="158" t="s">
        <v>179</v>
      </c>
      <c r="C42" s="185" t="s">
        <v>180</v>
      </c>
      <c r="D42" s="160" t="s">
        <v>164</v>
      </c>
      <c r="E42" s="166">
        <v>4</v>
      </c>
      <c r="F42" s="168"/>
      <c r="G42" s="168">
        <f t="shared" si="6"/>
        <v>0</v>
      </c>
      <c r="H42" s="168">
        <v>16676.259999999998</v>
      </c>
      <c r="I42" s="168">
        <f>ROUND(E42*H42,2)</f>
        <v>66705.039999999994</v>
      </c>
      <c r="J42" s="168">
        <v>3609.7400000000016</v>
      </c>
      <c r="K42" s="168">
        <f>ROUND(E42*J42,2)</f>
        <v>14438.96</v>
      </c>
      <c r="L42" s="168">
        <v>21</v>
      </c>
      <c r="M42" s="168">
        <f>G42*(1+L42/100)</f>
        <v>0</v>
      </c>
      <c r="N42" s="161">
        <v>3.8280000000000002E-2</v>
      </c>
      <c r="O42" s="161">
        <f>ROUND(E42*N42,5)</f>
        <v>0.15312000000000001</v>
      </c>
      <c r="P42" s="161">
        <v>0</v>
      </c>
      <c r="Q42" s="161">
        <f>ROUND(E42*P42,5)</f>
        <v>0</v>
      </c>
      <c r="R42" s="161"/>
      <c r="S42" s="161"/>
      <c r="T42" s="162">
        <v>6.9312100000000001</v>
      </c>
      <c r="U42" s="161">
        <f>ROUND(E42*T42,2)</f>
        <v>27.72</v>
      </c>
      <c r="V42" s="151"/>
      <c r="W42" s="151"/>
      <c r="X42" s="151"/>
      <c r="Y42" s="151"/>
      <c r="Z42" s="151"/>
      <c r="AA42" s="151"/>
      <c r="AB42" s="151"/>
      <c r="AC42" s="151"/>
      <c r="AD42" s="151"/>
      <c r="AE42" s="151" t="s">
        <v>136</v>
      </c>
      <c r="AF42" s="151"/>
      <c r="AG42" s="151"/>
      <c r="AH42" s="151"/>
      <c r="AI42" s="151"/>
      <c r="AJ42" s="151"/>
      <c r="AK42" s="151"/>
      <c r="AL42" s="151"/>
      <c r="AM42" s="151"/>
      <c r="AN42" s="151"/>
      <c r="AO42" s="151"/>
      <c r="AP42" s="151"/>
      <c r="AQ42" s="151"/>
      <c r="AR42" s="151"/>
      <c r="AS42" s="151"/>
      <c r="AT42" s="151"/>
      <c r="AU42" s="151"/>
      <c r="AV42" s="151"/>
      <c r="AW42" s="151"/>
      <c r="AX42" s="151"/>
      <c r="AY42" s="151"/>
      <c r="AZ42" s="151"/>
      <c r="BA42" s="151"/>
      <c r="BB42" s="151"/>
      <c r="BC42" s="151"/>
      <c r="BD42" s="151"/>
      <c r="BE42" s="151"/>
      <c r="BF42" s="151"/>
      <c r="BG42" s="151"/>
      <c r="BH42" s="151"/>
    </row>
    <row r="43" spans="1:60" x14ac:dyDescent="0.2">
      <c r="A43" s="153" t="s">
        <v>123</v>
      </c>
      <c r="B43" s="159" t="s">
        <v>74</v>
      </c>
      <c r="C43" s="186" t="s">
        <v>75</v>
      </c>
      <c r="D43" s="163"/>
      <c r="E43" s="167"/>
      <c r="F43" s="169"/>
      <c r="G43" s="169">
        <f>SUMIF(AE44:AE44,"&lt;&gt;NOR",G44:G44)</f>
        <v>0</v>
      </c>
      <c r="H43" s="169"/>
      <c r="I43" s="169">
        <f>SUM(I44:I44)</f>
        <v>20684.080000000002</v>
      </c>
      <c r="J43" s="169"/>
      <c r="K43" s="169">
        <f>SUM(K44:K44)</f>
        <v>441315.68</v>
      </c>
      <c r="L43" s="169"/>
      <c r="M43" s="169">
        <f>SUM(M44:M44)</f>
        <v>0</v>
      </c>
      <c r="N43" s="164"/>
      <c r="O43" s="164">
        <f>SUM(O44:O44)</f>
        <v>3.2640000000000002E-2</v>
      </c>
      <c r="P43" s="164"/>
      <c r="Q43" s="164">
        <f>SUM(Q44:Q44)</f>
        <v>0</v>
      </c>
      <c r="R43" s="164"/>
      <c r="S43" s="164"/>
      <c r="T43" s="165"/>
      <c r="U43" s="164">
        <f>SUM(U44:U44)</f>
        <v>3.65</v>
      </c>
      <c r="AE43" t="s">
        <v>124</v>
      </c>
    </row>
    <row r="44" spans="1:60" outlineLevel="1" x14ac:dyDescent="0.2">
      <c r="A44" s="152">
        <v>26</v>
      </c>
      <c r="B44" s="158" t="s">
        <v>181</v>
      </c>
      <c r="C44" s="185" t="s">
        <v>182</v>
      </c>
      <c r="D44" s="160" t="s">
        <v>164</v>
      </c>
      <c r="E44" s="166">
        <v>4</v>
      </c>
      <c r="F44" s="168"/>
      <c r="G44" s="168">
        <f>E44*F44</f>
        <v>0</v>
      </c>
      <c r="H44" s="168">
        <v>5171.0200000000004</v>
      </c>
      <c r="I44" s="168">
        <f>ROUND(E44*H44,2)</f>
        <v>20684.080000000002</v>
      </c>
      <c r="J44" s="168">
        <v>110328.92</v>
      </c>
      <c r="K44" s="168">
        <f>ROUND(E44*J44,2)</f>
        <v>441315.68</v>
      </c>
      <c r="L44" s="168">
        <v>21</v>
      </c>
      <c r="M44" s="168">
        <f>G44*(1+L44/100)</f>
        <v>0</v>
      </c>
      <c r="N44" s="161">
        <v>8.1600000000000006E-3</v>
      </c>
      <c r="O44" s="161">
        <f>ROUND(E44*N44,5)</f>
        <v>3.2640000000000002E-2</v>
      </c>
      <c r="P44" s="161">
        <v>0</v>
      </c>
      <c r="Q44" s="161">
        <f>ROUND(E44*P44,5)</f>
        <v>0</v>
      </c>
      <c r="R44" s="161"/>
      <c r="S44" s="161"/>
      <c r="T44" s="162">
        <v>0.91300000000000003</v>
      </c>
      <c r="U44" s="161">
        <f>ROUND(E44*T44,2)</f>
        <v>3.65</v>
      </c>
      <c r="V44" s="151"/>
      <c r="W44" s="151"/>
      <c r="X44" s="151"/>
      <c r="Y44" s="151"/>
      <c r="Z44" s="151"/>
      <c r="AA44" s="151"/>
      <c r="AB44" s="151"/>
      <c r="AC44" s="151"/>
      <c r="AD44" s="151"/>
      <c r="AE44" s="151" t="s">
        <v>128</v>
      </c>
      <c r="AF44" s="151"/>
      <c r="AG44" s="151"/>
      <c r="AH44" s="151"/>
      <c r="AI44" s="151"/>
      <c r="AJ44" s="151"/>
      <c r="AK44" s="151"/>
      <c r="AL44" s="151"/>
      <c r="AM44" s="151"/>
      <c r="AN44" s="151"/>
      <c r="AO44" s="151"/>
      <c r="AP44" s="151"/>
      <c r="AQ44" s="151"/>
      <c r="AR44" s="151"/>
      <c r="AS44" s="151"/>
      <c r="AT44" s="151"/>
      <c r="AU44" s="151"/>
      <c r="AV44" s="151"/>
      <c r="AW44" s="151"/>
      <c r="AX44" s="151"/>
      <c r="AY44" s="151"/>
      <c r="AZ44" s="151"/>
      <c r="BA44" s="151"/>
      <c r="BB44" s="151"/>
      <c r="BC44" s="151"/>
      <c r="BD44" s="151"/>
      <c r="BE44" s="151"/>
      <c r="BF44" s="151"/>
      <c r="BG44" s="151"/>
      <c r="BH44" s="151"/>
    </row>
    <row r="45" spans="1:60" x14ac:dyDescent="0.2">
      <c r="A45" s="153" t="s">
        <v>123</v>
      </c>
      <c r="B45" s="159" t="s">
        <v>76</v>
      </c>
      <c r="C45" s="186" t="s">
        <v>77</v>
      </c>
      <c r="D45" s="163"/>
      <c r="E45" s="167"/>
      <c r="F45" s="169"/>
      <c r="G45" s="169">
        <f>SUMIF(AE46:AE48,"&lt;&gt;NOR",G46:G48)</f>
        <v>0</v>
      </c>
      <c r="H45" s="169"/>
      <c r="I45" s="169">
        <f>SUM(I46:I48)</f>
        <v>19451.3</v>
      </c>
      <c r="J45" s="169"/>
      <c r="K45" s="169">
        <f>SUM(K46:K48)</f>
        <v>60637.35</v>
      </c>
      <c r="L45" s="169"/>
      <c r="M45" s="169">
        <f>SUM(M46:M48)</f>
        <v>0</v>
      </c>
      <c r="N45" s="164"/>
      <c r="O45" s="164">
        <f>SUM(O46:O48)</f>
        <v>0.48400999999999994</v>
      </c>
      <c r="P45" s="164"/>
      <c r="Q45" s="164">
        <f>SUM(Q46:Q48)</f>
        <v>0</v>
      </c>
      <c r="R45" s="164"/>
      <c r="S45" s="164"/>
      <c r="T45" s="165"/>
      <c r="U45" s="164">
        <f>SUM(U46:U48)</f>
        <v>108.55999999999999</v>
      </c>
      <c r="AE45" t="s">
        <v>124</v>
      </c>
    </row>
    <row r="46" spans="1:60" outlineLevel="1" x14ac:dyDescent="0.2">
      <c r="A46" s="152">
        <v>27</v>
      </c>
      <c r="B46" s="158" t="s">
        <v>183</v>
      </c>
      <c r="C46" s="185" t="s">
        <v>184</v>
      </c>
      <c r="D46" s="160" t="s">
        <v>135</v>
      </c>
      <c r="E46" s="166">
        <v>32</v>
      </c>
      <c r="F46" s="168"/>
      <c r="G46" s="168">
        <f t="shared" ref="G46:G48" si="7">E46*F46</f>
        <v>0</v>
      </c>
      <c r="H46" s="168">
        <v>85.88</v>
      </c>
      <c r="I46" s="168">
        <f>ROUND(E46*H46,2)</f>
        <v>2748.16</v>
      </c>
      <c r="J46" s="168">
        <v>429.66999999999996</v>
      </c>
      <c r="K46" s="168">
        <f>ROUND(E46*J46,2)</f>
        <v>13749.44</v>
      </c>
      <c r="L46" s="168">
        <v>21</v>
      </c>
      <c r="M46" s="168">
        <f>G46*(1+L46/100)</f>
        <v>0</v>
      </c>
      <c r="N46" s="161">
        <v>2.2399999999999998E-3</v>
      </c>
      <c r="O46" s="161">
        <f>ROUND(E46*N46,5)</f>
        <v>7.1679999999999994E-2</v>
      </c>
      <c r="P46" s="161">
        <v>0</v>
      </c>
      <c r="Q46" s="161">
        <f>ROUND(E46*P46,5)</f>
        <v>0</v>
      </c>
      <c r="R46" s="161"/>
      <c r="S46" s="161"/>
      <c r="T46" s="162">
        <v>0.79774999999999996</v>
      </c>
      <c r="U46" s="161">
        <f>ROUND(E46*T46,2)</f>
        <v>25.53</v>
      </c>
      <c r="V46" s="151"/>
      <c r="W46" s="151"/>
      <c r="X46" s="151"/>
      <c r="Y46" s="151"/>
      <c r="Z46" s="151"/>
      <c r="AA46" s="151"/>
      <c r="AB46" s="151"/>
      <c r="AC46" s="151"/>
      <c r="AD46" s="151"/>
      <c r="AE46" s="151" t="s">
        <v>136</v>
      </c>
      <c r="AF46" s="151"/>
      <c r="AG46" s="151"/>
      <c r="AH46" s="151"/>
      <c r="AI46" s="151"/>
      <c r="AJ46" s="151"/>
      <c r="AK46" s="151"/>
      <c r="AL46" s="151"/>
      <c r="AM46" s="151"/>
      <c r="AN46" s="151"/>
      <c r="AO46" s="151"/>
      <c r="AP46" s="151"/>
      <c r="AQ46" s="151"/>
      <c r="AR46" s="151"/>
      <c r="AS46" s="151"/>
      <c r="AT46" s="151"/>
      <c r="AU46" s="151"/>
      <c r="AV46" s="151"/>
      <c r="AW46" s="151"/>
      <c r="AX46" s="151"/>
      <c r="AY46" s="151"/>
      <c r="AZ46" s="151"/>
      <c r="BA46" s="151"/>
      <c r="BB46" s="151"/>
      <c r="BC46" s="151"/>
      <c r="BD46" s="151"/>
      <c r="BE46" s="151"/>
      <c r="BF46" s="151"/>
      <c r="BG46" s="151"/>
      <c r="BH46" s="151"/>
    </row>
    <row r="47" spans="1:60" outlineLevel="1" x14ac:dyDescent="0.2">
      <c r="A47" s="152">
        <v>28</v>
      </c>
      <c r="B47" s="158" t="s">
        <v>185</v>
      </c>
      <c r="C47" s="185" t="s">
        <v>186</v>
      </c>
      <c r="D47" s="160" t="s">
        <v>135</v>
      </c>
      <c r="E47" s="166">
        <v>85</v>
      </c>
      <c r="F47" s="168"/>
      <c r="G47" s="168">
        <f t="shared" si="7"/>
        <v>0</v>
      </c>
      <c r="H47" s="168">
        <v>126.82</v>
      </c>
      <c r="I47" s="168">
        <f>ROUND(E47*H47,2)</f>
        <v>10779.7</v>
      </c>
      <c r="J47" s="168">
        <v>394.51000000000005</v>
      </c>
      <c r="K47" s="168">
        <f>ROUND(E47*J47,2)</f>
        <v>33533.35</v>
      </c>
      <c r="L47" s="168">
        <v>21</v>
      </c>
      <c r="M47" s="168">
        <f>G47*(1+L47/100)</f>
        <v>0</v>
      </c>
      <c r="N47" s="161">
        <v>3.2499999999999999E-3</v>
      </c>
      <c r="O47" s="161">
        <f>ROUND(E47*N47,5)</f>
        <v>0.27625</v>
      </c>
      <c r="P47" s="161">
        <v>0</v>
      </c>
      <c r="Q47" s="161">
        <f>ROUND(E47*P47,5)</f>
        <v>0</v>
      </c>
      <c r="R47" s="161"/>
      <c r="S47" s="161"/>
      <c r="T47" s="162">
        <v>0.69716</v>
      </c>
      <c r="U47" s="161">
        <f>ROUND(E47*T47,2)</f>
        <v>59.26</v>
      </c>
      <c r="V47" s="151"/>
      <c r="W47" s="151"/>
      <c r="X47" s="151"/>
      <c r="Y47" s="151"/>
      <c r="Z47" s="151"/>
      <c r="AA47" s="151"/>
      <c r="AB47" s="151"/>
      <c r="AC47" s="151"/>
      <c r="AD47" s="151"/>
      <c r="AE47" s="151" t="s">
        <v>136</v>
      </c>
      <c r="AF47" s="151"/>
      <c r="AG47" s="151"/>
      <c r="AH47" s="151"/>
      <c r="AI47" s="151"/>
      <c r="AJ47" s="151"/>
      <c r="AK47" s="151"/>
      <c r="AL47" s="151"/>
      <c r="AM47" s="151"/>
      <c r="AN47" s="151"/>
      <c r="AO47" s="151"/>
      <c r="AP47" s="151"/>
      <c r="AQ47" s="151"/>
      <c r="AR47" s="151"/>
      <c r="AS47" s="151"/>
      <c r="AT47" s="151"/>
      <c r="AU47" s="151"/>
      <c r="AV47" s="151"/>
      <c r="AW47" s="151"/>
      <c r="AX47" s="151"/>
      <c r="AY47" s="151"/>
      <c r="AZ47" s="151"/>
      <c r="BA47" s="151"/>
      <c r="BB47" s="151"/>
      <c r="BC47" s="151"/>
      <c r="BD47" s="151"/>
      <c r="BE47" s="151"/>
      <c r="BF47" s="151"/>
      <c r="BG47" s="151"/>
      <c r="BH47" s="151"/>
    </row>
    <row r="48" spans="1:60" ht="22.5" outlineLevel="1" x14ac:dyDescent="0.2">
      <c r="A48" s="152">
        <v>29</v>
      </c>
      <c r="B48" s="158" t="s">
        <v>187</v>
      </c>
      <c r="C48" s="185" t="s">
        <v>188</v>
      </c>
      <c r="D48" s="160" t="s">
        <v>135</v>
      </c>
      <c r="E48" s="166">
        <v>36</v>
      </c>
      <c r="F48" s="168"/>
      <c r="G48" s="168">
        <f t="shared" si="7"/>
        <v>0</v>
      </c>
      <c r="H48" s="168">
        <v>164.54</v>
      </c>
      <c r="I48" s="168">
        <f>ROUND(E48*H48,2)</f>
        <v>5923.44</v>
      </c>
      <c r="J48" s="168">
        <v>370.96000000000004</v>
      </c>
      <c r="K48" s="168">
        <f>ROUND(E48*J48,2)</f>
        <v>13354.56</v>
      </c>
      <c r="L48" s="168">
        <v>21</v>
      </c>
      <c r="M48" s="168">
        <f>G48*(1+L48/100)</f>
        <v>0</v>
      </c>
      <c r="N48" s="161">
        <v>3.7799999999999999E-3</v>
      </c>
      <c r="O48" s="161">
        <f>ROUND(E48*N48,5)</f>
        <v>0.13608000000000001</v>
      </c>
      <c r="P48" s="161">
        <v>0</v>
      </c>
      <c r="Q48" s="161">
        <f>ROUND(E48*P48,5)</f>
        <v>0</v>
      </c>
      <c r="R48" s="161"/>
      <c r="S48" s="161"/>
      <c r="T48" s="162">
        <v>0.66015999999999997</v>
      </c>
      <c r="U48" s="161">
        <f>ROUND(E48*T48,2)</f>
        <v>23.77</v>
      </c>
      <c r="V48" s="151"/>
      <c r="W48" s="151"/>
      <c r="X48" s="151"/>
      <c r="Y48" s="151"/>
      <c r="Z48" s="151"/>
      <c r="AA48" s="151"/>
      <c r="AB48" s="151"/>
      <c r="AC48" s="151"/>
      <c r="AD48" s="151"/>
      <c r="AE48" s="151" t="s">
        <v>136</v>
      </c>
      <c r="AF48" s="151"/>
      <c r="AG48" s="151"/>
      <c r="AH48" s="151"/>
      <c r="AI48" s="151"/>
      <c r="AJ48" s="151"/>
      <c r="AK48" s="151"/>
      <c r="AL48" s="151"/>
      <c r="AM48" s="151"/>
      <c r="AN48" s="151"/>
      <c r="AO48" s="151"/>
      <c r="AP48" s="151"/>
      <c r="AQ48" s="151"/>
      <c r="AR48" s="151"/>
      <c r="AS48" s="151"/>
      <c r="AT48" s="151"/>
      <c r="AU48" s="151"/>
      <c r="AV48" s="151"/>
      <c r="AW48" s="151"/>
      <c r="AX48" s="151"/>
      <c r="AY48" s="151"/>
      <c r="AZ48" s="151"/>
      <c r="BA48" s="151"/>
      <c r="BB48" s="151"/>
      <c r="BC48" s="151"/>
      <c r="BD48" s="151"/>
      <c r="BE48" s="151"/>
      <c r="BF48" s="151"/>
      <c r="BG48" s="151"/>
      <c r="BH48" s="151"/>
    </row>
    <row r="49" spans="1:60" x14ac:dyDescent="0.2">
      <c r="A49" s="153" t="s">
        <v>123</v>
      </c>
      <c r="B49" s="159" t="s">
        <v>78</v>
      </c>
      <c r="C49" s="186" t="s">
        <v>79</v>
      </c>
      <c r="D49" s="163"/>
      <c r="E49" s="167"/>
      <c r="F49" s="169"/>
      <c r="G49" s="169">
        <f>SUMIF(AE50:AE58,"&lt;&gt;NOR",G50:G58)</f>
        <v>0</v>
      </c>
      <c r="H49" s="169"/>
      <c r="I49" s="169">
        <f>SUM(I50:I58)</f>
        <v>227469.80000000002</v>
      </c>
      <c r="J49" s="169"/>
      <c r="K49" s="169">
        <f>SUM(K50:K58)</f>
        <v>208760.05000000002</v>
      </c>
      <c r="L49" s="169"/>
      <c r="M49" s="169">
        <f>SUM(M50:M58)</f>
        <v>0</v>
      </c>
      <c r="N49" s="164"/>
      <c r="O49" s="164">
        <f>SUM(O50:O58)</f>
        <v>1.3639600000000001</v>
      </c>
      <c r="P49" s="164"/>
      <c r="Q49" s="164">
        <f>SUM(Q50:Q58)</f>
        <v>0</v>
      </c>
      <c r="R49" s="164"/>
      <c r="S49" s="164"/>
      <c r="T49" s="165"/>
      <c r="U49" s="164">
        <f>SUM(U50:U58)</f>
        <v>116.26</v>
      </c>
      <c r="AE49" t="s">
        <v>124</v>
      </c>
    </row>
    <row r="50" spans="1:60" outlineLevel="1" x14ac:dyDescent="0.2">
      <c r="A50" s="152">
        <v>30</v>
      </c>
      <c r="B50" s="158" t="s">
        <v>189</v>
      </c>
      <c r="C50" s="185" t="s">
        <v>190</v>
      </c>
      <c r="D50" s="160" t="s">
        <v>164</v>
      </c>
      <c r="E50" s="166">
        <v>12</v>
      </c>
      <c r="F50" s="168"/>
      <c r="G50" s="168">
        <f t="shared" ref="G50:G58" si="8">E50*F50</f>
        <v>0</v>
      </c>
      <c r="H50" s="168">
        <v>5830.58</v>
      </c>
      <c r="I50" s="168">
        <f t="shared" ref="I50:I58" si="9">ROUND(E50*H50,2)</f>
        <v>69966.960000000006</v>
      </c>
      <c r="J50" s="168">
        <v>8585.92</v>
      </c>
      <c r="K50" s="168">
        <f t="shared" ref="K50:K58" si="10">ROUND(E50*J50,2)</f>
        <v>103031.03999999999</v>
      </c>
      <c r="L50" s="168">
        <v>21</v>
      </c>
      <c r="M50" s="168">
        <f t="shared" ref="M50:M58" si="11">G50*(1+L50/100)</f>
        <v>0</v>
      </c>
      <c r="N50" s="161">
        <v>5.3109999999999997E-2</v>
      </c>
      <c r="O50" s="161">
        <f t="shared" ref="O50:O58" si="12">ROUND(E50*N50,5)</f>
        <v>0.63732</v>
      </c>
      <c r="P50" s="161">
        <v>0</v>
      </c>
      <c r="Q50" s="161">
        <f t="shared" ref="Q50:Q58" si="13">ROUND(E50*P50,5)</f>
        <v>0</v>
      </c>
      <c r="R50" s="161"/>
      <c r="S50" s="161"/>
      <c r="T50" s="162">
        <v>2.65578</v>
      </c>
      <c r="U50" s="161">
        <f t="shared" ref="U50:U58" si="14">ROUND(E50*T50,2)</f>
        <v>31.87</v>
      </c>
      <c r="V50" s="151"/>
      <c r="W50" s="151"/>
      <c r="X50" s="151"/>
      <c r="Y50" s="151"/>
      <c r="Z50" s="151"/>
      <c r="AA50" s="151"/>
      <c r="AB50" s="151"/>
      <c r="AC50" s="151"/>
      <c r="AD50" s="151"/>
      <c r="AE50" s="151" t="s">
        <v>136</v>
      </c>
      <c r="AF50" s="151"/>
      <c r="AG50" s="151"/>
      <c r="AH50" s="151"/>
      <c r="AI50" s="151"/>
      <c r="AJ50" s="151"/>
      <c r="AK50" s="151"/>
      <c r="AL50" s="151"/>
      <c r="AM50" s="151"/>
      <c r="AN50" s="151"/>
      <c r="AO50" s="151"/>
      <c r="AP50" s="151"/>
      <c r="AQ50" s="151"/>
      <c r="AR50" s="151"/>
      <c r="AS50" s="151"/>
      <c r="AT50" s="151"/>
      <c r="AU50" s="151"/>
      <c r="AV50" s="151"/>
      <c r="AW50" s="151"/>
      <c r="AX50" s="151"/>
      <c r="AY50" s="151"/>
      <c r="AZ50" s="151"/>
      <c r="BA50" s="151"/>
      <c r="BB50" s="151"/>
      <c r="BC50" s="151"/>
      <c r="BD50" s="151"/>
      <c r="BE50" s="151"/>
      <c r="BF50" s="151"/>
      <c r="BG50" s="151"/>
      <c r="BH50" s="151"/>
    </row>
    <row r="51" spans="1:60" outlineLevel="1" x14ac:dyDescent="0.2">
      <c r="A51" s="152">
        <v>31</v>
      </c>
      <c r="B51" s="158" t="s">
        <v>191</v>
      </c>
      <c r="C51" s="185" t="s">
        <v>192</v>
      </c>
      <c r="D51" s="160" t="s">
        <v>164</v>
      </c>
      <c r="E51" s="166">
        <v>4</v>
      </c>
      <c r="F51" s="168"/>
      <c r="G51" s="168">
        <f t="shared" si="8"/>
        <v>0</v>
      </c>
      <c r="H51" s="168">
        <v>4962.4399999999996</v>
      </c>
      <c r="I51" s="168">
        <f t="shared" si="9"/>
        <v>19849.759999999998</v>
      </c>
      <c r="J51" s="168">
        <v>3280.0600000000004</v>
      </c>
      <c r="K51" s="168">
        <f t="shared" si="10"/>
        <v>13120.24</v>
      </c>
      <c r="L51" s="168">
        <v>21</v>
      </c>
      <c r="M51" s="168">
        <f t="shared" si="11"/>
        <v>0</v>
      </c>
      <c r="N51" s="161">
        <v>4.5100000000000001E-2</v>
      </c>
      <c r="O51" s="161">
        <f t="shared" si="12"/>
        <v>0.1804</v>
      </c>
      <c r="P51" s="161">
        <v>0</v>
      </c>
      <c r="Q51" s="161">
        <f t="shared" si="13"/>
        <v>0</v>
      </c>
      <c r="R51" s="161"/>
      <c r="S51" s="161"/>
      <c r="T51" s="162">
        <v>2.3555899999999999</v>
      </c>
      <c r="U51" s="161">
        <f t="shared" si="14"/>
        <v>9.42</v>
      </c>
      <c r="V51" s="151"/>
      <c r="W51" s="151"/>
      <c r="X51" s="151"/>
      <c r="Y51" s="151"/>
      <c r="Z51" s="151"/>
      <c r="AA51" s="151"/>
      <c r="AB51" s="151"/>
      <c r="AC51" s="151"/>
      <c r="AD51" s="151"/>
      <c r="AE51" s="151" t="s">
        <v>136</v>
      </c>
      <c r="AF51" s="151"/>
      <c r="AG51" s="151"/>
      <c r="AH51" s="151"/>
      <c r="AI51" s="151"/>
      <c r="AJ51" s="151"/>
      <c r="AK51" s="151"/>
      <c r="AL51" s="151"/>
      <c r="AM51" s="151"/>
      <c r="AN51" s="151"/>
      <c r="AO51" s="151"/>
      <c r="AP51" s="151"/>
      <c r="AQ51" s="151"/>
      <c r="AR51" s="151"/>
      <c r="AS51" s="151"/>
      <c r="AT51" s="151"/>
      <c r="AU51" s="151"/>
      <c r="AV51" s="151"/>
      <c r="AW51" s="151"/>
      <c r="AX51" s="151"/>
      <c r="AY51" s="151"/>
      <c r="AZ51" s="151"/>
      <c r="BA51" s="151"/>
      <c r="BB51" s="151"/>
      <c r="BC51" s="151"/>
      <c r="BD51" s="151"/>
      <c r="BE51" s="151"/>
      <c r="BF51" s="151"/>
      <c r="BG51" s="151"/>
      <c r="BH51" s="151"/>
    </row>
    <row r="52" spans="1:60" outlineLevel="1" x14ac:dyDescent="0.2">
      <c r="A52" s="152">
        <v>32</v>
      </c>
      <c r="B52" s="158" t="s">
        <v>193</v>
      </c>
      <c r="C52" s="185" t="s">
        <v>194</v>
      </c>
      <c r="D52" s="160" t="s">
        <v>164</v>
      </c>
      <c r="E52" s="166">
        <v>6</v>
      </c>
      <c r="F52" s="168"/>
      <c r="G52" s="168">
        <f t="shared" si="8"/>
        <v>0</v>
      </c>
      <c r="H52" s="168">
        <v>176.62</v>
      </c>
      <c r="I52" s="168">
        <f t="shared" si="9"/>
        <v>1059.72</v>
      </c>
      <c r="J52" s="168">
        <v>967.88</v>
      </c>
      <c r="K52" s="168">
        <f t="shared" si="10"/>
        <v>5807.28</v>
      </c>
      <c r="L52" s="168">
        <v>21</v>
      </c>
      <c r="M52" s="168">
        <f t="shared" si="11"/>
        <v>0</v>
      </c>
      <c r="N52" s="161">
        <v>1.42E-3</v>
      </c>
      <c r="O52" s="161">
        <f t="shared" si="12"/>
        <v>8.5199999999999998E-3</v>
      </c>
      <c r="P52" s="161">
        <v>0</v>
      </c>
      <c r="Q52" s="161">
        <f t="shared" si="13"/>
        <v>0</v>
      </c>
      <c r="R52" s="161"/>
      <c r="S52" s="161"/>
      <c r="T52" s="162">
        <v>2.0434399999999999</v>
      </c>
      <c r="U52" s="161">
        <f t="shared" si="14"/>
        <v>12.26</v>
      </c>
      <c r="V52" s="151"/>
      <c r="W52" s="151"/>
      <c r="X52" s="151"/>
      <c r="Y52" s="151"/>
      <c r="Z52" s="151"/>
      <c r="AA52" s="151"/>
      <c r="AB52" s="151"/>
      <c r="AC52" s="151"/>
      <c r="AD52" s="151"/>
      <c r="AE52" s="151" t="s">
        <v>136</v>
      </c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  <c r="BB52" s="151"/>
      <c r="BC52" s="151"/>
      <c r="BD52" s="151"/>
      <c r="BE52" s="151"/>
      <c r="BF52" s="151"/>
      <c r="BG52" s="151"/>
      <c r="BH52" s="151"/>
    </row>
    <row r="53" spans="1:60" outlineLevel="1" x14ac:dyDescent="0.2">
      <c r="A53" s="152">
        <v>33</v>
      </c>
      <c r="B53" s="158" t="s">
        <v>195</v>
      </c>
      <c r="C53" s="185" t="s">
        <v>196</v>
      </c>
      <c r="D53" s="160" t="s">
        <v>164</v>
      </c>
      <c r="E53" s="166">
        <v>12</v>
      </c>
      <c r="F53" s="168"/>
      <c r="G53" s="168">
        <f t="shared" si="8"/>
        <v>0</v>
      </c>
      <c r="H53" s="168">
        <v>199.94</v>
      </c>
      <c r="I53" s="168">
        <f t="shared" si="9"/>
        <v>2399.2800000000002</v>
      </c>
      <c r="J53" s="168">
        <v>967.65999999999985</v>
      </c>
      <c r="K53" s="168">
        <f t="shared" si="10"/>
        <v>11611.92</v>
      </c>
      <c r="L53" s="168">
        <v>21</v>
      </c>
      <c r="M53" s="168">
        <f t="shared" si="11"/>
        <v>0</v>
      </c>
      <c r="N53" s="161">
        <v>1.6199999999999999E-3</v>
      </c>
      <c r="O53" s="161">
        <f t="shared" si="12"/>
        <v>1.9439999999999999E-2</v>
      </c>
      <c r="P53" s="161">
        <v>0</v>
      </c>
      <c r="Q53" s="161">
        <f t="shared" si="13"/>
        <v>0</v>
      </c>
      <c r="R53" s="161"/>
      <c r="S53" s="161"/>
      <c r="T53" s="162">
        <v>2.04392</v>
      </c>
      <c r="U53" s="161">
        <f t="shared" si="14"/>
        <v>24.53</v>
      </c>
      <c r="V53" s="151"/>
      <c r="W53" s="151"/>
      <c r="X53" s="151"/>
      <c r="Y53" s="151"/>
      <c r="Z53" s="151"/>
      <c r="AA53" s="151"/>
      <c r="AB53" s="151"/>
      <c r="AC53" s="151"/>
      <c r="AD53" s="151"/>
      <c r="AE53" s="151" t="s">
        <v>136</v>
      </c>
      <c r="AF53" s="151"/>
      <c r="AG53" s="151"/>
      <c r="AH53" s="151"/>
      <c r="AI53" s="151"/>
      <c r="AJ53" s="151"/>
      <c r="AK53" s="151"/>
      <c r="AL53" s="151"/>
      <c r="AM53" s="151"/>
      <c r="AN53" s="151"/>
      <c r="AO53" s="151"/>
      <c r="AP53" s="151"/>
      <c r="AQ53" s="151"/>
      <c r="AR53" s="151"/>
      <c r="AS53" s="151"/>
      <c r="AT53" s="151"/>
      <c r="AU53" s="151"/>
      <c r="AV53" s="151"/>
      <c r="AW53" s="151"/>
      <c r="AX53" s="151"/>
      <c r="AY53" s="151"/>
      <c r="AZ53" s="151"/>
      <c r="BA53" s="151"/>
      <c r="BB53" s="151"/>
      <c r="BC53" s="151"/>
      <c r="BD53" s="151"/>
      <c r="BE53" s="151"/>
      <c r="BF53" s="151"/>
      <c r="BG53" s="151"/>
      <c r="BH53" s="151"/>
    </row>
    <row r="54" spans="1:60" outlineLevel="1" x14ac:dyDescent="0.2">
      <c r="A54" s="152">
        <v>34</v>
      </c>
      <c r="B54" s="158" t="s">
        <v>197</v>
      </c>
      <c r="C54" s="185" t="s">
        <v>198</v>
      </c>
      <c r="D54" s="160" t="s">
        <v>164</v>
      </c>
      <c r="E54" s="166">
        <v>3</v>
      </c>
      <c r="F54" s="168"/>
      <c r="G54" s="168">
        <f t="shared" si="8"/>
        <v>0</v>
      </c>
      <c r="H54" s="168">
        <v>174.85</v>
      </c>
      <c r="I54" s="168">
        <f t="shared" si="9"/>
        <v>524.54999999999995</v>
      </c>
      <c r="J54" s="168">
        <v>1674.2</v>
      </c>
      <c r="K54" s="168">
        <f t="shared" si="10"/>
        <v>5022.6000000000004</v>
      </c>
      <c r="L54" s="168">
        <v>21</v>
      </c>
      <c r="M54" s="168">
        <f t="shared" si="11"/>
        <v>0</v>
      </c>
      <c r="N54" s="161">
        <v>2.64E-3</v>
      </c>
      <c r="O54" s="161">
        <f t="shared" si="12"/>
        <v>7.92E-3</v>
      </c>
      <c r="P54" s="161">
        <v>0</v>
      </c>
      <c r="Q54" s="161">
        <f t="shared" si="13"/>
        <v>0</v>
      </c>
      <c r="R54" s="161"/>
      <c r="S54" s="161"/>
      <c r="T54" s="162">
        <v>3.5363899999999999</v>
      </c>
      <c r="U54" s="161">
        <f t="shared" si="14"/>
        <v>10.61</v>
      </c>
      <c r="V54" s="151"/>
      <c r="W54" s="151"/>
      <c r="X54" s="151"/>
      <c r="Y54" s="151"/>
      <c r="Z54" s="151"/>
      <c r="AA54" s="151"/>
      <c r="AB54" s="151"/>
      <c r="AC54" s="151"/>
      <c r="AD54" s="151"/>
      <c r="AE54" s="151" t="s">
        <v>136</v>
      </c>
      <c r="AF54" s="151"/>
      <c r="AG54" s="151"/>
      <c r="AH54" s="151"/>
      <c r="AI54" s="151"/>
      <c r="AJ54" s="151"/>
      <c r="AK54" s="151"/>
      <c r="AL54" s="151"/>
      <c r="AM54" s="151"/>
      <c r="AN54" s="151"/>
      <c r="AO54" s="151"/>
      <c r="AP54" s="151"/>
      <c r="AQ54" s="151"/>
      <c r="AR54" s="151"/>
      <c r="AS54" s="151"/>
      <c r="AT54" s="151"/>
      <c r="AU54" s="151"/>
      <c r="AV54" s="151"/>
      <c r="AW54" s="151"/>
      <c r="AX54" s="151"/>
      <c r="AY54" s="151"/>
      <c r="AZ54" s="151"/>
      <c r="BA54" s="151"/>
      <c r="BB54" s="151"/>
      <c r="BC54" s="151"/>
      <c r="BD54" s="151"/>
      <c r="BE54" s="151"/>
      <c r="BF54" s="151"/>
      <c r="BG54" s="151"/>
      <c r="BH54" s="151"/>
    </row>
    <row r="55" spans="1:60" outlineLevel="1" x14ac:dyDescent="0.2">
      <c r="A55" s="152">
        <v>35</v>
      </c>
      <c r="B55" s="158" t="s">
        <v>199</v>
      </c>
      <c r="C55" s="185" t="s">
        <v>200</v>
      </c>
      <c r="D55" s="160" t="s">
        <v>164</v>
      </c>
      <c r="E55" s="166">
        <v>6</v>
      </c>
      <c r="F55" s="168"/>
      <c r="G55" s="168">
        <f t="shared" si="8"/>
        <v>0</v>
      </c>
      <c r="H55" s="168">
        <v>2430.75</v>
      </c>
      <c r="I55" s="168">
        <f t="shared" si="9"/>
        <v>14584.5</v>
      </c>
      <c r="J55" s="168">
        <v>0</v>
      </c>
      <c r="K55" s="168">
        <f t="shared" si="10"/>
        <v>0</v>
      </c>
      <c r="L55" s="168">
        <v>21</v>
      </c>
      <c r="M55" s="168">
        <f t="shared" si="11"/>
        <v>0</v>
      </c>
      <c r="N55" s="161">
        <v>1.7000000000000001E-2</v>
      </c>
      <c r="O55" s="161">
        <f t="shared" si="12"/>
        <v>0.10199999999999999</v>
      </c>
      <c r="P55" s="161">
        <v>0</v>
      </c>
      <c r="Q55" s="161">
        <f t="shared" si="13"/>
        <v>0</v>
      </c>
      <c r="R55" s="161"/>
      <c r="S55" s="161"/>
      <c r="T55" s="162">
        <v>0</v>
      </c>
      <c r="U55" s="161">
        <f t="shared" si="14"/>
        <v>0</v>
      </c>
      <c r="V55" s="151"/>
      <c r="W55" s="151"/>
      <c r="X55" s="151"/>
      <c r="Y55" s="151"/>
      <c r="Z55" s="151"/>
      <c r="AA55" s="151"/>
      <c r="AB55" s="151"/>
      <c r="AC55" s="151"/>
      <c r="AD55" s="151"/>
      <c r="AE55" s="151" t="s">
        <v>154</v>
      </c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  <c r="BF55" s="151"/>
      <c r="BG55" s="151"/>
      <c r="BH55" s="151"/>
    </row>
    <row r="56" spans="1:60" outlineLevel="1" x14ac:dyDescent="0.2">
      <c r="A56" s="152">
        <v>36</v>
      </c>
      <c r="B56" s="158" t="s">
        <v>201</v>
      </c>
      <c r="C56" s="185" t="s">
        <v>202</v>
      </c>
      <c r="D56" s="160" t="s">
        <v>164</v>
      </c>
      <c r="E56" s="166">
        <v>12</v>
      </c>
      <c r="F56" s="168"/>
      <c r="G56" s="168">
        <f t="shared" si="8"/>
        <v>0</v>
      </c>
      <c r="H56" s="168">
        <v>2430.75</v>
      </c>
      <c r="I56" s="168">
        <f t="shared" si="9"/>
        <v>29169</v>
      </c>
      <c r="J56" s="168">
        <v>0</v>
      </c>
      <c r="K56" s="168">
        <f t="shared" si="10"/>
        <v>0</v>
      </c>
      <c r="L56" s="168">
        <v>21</v>
      </c>
      <c r="M56" s="168">
        <f t="shared" si="11"/>
        <v>0</v>
      </c>
      <c r="N56" s="161">
        <v>1.9E-2</v>
      </c>
      <c r="O56" s="161">
        <f t="shared" si="12"/>
        <v>0.22800000000000001</v>
      </c>
      <c r="P56" s="161">
        <v>0</v>
      </c>
      <c r="Q56" s="161">
        <f t="shared" si="13"/>
        <v>0</v>
      </c>
      <c r="R56" s="161"/>
      <c r="S56" s="161"/>
      <c r="T56" s="162">
        <v>0</v>
      </c>
      <c r="U56" s="161">
        <f t="shared" si="14"/>
        <v>0</v>
      </c>
      <c r="V56" s="151"/>
      <c r="W56" s="151"/>
      <c r="X56" s="151"/>
      <c r="Y56" s="151"/>
      <c r="Z56" s="151"/>
      <c r="AA56" s="151"/>
      <c r="AB56" s="151"/>
      <c r="AC56" s="151"/>
      <c r="AD56" s="151"/>
      <c r="AE56" s="151" t="s">
        <v>154</v>
      </c>
      <c r="AF56" s="151"/>
      <c r="AG56" s="151"/>
      <c r="AH56" s="151"/>
      <c r="AI56" s="151"/>
      <c r="AJ56" s="151"/>
      <c r="AK56" s="151"/>
      <c r="AL56" s="151"/>
      <c r="AM56" s="151"/>
      <c r="AN56" s="151"/>
      <c r="AO56" s="151"/>
      <c r="AP56" s="151"/>
      <c r="AQ56" s="151"/>
      <c r="AR56" s="151"/>
      <c r="AS56" s="151"/>
      <c r="AT56" s="151"/>
      <c r="AU56" s="151"/>
      <c r="AV56" s="151"/>
      <c r="AW56" s="151"/>
      <c r="AX56" s="151"/>
      <c r="AY56" s="151"/>
      <c r="AZ56" s="151"/>
      <c r="BA56" s="151"/>
      <c r="BB56" s="151"/>
      <c r="BC56" s="151"/>
      <c r="BD56" s="151"/>
      <c r="BE56" s="151"/>
      <c r="BF56" s="151"/>
      <c r="BG56" s="151"/>
      <c r="BH56" s="151"/>
    </row>
    <row r="57" spans="1:60" outlineLevel="1" x14ac:dyDescent="0.2">
      <c r="A57" s="152">
        <v>37</v>
      </c>
      <c r="B57" s="158" t="s">
        <v>203</v>
      </c>
      <c r="C57" s="185" t="s">
        <v>204</v>
      </c>
      <c r="D57" s="160" t="s">
        <v>164</v>
      </c>
      <c r="E57" s="166">
        <v>3</v>
      </c>
      <c r="F57" s="168"/>
      <c r="G57" s="168">
        <f t="shared" si="8"/>
        <v>0</v>
      </c>
      <c r="H57" s="168">
        <v>23208.240000000002</v>
      </c>
      <c r="I57" s="168">
        <f t="shared" si="9"/>
        <v>69624.72</v>
      </c>
      <c r="J57" s="168">
        <v>3230.7599999999984</v>
      </c>
      <c r="K57" s="168">
        <f t="shared" si="10"/>
        <v>9692.2800000000007</v>
      </c>
      <c r="L57" s="168">
        <v>21</v>
      </c>
      <c r="M57" s="168">
        <f t="shared" si="11"/>
        <v>0</v>
      </c>
      <c r="N57" s="161">
        <v>0.03</v>
      </c>
      <c r="O57" s="161">
        <f t="shared" si="12"/>
        <v>0.09</v>
      </c>
      <c r="P57" s="161">
        <v>0</v>
      </c>
      <c r="Q57" s="161">
        <f t="shared" si="13"/>
        <v>0</v>
      </c>
      <c r="R57" s="161"/>
      <c r="S57" s="161"/>
      <c r="T57" s="162">
        <v>6.4026300000000003</v>
      </c>
      <c r="U57" s="161">
        <f t="shared" si="14"/>
        <v>19.21</v>
      </c>
      <c r="V57" s="151"/>
      <c r="W57" s="151"/>
      <c r="X57" s="151"/>
      <c r="Y57" s="151"/>
      <c r="Z57" s="151"/>
      <c r="AA57" s="151"/>
      <c r="AB57" s="151"/>
      <c r="AC57" s="151"/>
      <c r="AD57" s="151"/>
      <c r="AE57" s="151" t="s">
        <v>136</v>
      </c>
      <c r="AF57" s="151"/>
      <c r="AG57" s="151"/>
      <c r="AH57" s="151"/>
      <c r="AI57" s="151"/>
      <c r="AJ57" s="151"/>
      <c r="AK57" s="151"/>
      <c r="AL57" s="151"/>
      <c r="AM57" s="151"/>
      <c r="AN57" s="151"/>
      <c r="AO57" s="151"/>
      <c r="AP57" s="151"/>
      <c r="AQ57" s="151"/>
      <c r="AR57" s="151"/>
      <c r="AS57" s="151"/>
      <c r="AT57" s="151"/>
      <c r="AU57" s="151"/>
      <c r="AV57" s="151"/>
      <c r="AW57" s="151"/>
      <c r="AX57" s="151"/>
      <c r="AY57" s="151"/>
      <c r="AZ57" s="151"/>
      <c r="BA57" s="151"/>
      <c r="BB57" s="151"/>
      <c r="BC57" s="151"/>
      <c r="BD57" s="151"/>
      <c r="BE57" s="151"/>
      <c r="BF57" s="151"/>
      <c r="BG57" s="151"/>
      <c r="BH57" s="151"/>
    </row>
    <row r="58" spans="1:60" outlineLevel="1" x14ac:dyDescent="0.2">
      <c r="A58" s="152">
        <v>38</v>
      </c>
      <c r="B58" s="158" t="s">
        <v>205</v>
      </c>
      <c r="C58" s="185" t="s">
        <v>206</v>
      </c>
      <c r="D58" s="160" t="s">
        <v>164</v>
      </c>
      <c r="E58" s="166">
        <v>3</v>
      </c>
      <c r="F58" s="168"/>
      <c r="G58" s="168">
        <f t="shared" si="8"/>
        <v>0</v>
      </c>
      <c r="H58" s="168">
        <v>6763.77</v>
      </c>
      <c r="I58" s="168">
        <f t="shared" si="9"/>
        <v>20291.310000000001</v>
      </c>
      <c r="J58" s="168">
        <v>20158.23</v>
      </c>
      <c r="K58" s="168">
        <f t="shared" si="10"/>
        <v>60474.69</v>
      </c>
      <c r="L58" s="168">
        <v>21</v>
      </c>
      <c r="M58" s="168">
        <f t="shared" si="11"/>
        <v>0</v>
      </c>
      <c r="N58" s="161">
        <v>3.0120000000000001E-2</v>
      </c>
      <c r="O58" s="161">
        <f t="shared" si="12"/>
        <v>9.0359999999999996E-2</v>
      </c>
      <c r="P58" s="161">
        <v>0</v>
      </c>
      <c r="Q58" s="161">
        <f t="shared" si="13"/>
        <v>0</v>
      </c>
      <c r="R58" s="161"/>
      <c r="S58" s="161"/>
      <c r="T58" s="162">
        <v>2.7873199999999998</v>
      </c>
      <c r="U58" s="161">
        <f t="shared" si="14"/>
        <v>8.36</v>
      </c>
      <c r="V58" s="151"/>
      <c r="W58" s="151"/>
      <c r="X58" s="151"/>
      <c r="Y58" s="151"/>
      <c r="Z58" s="151"/>
      <c r="AA58" s="151"/>
      <c r="AB58" s="151"/>
      <c r="AC58" s="151"/>
      <c r="AD58" s="151"/>
      <c r="AE58" s="151" t="s">
        <v>136</v>
      </c>
      <c r="AF58" s="151"/>
      <c r="AG58" s="151"/>
      <c r="AH58" s="151"/>
      <c r="AI58" s="151"/>
      <c r="AJ58" s="151"/>
      <c r="AK58" s="151"/>
      <c r="AL58" s="151"/>
      <c r="AM58" s="151"/>
      <c r="AN58" s="151"/>
      <c r="AO58" s="151"/>
      <c r="AP58" s="151"/>
      <c r="AQ58" s="151"/>
      <c r="AR58" s="151"/>
      <c r="AS58" s="151"/>
      <c r="AT58" s="151"/>
      <c r="AU58" s="151"/>
      <c r="AV58" s="151"/>
      <c r="AW58" s="151"/>
      <c r="AX58" s="151"/>
      <c r="AY58" s="151"/>
      <c r="AZ58" s="151"/>
      <c r="BA58" s="151"/>
      <c r="BB58" s="151"/>
      <c r="BC58" s="151"/>
      <c r="BD58" s="151"/>
      <c r="BE58" s="151"/>
      <c r="BF58" s="151"/>
      <c r="BG58" s="151"/>
      <c r="BH58" s="151"/>
    </row>
    <row r="59" spans="1:60" x14ac:dyDescent="0.2">
      <c r="A59" s="153" t="s">
        <v>123</v>
      </c>
      <c r="B59" s="159" t="s">
        <v>80</v>
      </c>
      <c r="C59" s="186" t="s">
        <v>81</v>
      </c>
      <c r="D59" s="163"/>
      <c r="E59" s="167"/>
      <c r="F59" s="169"/>
      <c r="G59" s="169">
        <f>SUMIF(AE60:AE60,"&lt;&gt;NOR",G60:G60)</f>
        <v>0</v>
      </c>
      <c r="H59" s="169"/>
      <c r="I59" s="169">
        <f>SUM(I60:I60)</f>
        <v>85114.41</v>
      </c>
      <c r="J59" s="169"/>
      <c r="K59" s="169">
        <f>SUM(K60:K60)</f>
        <v>101374.2</v>
      </c>
      <c r="L59" s="169"/>
      <c r="M59" s="169">
        <f>SUM(M60:M60)</f>
        <v>0</v>
      </c>
      <c r="N59" s="164"/>
      <c r="O59" s="164">
        <f>SUM(O60:O60)</f>
        <v>11.139279999999999</v>
      </c>
      <c r="P59" s="164"/>
      <c r="Q59" s="164">
        <f>SUM(Q60:Q60)</f>
        <v>0</v>
      </c>
      <c r="R59" s="164"/>
      <c r="S59" s="164"/>
      <c r="T59" s="165"/>
      <c r="U59" s="164">
        <f>SUM(U60:U60)</f>
        <v>194.52</v>
      </c>
      <c r="AE59" t="s">
        <v>124</v>
      </c>
    </row>
    <row r="60" spans="1:60" outlineLevel="1" x14ac:dyDescent="0.2">
      <c r="A60" s="152">
        <v>39</v>
      </c>
      <c r="B60" s="158" t="s">
        <v>207</v>
      </c>
      <c r="C60" s="185" t="s">
        <v>208</v>
      </c>
      <c r="D60" s="160" t="s">
        <v>141</v>
      </c>
      <c r="E60" s="166">
        <v>146.30000000000001</v>
      </c>
      <c r="F60" s="168"/>
      <c r="G60" s="168">
        <f>E60*F60</f>
        <v>0</v>
      </c>
      <c r="H60" s="168">
        <v>581.78</v>
      </c>
      <c r="I60" s="168">
        <f>ROUND(E60*H60,2)</f>
        <v>85114.41</v>
      </c>
      <c r="J60" s="168">
        <v>692.92000000000007</v>
      </c>
      <c r="K60" s="168">
        <f>ROUND(E60*J60,2)</f>
        <v>101374.2</v>
      </c>
      <c r="L60" s="168">
        <v>21</v>
      </c>
      <c r="M60" s="168">
        <f>G60*(1+L60/100)</f>
        <v>0</v>
      </c>
      <c r="N60" s="161">
        <v>7.6139999999999999E-2</v>
      </c>
      <c r="O60" s="161">
        <f>ROUND(E60*N60,5)</f>
        <v>11.139279999999999</v>
      </c>
      <c r="P60" s="161">
        <v>0</v>
      </c>
      <c r="Q60" s="161">
        <f>ROUND(E60*P60,5)</f>
        <v>0</v>
      </c>
      <c r="R60" s="161"/>
      <c r="S60" s="161"/>
      <c r="T60" s="162">
        <v>1.32961</v>
      </c>
      <c r="U60" s="161">
        <f>ROUND(E60*T60,2)</f>
        <v>194.52</v>
      </c>
      <c r="V60" s="151"/>
      <c r="W60" s="151"/>
      <c r="X60" s="151"/>
      <c r="Y60" s="151"/>
      <c r="Z60" s="151"/>
      <c r="AA60" s="151"/>
      <c r="AB60" s="151"/>
      <c r="AC60" s="151"/>
      <c r="AD60" s="151"/>
      <c r="AE60" s="151" t="s">
        <v>136</v>
      </c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151"/>
      <c r="AY60" s="151"/>
      <c r="AZ60" s="151"/>
      <c r="BA60" s="151"/>
      <c r="BB60" s="151"/>
      <c r="BC60" s="151"/>
      <c r="BD60" s="151"/>
      <c r="BE60" s="151"/>
      <c r="BF60" s="151"/>
      <c r="BG60" s="151"/>
      <c r="BH60" s="151"/>
    </row>
    <row r="61" spans="1:60" x14ac:dyDescent="0.2">
      <c r="A61" s="153" t="s">
        <v>123</v>
      </c>
      <c r="B61" s="159" t="s">
        <v>82</v>
      </c>
      <c r="C61" s="186" t="s">
        <v>83</v>
      </c>
      <c r="D61" s="163"/>
      <c r="E61" s="167"/>
      <c r="F61" s="169"/>
      <c r="G61" s="169">
        <f>SUMIF(AE62:AE62,"&lt;&gt;NOR",G62:G62)</f>
        <v>0</v>
      </c>
      <c r="H61" s="169"/>
      <c r="I61" s="169">
        <f>SUM(I62:I62)</f>
        <v>128163.2</v>
      </c>
      <c r="J61" s="169"/>
      <c r="K61" s="169">
        <f>SUM(K62:K62)</f>
        <v>93501.04</v>
      </c>
      <c r="L61" s="169"/>
      <c r="M61" s="169">
        <f>SUM(M62:M62)</f>
        <v>0</v>
      </c>
      <c r="N61" s="164"/>
      <c r="O61" s="164">
        <f>SUM(O62:O62)</f>
        <v>1.6550499999999999</v>
      </c>
      <c r="P61" s="164"/>
      <c r="Q61" s="164">
        <f>SUM(Q62:Q62)</f>
        <v>0</v>
      </c>
      <c r="R61" s="164"/>
      <c r="S61" s="164"/>
      <c r="T61" s="165"/>
      <c r="U61" s="164">
        <f>SUM(U62:U62)</f>
        <v>184.31</v>
      </c>
      <c r="AE61" t="s">
        <v>124</v>
      </c>
    </row>
    <row r="62" spans="1:60" ht="22.5" outlineLevel="1" x14ac:dyDescent="0.2">
      <c r="A62" s="152">
        <v>40</v>
      </c>
      <c r="B62" s="158" t="s">
        <v>209</v>
      </c>
      <c r="C62" s="185" t="s">
        <v>210</v>
      </c>
      <c r="D62" s="160" t="s">
        <v>141</v>
      </c>
      <c r="E62" s="166">
        <v>170.8</v>
      </c>
      <c r="F62" s="168"/>
      <c r="G62" s="168">
        <f>E62*F62</f>
        <v>0</v>
      </c>
      <c r="H62" s="168">
        <v>750.37</v>
      </c>
      <c r="I62" s="168">
        <f>ROUND(E62*H62,2)</f>
        <v>128163.2</v>
      </c>
      <c r="J62" s="168">
        <v>547.42999999999995</v>
      </c>
      <c r="K62" s="168">
        <f>ROUND(E62*J62,2)</f>
        <v>93501.04</v>
      </c>
      <c r="L62" s="168">
        <v>21</v>
      </c>
      <c r="M62" s="168">
        <f>G62*(1+L62/100)</f>
        <v>0</v>
      </c>
      <c r="N62" s="161">
        <v>9.6900000000000007E-3</v>
      </c>
      <c r="O62" s="161">
        <f>ROUND(E62*N62,5)</f>
        <v>1.6550499999999999</v>
      </c>
      <c r="P62" s="161">
        <v>0</v>
      </c>
      <c r="Q62" s="161">
        <f>ROUND(E62*P62,5)</f>
        <v>0</v>
      </c>
      <c r="R62" s="161"/>
      <c r="S62" s="161"/>
      <c r="T62" s="162">
        <v>1.07908</v>
      </c>
      <c r="U62" s="161">
        <f>ROUND(E62*T62,2)</f>
        <v>184.31</v>
      </c>
      <c r="V62" s="151"/>
      <c r="W62" s="151"/>
      <c r="X62" s="151"/>
      <c r="Y62" s="151"/>
      <c r="Z62" s="151"/>
      <c r="AA62" s="151"/>
      <c r="AB62" s="151"/>
      <c r="AC62" s="151"/>
      <c r="AD62" s="151"/>
      <c r="AE62" s="151" t="s">
        <v>136</v>
      </c>
      <c r="AF62" s="151"/>
      <c r="AG62" s="151"/>
      <c r="AH62" s="151"/>
      <c r="AI62" s="151"/>
      <c r="AJ62" s="151"/>
      <c r="AK62" s="151"/>
      <c r="AL62" s="151"/>
      <c r="AM62" s="151"/>
      <c r="AN62" s="151"/>
      <c r="AO62" s="151"/>
      <c r="AP62" s="151"/>
      <c r="AQ62" s="151"/>
      <c r="AR62" s="151"/>
      <c r="AS62" s="151"/>
      <c r="AT62" s="151"/>
      <c r="AU62" s="151"/>
      <c r="AV62" s="151"/>
      <c r="AW62" s="151"/>
      <c r="AX62" s="151"/>
      <c r="AY62" s="151"/>
      <c r="AZ62" s="151"/>
      <c r="BA62" s="151"/>
      <c r="BB62" s="151"/>
      <c r="BC62" s="151"/>
      <c r="BD62" s="151"/>
      <c r="BE62" s="151"/>
      <c r="BF62" s="151"/>
      <c r="BG62" s="151"/>
      <c r="BH62" s="151"/>
    </row>
    <row r="63" spans="1:60" x14ac:dyDescent="0.2">
      <c r="A63" s="153" t="s">
        <v>123</v>
      </c>
      <c r="B63" s="159" t="s">
        <v>84</v>
      </c>
      <c r="C63" s="186" t="s">
        <v>85</v>
      </c>
      <c r="D63" s="163"/>
      <c r="E63" s="167"/>
      <c r="F63" s="169"/>
      <c r="G63" s="169">
        <f>SUMIF(AE64:AE64,"&lt;&gt;NOR",G64:G64)</f>
        <v>0</v>
      </c>
      <c r="H63" s="169"/>
      <c r="I63" s="169">
        <f>SUM(I64:I64)</f>
        <v>464784.24</v>
      </c>
      <c r="J63" s="169"/>
      <c r="K63" s="169">
        <f>SUM(K64:K64)</f>
        <v>347268.96</v>
      </c>
      <c r="L63" s="169"/>
      <c r="M63" s="169">
        <f>SUM(M64:M64)</f>
        <v>0</v>
      </c>
      <c r="N63" s="164"/>
      <c r="O63" s="164">
        <f>SUM(O64:O64)</f>
        <v>20.24898</v>
      </c>
      <c r="P63" s="164"/>
      <c r="Q63" s="164">
        <f>SUM(Q64:Q64)</f>
        <v>0</v>
      </c>
      <c r="R63" s="164"/>
      <c r="S63" s="164"/>
      <c r="T63" s="165"/>
      <c r="U63" s="164">
        <f>SUM(U64:U64)</f>
        <v>664.02</v>
      </c>
      <c r="AE63" t="s">
        <v>124</v>
      </c>
    </row>
    <row r="64" spans="1:60" outlineLevel="1" x14ac:dyDescent="0.2">
      <c r="A64" s="152">
        <v>41</v>
      </c>
      <c r="B64" s="158" t="s">
        <v>211</v>
      </c>
      <c r="C64" s="185" t="s">
        <v>229</v>
      </c>
      <c r="D64" s="160" t="s">
        <v>141</v>
      </c>
      <c r="E64" s="166">
        <v>698</v>
      </c>
      <c r="F64" s="168"/>
      <c r="G64" s="168">
        <f>E64*F64</f>
        <v>0</v>
      </c>
      <c r="H64" s="168">
        <v>665.88</v>
      </c>
      <c r="I64" s="168">
        <f>ROUND(E64*H64,2)</f>
        <v>464784.24</v>
      </c>
      <c r="J64" s="168">
        <v>497.5200000000001</v>
      </c>
      <c r="K64" s="168">
        <f>ROUND(E64*J64,2)</f>
        <v>347268.96</v>
      </c>
      <c r="L64" s="168">
        <v>21</v>
      </c>
      <c r="M64" s="168">
        <f>G64*(1+L64/100)</f>
        <v>0</v>
      </c>
      <c r="N64" s="161">
        <v>2.9010000000000001E-2</v>
      </c>
      <c r="O64" s="161">
        <f>ROUND(E64*N64,5)</f>
        <v>20.24898</v>
      </c>
      <c r="P64" s="161">
        <v>0</v>
      </c>
      <c r="Q64" s="161">
        <f>ROUND(E64*P64,5)</f>
        <v>0</v>
      </c>
      <c r="R64" s="161"/>
      <c r="S64" s="161"/>
      <c r="T64" s="162">
        <v>0.95132000000000005</v>
      </c>
      <c r="U64" s="161">
        <f>ROUND(E64*T64,2)</f>
        <v>664.02</v>
      </c>
      <c r="V64" s="151"/>
      <c r="W64" s="151"/>
      <c r="X64" s="151"/>
      <c r="Y64" s="151"/>
      <c r="Z64" s="151"/>
      <c r="AA64" s="151"/>
      <c r="AB64" s="151"/>
      <c r="AC64" s="151"/>
      <c r="AD64" s="151"/>
      <c r="AE64" s="151" t="s">
        <v>136</v>
      </c>
      <c r="AF64" s="151"/>
      <c r="AG64" s="151"/>
      <c r="AH64" s="151"/>
      <c r="AI64" s="151"/>
      <c r="AJ64" s="151"/>
      <c r="AK64" s="151"/>
      <c r="AL64" s="151"/>
      <c r="AM64" s="151"/>
      <c r="AN64" s="151"/>
      <c r="AO64" s="151"/>
      <c r="AP64" s="151"/>
      <c r="AQ64" s="151"/>
      <c r="AR64" s="151"/>
      <c r="AS64" s="151"/>
      <c r="AT64" s="151"/>
      <c r="AU64" s="151"/>
      <c r="AV64" s="151"/>
      <c r="AW64" s="151"/>
      <c r="AX64" s="151"/>
      <c r="AY64" s="151"/>
      <c r="AZ64" s="151"/>
      <c r="BA64" s="151"/>
      <c r="BB64" s="151"/>
      <c r="BC64" s="151"/>
      <c r="BD64" s="151"/>
      <c r="BE64" s="151"/>
      <c r="BF64" s="151"/>
      <c r="BG64" s="151"/>
      <c r="BH64" s="151"/>
    </row>
    <row r="65" spans="1:60" x14ac:dyDescent="0.2">
      <c r="A65" s="153" t="s">
        <v>123</v>
      </c>
      <c r="B65" s="159" t="s">
        <v>86</v>
      </c>
      <c r="C65" s="186" t="s">
        <v>87</v>
      </c>
      <c r="D65" s="163"/>
      <c r="E65" s="167"/>
      <c r="F65" s="169"/>
      <c r="G65" s="169">
        <f>SUMIF(AE66:AE66,"&lt;&gt;NOR",G66:G66)</f>
        <v>0</v>
      </c>
      <c r="H65" s="169"/>
      <c r="I65" s="169">
        <f>SUM(I66:I66)</f>
        <v>79166.39</v>
      </c>
      <c r="J65" s="169"/>
      <c r="K65" s="169">
        <f>SUM(K66:K66)</f>
        <v>119593.46</v>
      </c>
      <c r="L65" s="169"/>
      <c r="M65" s="169">
        <f>SUM(M66:M66)</f>
        <v>0</v>
      </c>
      <c r="N65" s="164"/>
      <c r="O65" s="164">
        <f>SUM(O66:O66)</f>
        <v>10.58893</v>
      </c>
      <c r="P65" s="164"/>
      <c r="Q65" s="164">
        <f>SUM(Q66:Q66)</f>
        <v>0</v>
      </c>
      <c r="R65" s="164"/>
      <c r="S65" s="164"/>
      <c r="T65" s="165"/>
      <c r="U65" s="164">
        <f>SUM(U66:U66)</f>
        <v>228.08</v>
      </c>
      <c r="AE65" t="s">
        <v>124</v>
      </c>
    </row>
    <row r="66" spans="1:60" outlineLevel="1" x14ac:dyDescent="0.2">
      <c r="A66" s="152">
        <v>42</v>
      </c>
      <c r="B66" s="158" t="s">
        <v>212</v>
      </c>
      <c r="C66" s="185" t="s">
        <v>213</v>
      </c>
      <c r="D66" s="160" t="s">
        <v>141</v>
      </c>
      <c r="E66" s="166">
        <v>148.69999999999999</v>
      </c>
      <c r="F66" s="168"/>
      <c r="G66" s="168">
        <f>E66*F66</f>
        <v>0</v>
      </c>
      <c r="H66" s="168">
        <v>532.39</v>
      </c>
      <c r="I66" s="168">
        <f>ROUND(E66*H66,2)</f>
        <v>79166.39</v>
      </c>
      <c r="J66" s="168">
        <v>804.2600000000001</v>
      </c>
      <c r="K66" s="168">
        <f>ROUND(E66*J66,2)</f>
        <v>119593.46</v>
      </c>
      <c r="L66" s="168">
        <v>21</v>
      </c>
      <c r="M66" s="168">
        <f>G66*(1+L66/100)</f>
        <v>0</v>
      </c>
      <c r="N66" s="161">
        <v>7.1209999999999996E-2</v>
      </c>
      <c r="O66" s="161">
        <f>ROUND(E66*N66,5)</f>
        <v>10.58893</v>
      </c>
      <c r="P66" s="161">
        <v>0</v>
      </c>
      <c r="Q66" s="161">
        <f>ROUND(E66*P66,5)</f>
        <v>0</v>
      </c>
      <c r="R66" s="161"/>
      <c r="S66" s="161"/>
      <c r="T66" s="162">
        <v>1.53383</v>
      </c>
      <c r="U66" s="161">
        <f>ROUND(E66*T66,2)</f>
        <v>228.08</v>
      </c>
      <c r="V66" s="151"/>
      <c r="W66" s="151"/>
      <c r="X66" s="151"/>
      <c r="Y66" s="151"/>
      <c r="Z66" s="151"/>
      <c r="AA66" s="151"/>
      <c r="AB66" s="151"/>
      <c r="AC66" s="151"/>
      <c r="AD66" s="151"/>
      <c r="AE66" s="151" t="s">
        <v>136</v>
      </c>
      <c r="AF66" s="151"/>
      <c r="AG66" s="151"/>
      <c r="AH66" s="151"/>
      <c r="AI66" s="151"/>
      <c r="AJ66" s="151"/>
      <c r="AK66" s="151"/>
      <c r="AL66" s="151"/>
      <c r="AM66" s="151"/>
      <c r="AN66" s="151"/>
      <c r="AO66" s="151"/>
      <c r="AP66" s="151"/>
      <c r="AQ66" s="151"/>
      <c r="AR66" s="151"/>
      <c r="AS66" s="151"/>
      <c r="AT66" s="151"/>
      <c r="AU66" s="151"/>
      <c r="AV66" s="151"/>
      <c r="AW66" s="151"/>
      <c r="AX66" s="151"/>
      <c r="AY66" s="151"/>
      <c r="AZ66" s="151"/>
      <c r="BA66" s="151"/>
      <c r="BB66" s="151"/>
      <c r="BC66" s="151"/>
      <c r="BD66" s="151"/>
      <c r="BE66" s="151"/>
      <c r="BF66" s="151"/>
      <c r="BG66" s="151"/>
      <c r="BH66" s="151"/>
    </row>
    <row r="67" spans="1:60" x14ac:dyDescent="0.2">
      <c r="A67" s="153" t="s">
        <v>123</v>
      </c>
      <c r="B67" s="159" t="s">
        <v>88</v>
      </c>
      <c r="C67" s="186" t="s">
        <v>89</v>
      </c>
      <c r="D67" s="163"/>
      <c r="E67" s="167"/>
      <c r="F67" s="169"/>
      <c r="G67" s="169">
        <f>SUMIF(AE68:AE68,"&lt;&gt;NOR",G68:G68)</f>
        <v>0</v>
      </c>
      <c r="H67" s="169"/>
      <c r="I67" s="169">
        <f>SUM(I68:I68)</f>
        <v>12688.73</v>
      </c>
      <c r="J67" s="169"/>
      <c r="K67" s="169">
        <f>SUM(K68:K68)</f>
        <v>42685.29</v>
      </c>
      <c r="L67" s="169"/>
      <c r="M67" s="169">
        <f>SUM(M68:M68)</f>
        <v>0</v>
      </c>
      <c r="N67" s="164"/>
      <c r="O67" s="164">
        <f>SUM(O68:O68)</f>
        <v>0.25696000000000002</v>
      </c>
      <c r="P67" s="164"/>
      <c r="Q67" s="164">
        <f>SUM(Q68:Q68)</f>
        <v>0</v>
      </c>
      <c r="R67" s="164"/>
      <c r="S67" s="164"/>
      <c r="T67" s="165"/>
      <c r="U67" s="164">
        <f>SUM(U68:U68)</f>
        <v>82.22</v>
      </c>
      <c r="AE67" t="s">
        <v>124</v>
      </c>
    </row>
    <row r="68" spans="1:60" outlineLevel="1" x14ac:dyDescent="0.2">
      <c r="A68" s="152">
        <v>43</v>
      </c>
      <c r="B68" s="158" t="s">
        <v>214</v>
      </c>
      <c r="C68" s="185" t="s">
        <v>228</v>
      </c>
      <c r="D68" s="160" t="s">
        <v>141</v>
      </c>
      <c r="E68" s="166">
        <v>611.79999999999995</v>
      </c>
      <c r="F68" s="168"/>
      <c r="G68" s="168">
        <f>E68*F68</f>
        <v>0</v>
      </c>
      <c r="H68" s="168">
        <v>20.74</v>
      </c>
      <c r="I68" s="168">
        <f>ROUND(E68*H68,2)</f>
        <v>12688.73</v>
      </c>
      <c r="J68" s="168">
        <v>69.77000000000001</v>
      </c>
      <c r="K68" s="168">
        <f>ROUND(E68*J68,2)</f>
        <v>42685.29</v>
      </c>
      <c r="L68" s="168">
        <v>21</v>
      </c>
      <c r="M68" s="168">
        <f>G68*(1+L68/100)</f>
        <v>0</v>
      </c>
      <c r="N68" s="161">
        <v>4.2000000000000002E-4</v>
      </c>
      <c r="O68" s="161">
        <f>ROUND(E68*N68,5)</f>
        <v>0.25696000000000002</v>
      </c>
      <c r="P68" s="161">
        <v>0</v>
      </c>
      <c r="Q68" s="161">
        <f>ROUND(E68*P68,5)</f>
        <v>0</v>
      </c>
      <c r="R68" s="161"/>
      <c r="S68" s="161"/>
      <c r="T68" s="162">
        <v>0.13439000000000001</v>
      </c>
      <c r="U68" s="161">
        <f>ROUND(E68*T68,2)</f>
        <v>82.22</v>
      </c>
      <c r="V68" s="151"/>
      <c r="W68" s="151"/>
      <c r="X68" s="151"/>
      <c r="Y68" s="151"/>
      <c r="Z68" s="151"/>
      <c r="AA68" s="151"/>
      <c r="AB68" s="151"/>
      <c r="AC68" s="151"/>
      <c r="AD68" s="151"/>
      <c r="AE68" s="151" t="s">
        <v>136</v>
      </c>
      <c r="AF68" s="151"/>
      <c r="AG68" s="151"/>
      <c r="AH68" s="151"/>
      <c r="AI68" s="151"/>
      <c r="AJ68" s="151"/>
      <c r="AK68" s="151"/>
      <c r="AL68" s="151"/>
      <c r="AM68" s="151"/>
      <c r="AN68" s="151"/>
      <c r="AO68" s="151"/>
      <c r="AP68" s="151"/>
      <c r="AQ68" s="151"/>
      <c r="AR68" s="151"/>
      <c r="AS68" s="151"/>
      <c r="AT68" s="151"/>
      <c r="AU68" s="151"/>
      <c r="AV68" s="151"/>
      <c r="AW68" s="151"/>
      <c r="AX68" s="151"/>
      <c r="AY68" s="151"/>
      <c r="AZ68" s="151"/>
      <c r="BA68" s="151"/>
      <c r="BB68" s="151"/>
      <c r="BC68" s="151"/>
      <c r="BD68" s="151"/>
      <c r="BE68" s="151"/>
      <c r="BF68" s="151"/>
      <c r="BG68" s="151"/>
      <c r="BH68" s="151"/>
    </row>
    <row r="69" spans="1:60" x14ac:dyDescent="0.2">
      <c r="A69" s="153" t="s">
        <v>123</v>
      </c>
      <c r="B69" s="159" t="s">
        <v>90</v>
      </c>
      <c r="C69" s="186" t="s">
        <v>91</v>
      </c>
      <c r="D69" s="163"/>
      <c r="E69" s="167"/>
      <c r="F69" s="169"/>
      <c r="G69" s="169">
        <f>SUMIF(AE70:AE70,"&lt;&gt;NOR",G70:G70)</f>
        <v>0</v>
      </c>
      <c r="H69" s="169"/>
      <c r="I69" s="169">
        <f>SUM(I70:I70)</f>
        <v>18406.05</v>
      </c>
      <c r="J69" s="169"/>
      <c r="K69" s="169">
        <f>SUM(K70:K70)</f>
        <v>24018.15</v>
      </c>
      <c r="L69" s="169"/>
      <c r="M69" s="169">
        <f>SUM(M70:M70)</f>
        <v>0</v>
      </c>
      <c r="N69" s="164"/>
      <c r="O69" s="164">
        <f>SUM(O70:O70)</f>
        <v>24.29271</v>
      </c>
      <c r="P69" s="164"/>
      <c r="Q69" s="164">
        <f>SUM(Q70:Q70)</f>
        <v>0</v>
      </c>
      <c r="R69" s="164"/>
      <c r="S69" s="164"/>
      <c r="T69" s="165"/>
      <c r="U69" s="164">
        <f>SUM(U70:U70)</f>
        <v>48.09</v>
      </c>
      <c r="AE69" t="s">
        <v>124</v>
      </c>
    </row>
    <row r="70" spans="1:60" outlineLevel="1" x14ac:dyDescent="0.2">
      <c r="A70" s="152">
        <v>44</v>
      </c>
      <c r="B70" s="158" t="s">
        <v>215</v>
      </c>
      <c r="C70" s="185" t="s">
        <v>216</v>
      </c>
      <c r="D70" s="160" t="s">
        <v>135</v>
      </c>
      <c r="E70" s="166">
        <v>39</v>
      </c>
      <c r="F70" s="168"/>
      <c r="G70" s="168">
        <f>E70*F70</f>
        <v>0</v>
      </c>
      <c r="H70" s="168">
        <v>471.95</v>
      </c>
      <c r="I70" s="168">
        <f>ROUND(E70*H70,2)</f>
        <v>18406.05</v>
      </c>
      <c r="J70" s="168">
        <v>615.84999999999991</v>
      </c>
      <c r="K70" s="168">
        <f>ROUND(E70*J70,2)</f>
        <v>24018.15</v>
      </c>
      <c r="L70" s="168">
        <v>21</v>
      </c>
      <c r="M70" s="168">
        <f>G70*(1+L70/100)</f>
        <v>0</v>
      </c>
      <c r="N70" s="161">
        <v>0.62289000000000005</v>
      </c>
      <c r="O70" s="161">
        <f>ROUND(E70*N70,5)</f>
        <v>24.29271</v>
      </c>
      <c r="P70" s="161">
        <v>0</v>
      </c>
      <c r="Q70" s="161">
        <f>ROUND(E70*P70,5)</f>
        <v>0</v>
      </c>
      <c r="R70" s="161"/>
      <c r="S70" s="161"/>
      <c r="T70" s="162">
        <v>1.2330300000000001</v>
      </c>
      <c r="U70" s="161">
        <f>ROUND(E70*T70,2)</f>
        <v>48.09</v>
      </c>
      <c r="V70" s="151"/>
      <c r="W70" s="151"/>
      <c r="X70" s="151"/>
      <c r="Y70" s="151"/>
      <c r="Z70" s="151"/>
      <c r="AA70" s="151"/>
      <c r="AB70" s="151"/>
      <c r="AC70" s="151"/>
      <c r="AD70" s="151"/>
      <c r="AE70" s="151" t="s">
        <v>136</v>
      </c>
      <c r="AF70" s="151"/>
      <c r="AG70" s="151"/>
      <c r="AH70" s="151"/>
      <c r="AI70" s="151"/>
      <c r="AJ70" s="151"/>
      <c r="AK70" s="151"/>
      <c r="AL70" s="151"/>
      <c r="AM70" s="151"/>
      <c r="AN70" s="151"/>
      <c r="AO70" s="151"/>
      <c r="AP70" s="151"/>
      <c r="AQ70" s="151"/>
      <c r="AR70" s="151"/>
      <c r="AS70" s="151"/>
      <c r="AT70" s="151"/>
      <c r="AU70" s="151"/>
      <c r="AV70" s="151"/>
      <c r="AW70" s="151"/>
      <c r="AX70" s="151"/>
      <c r="AY70" s="151"/>
      <c r="AZ70" s="151"/>
      <c r="BA70" s="151"/>
      <c r="BB70" s="151"/>
      <c r="BC70" s="151"/>
      <c r="BD70" s="151"/>
      <c r="BE70" s="151"/>
      <c r="BF70" s="151"/>
      <c r="BG70" s="151"/>
      <c r="BH70" s="151"/>
    </row>
    <row r="71" spans="1:60" x14ac:dyDescent="0.2">
      <c r="A71" s="153" t="s">
        <v>123</v>
      </c>
      <c r="B71" s="159" t="s">
        <v>92</v>
      </c>
      <c r="C71" s="186" t="s">
        <v>93</v>
      </c>
      <c r="D71" s="163"/>
      <c r="E71" s="167"/>
      <c r="F71" s="169"/>
      <c r="G71" s="169">
        <f>SUMIF(AE72:AE72,"&lt;&gt;NOR",G72:G72)</f>
        <v>0</v>
      </c>
      <c r="H71" s="169"/>
      <c r="I71" s="169">
        <f>SUM(I72:I72)</f>
        <v>4606280.4000000004</v>
      </c>
      <c r="J71" s="169"/>
      <c r="K71" s="169">
        <f>SUM(K72:K72)</f>
        <v>766569.6</v>
      </c>
      <c r="L71" s="169"/>
      <c r="M71" s="169">
        <f>SUM(M72:M72)</f>
        <v>0</v>
      </c>
      <c r="N71" s="164"/>
      <c r="O71" s="164">
        <f>SUM(O72:O72)</f>
        <v>55.014200000000002</v>
      </c>
      <c r="P71" s="164"/>
      <c r="Q71" s="164">
        <f>SUM(Q72:Q72)</f>
        <v>0</v>
      </c>
      <c r="R71" s="164"/>
      <c r="S71" s="164"/>
      <c r="T71" s="165"/>
      <c r="U71" s="164">
        <f>SUM(U72:U72)</f>
        <v>1391.35</v>
      </c>
      <c r="AE71" t="s">
        <v>124</v>
      </c>
    </row>
    <row r="72" spans="1:60" ht="22.5" outlineLevel="1" x14ac:dyDescent="0.2">
      <c r="A72" s="152">
        <v>45</v>
      </c>
      <c r="B72" s="158" t="s">
        <v>217</v>
      </c>
      <c r="C72" s="185" t="s">
        <v>218</v>
      </c>
      <c r="D72" s="160" t="s">
        <v>219</v>
      </c>
      <c r="E72" s="166">
        <v>860</v>
      </c>
      <c r="F72" s="168"/>
      <c r="G72" s="168">
        <f>E72*F72</f>
        <v>0</v>
      </c>
      <c r="H72" s="168">
        <v>5356.14</v>
      </c>
      <c r="I72" s="168">
        <f>ROUND(E72*H72,2)</f>
        <v>4606280.4000000004</v>
      </c>
      <c r="J72" s="168">
        <v>891.35999999999967</v>
      </c>
      <c r="K72" s="168">
        <f>ROUND(E72*J72,2)</f>
        <v>766569.6</v>
      </c>
      <c r="L72" s="168">
        <v>21</v>
      </c>
      <c r="M72" s="168">
        <f>G72*(1+L72/100)</f>
        <v>0</v>
      </c>
      <c r="N72" s="161">
        <v>6.3969999999999999E-2</v>
      </c>
      <c r="O72" s="161">
        <f>ROUND(E72*N72,5)</f>
        <v>55.014200000000002</v>
      </c>
      <c r="P72" s="161">
        <v>0</v>
      </c>
      <c r="Q72" s="161">
        <f>ROUND(E72*P72,5)</f>
        <v>0</v>
      </c>
      <c r="R72" s="161"/>
      <c r="S72" s="161"/>
      <c r="T72" s="162">
        <v>1.61785</v>
      </c>
      <c r="U72" s="161">
        <f>ROUND(E72*T72,2)</f>
        <v>1391.35</v>
      </c>
      <c r="V72" s="151"/>
      <c r="W72" s="151"/>
      <c r="X72" s="151"/>
      <c r="Y72" s="151"/>
      <c r="Z72" s="151"/>
      <c r="AA72" s="151"/>
      <c r="AB72" s="151"/>
      <c r="AC72" s="151"/>
      <c r="AD72" s="151"/>
      <c r="AE72" s="151" t="s">
        <v>136</v>
      </c>
      <c r="AF72" s="151"/>
      <c r="AG72" s="151"/>
      <c r="AH72" s="151"/>
      <c r="AI72" s="151"/>
      <c r="AJ72" s="151"/>
      <c r="AK72" s="151"/>
      <c r="AL72" s="151"/>
      <c r="AM72" s="151"/>
      <c r="AN72" s="151"/>
      <c r="AO72" s="151"/>
      <c r="AP72" s="151"/>
      <c r="AQ72" s="151"/>
      <c r="AR72" s="151"/>
      <c r="AS72" s="151"/>
      <c r="AT72" s="151"/>
      <c r="AU72" s="151"/>
      <c r="AV72" s="151"/>
      <c r="AW72" s="151"/>
      <c r="AX72" s="151"/>
      <c r="AY72" s="151"/>
      <c r="AZ72" s="151"/>
      <c r="BA72" s="151"/>
      <c r="BB72" s="151"/>
      <c r="BC72" s="151"/>
      <c r="BD72" s="151"/>
      <c r="BE72" s="151"/>
      <c r="BF72" s="151"/>
      <c r="BG72" s="151"/>
      <c r="BH72" s="151"/>
    </row>
    <row r="73" spans="1:60" x14ac:dyDescent="0.2">
      <c r="A73" s="153" t="s">
        <v>123</v>
      </c>
      <c r="B73" s="159" t="s">
        <v>94</v>
      </c>
      <c r="C73" s="186" t="s">
        <v>95</v>
      </c>
      <c r="D73" s="163"/>
      <c r="E73" s="167"/>
      <c r="F73" s="169"/>
      <c r="G73" s="169">
        <f>SUMIF(AE74:AE74,"&lt;&gt;NOR",G74:G74)</f>
        <v>0</v>
      </c>
      <c r="H73" s="169"/>
      <c r="I73" s="169">
        <f>SUM(I74:I74)</f>
        <v>0</v>
      </c>
      <c r="J73" s="169"/>
      <c r="K73" s="169">
        <f>SUM(K74:K74)</f>
        <v>409499.99</v>
      </c>
      <c r="L73" s="169"/>
      <c r="M73" s="169">
        <f>SUM(M74:M74)</f>
        <v>0</v>
      </c>
      <c r="N73" s="164"/>
      <c r="O73" s="164">
        <f>SUM(O74:O74)</f>
        <v>0</v>
      </c>
      <c r="P73" s="164"/>
      <c r="Q73" s="164">
        <f>SUM(Q74:Q74)</f>
        <v>0</v>
      </c>
      <c r="R73" s="164"/>
      <c r="S73" s="164"/>
      <c r="T73" s="165"/>
      <c r="U73" s="164">
        <f>SUM(U74:U74)</f>
        <v>0.08</v>
      </c>
      <c r="AE73" t="s">
        <v>124</v>
      </c>
    </row>
    <row r="74" spans="1:60" outlineLevel="1" x14ac:dyDescent="0.2">
      <c r="A74" s="178">
        <v>46</v>
      </c>
      <c r="B74" s="179" t="s">
        <v>220</v>
      </c>
      <c r="C74" s="187" t="s">
        <v>221</v>
      </c>
      <c r="D74" s="180" t="s">
        <v>222</v>
      </c>
      <c r="E74" s="181">
        <v>1</v>
      </c>
      <c r="F74" s="182"/>
      <c r="G74" s="249">
        <f>E74*F74</f>
        <v>0</v>
      </c>
      <c r="H74" s="182">
        <v>0</v>
      </c>
      <c r="I74" s="182">
        <f>ROUND(E74*H74,2)</f>
        <v>0</v>
      </c>
      <c r="J74" s="182">
        <v>409499.99</v>
      </c>
      <c r="K74" s="182">
        <f>ROUND(E74*J74,2)</f>
        <v>409499.99</v>
      </c>
      <c r="L74" s="182">
        <v>21</v>
      </c>
      <c r="M74" s="182">
        <f>G74*(1+L74/100)</f>
        <v>0</v>
      </c>
      <c r="N74" s="183">
        <v>0</v>
      </c>
      <c r="O74" s="183">
        <f>ROUND(E74*N74,5)</f>
        <v>0</v>
      </c>
      <c r="P74" s="183">
        <v>0</v>
      </c>
      <c r="Q74" s="183">
        <f>ROUND(E74*P74,5)</f>
        <v>0</v>
      </c>
      <c r="R74" s="183"/>
      <c r="S74" s="183"/>
      <c r="T74" s="184">
        <v>7.4999999999999997E-2</v>
      </c>
      <c r="U74" s="183">
        <f>ROUND(E74*T74,2)</f>
        <v>0.08</v>
      </c>
      <c r="V74" s="151"/>
      <c r="W74" s="151"/>
      <c r="X74" s="151"/>
      <c r="Y74" s="151"/>
      <c r="Z74" s="151"/>
      <c r="AA74" s="151"/>
      <c r="AB74" s="151"/>
      <c r="AC74" s="151"/>
      <c r="AD74" s="151"/>
      <c r="AE74" s="151" t="s">
        <v>128</v>
      </c>
      <c r="AF74" s="151"/>
      <c r="AG74" s="151"/>
      <c r="AH74" s="151"/>
      <c r="AI74" s="151"/>
      <c r="AJ74" s="151"/>
      <c r="AK74" s="151"/>
      <c r="AL74" s="151"/>
      <c r="AM74" s="151"/>
      <c r="AN74" s="151"/>
      <c r="AO74" s="151"/>
      <c r="AP74" s="151"/>
      <c r="AQ74" s="151"/>
      <c r="AR74" s="151"/>
      <c r="AS74" s="151"/>
      <c r="AT74" s="151"/>
      <c r="AU74" s="151"/>
      <c r="AV74" s="151"/>
      <c r="AW74" s="151"/>
      <c r="AX74" s="151"/>
      <c r="AY74" s="151"/>
      <c r="AZ74" s="151"/>
      <c r="BA74" s="151"/>
      <c r="BB74" s="151"/>
      <c r="BC74" s="151"/>
      <c r="BD74" s="151"/>
      <c r="BE74" s="151"/>
      <c r="BF74" s="151"/>
      <c r="BG74" s="151"/>
      <c r="BH74" s="151"/>
    </row>
    <row r="75" spans="1:60" x14ac:dyDescent="0.2">
      <c r="A75" s="6"/>
      <c r="B75" s="7" t="s">
        <v>223</v>
      </c>
      <c r="C75" s="188" t="s">
        <v>223</v>
      </c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AC75">
        <v>15</v>
      </c>
      <c r="AD75">
        <v>21</v>
      </c>
    </row>
    <row r="76" spans="1:60" x14ac:dyDescent="0.2">
      <c r="C76" s="189"/>
      <c r="AE76" t="s">
        <v>224</v>
      </c>
    </row>
  </sheetData>
  <mergeCells count="4">
    <mergeCell ref="A1:G1"/>
    <mergeCell ref="C2:G2"/>
    <mergeCell ref="C3:G3"/>
    <mergeCell ref="C4:G4"/>
  </mergeCells>
  <pageMargins left="0.59055118110236204" right="0.39370078740157499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45</vt:i4>
      </vt:variant>
    </vt:vector>
  </HeadingPairs>
  <TitlesOfParts>
    <vt:vector size="49" baseType="lpstr">
      <vt:lpstr>Pokyny pro vyplnění</vt:lpstr>
      <vt:lpstr>Stavba</vt:lpstr>
      <vt:lpstr>VzorPolozky</vt:lpstr>
      <vt:lpstr>Rozpočet Pol</vt:lpstr>
      <vt:lpstr>Stavba!CelkemDPHVypocet</vt:lpstr>
      <vt:lpstr>CenaCelkem</vt:lpstr>
      <vt:lpstr>CenaCelkemBezDPH</vt:lpstr>
      <vt:lpstr>Stavba!CenaCelkemVypocet</vt:lpstr>
      <vt:lpstr>cisloobjektu</vt:lpstr>
      <vt:lpstr>Stavba!CisloStavby</vt:lpstr>
      <vt:lpstr>CisloStavebnihoRozpoctu</vt:lpstr>
      <vt:lpstr>dadresa</vt:lpstr>
      <vt:lpstr>Stavba!DIČ</vt:lpstr>
      <vt:lpstr>dmisto</vt:lpstr>
      <vt:lpstr>DPHSni</vt:lpstr>
      <vt:lpstr>DPHZakl</vt:lpstr>
      <vt:lpstr>Stavba!dpsc</vt:lpstr>
      <vt:lpstr>Stavba!IČO</vt:lpstr>
      <vt:lpstr>Mena</vt:lpstr>
      <vt:lpstr>MistoStavby</vt:lpstr>
      <vt:lpstr>nazevobjektu</vt:lpstr>
      <vt:lpstr>Stavba!NazevStavby</vt:lpstr>
      <vt:lpstr>NazevStavebnihoRozpoctu</vt:lpstr>
      <vt:lpstr>oadresa</vt:lpstr>
      <vt:lpstr>Stavba!Objednatel</vt:lpstr>
      <vt:lpstr>Stavba!Objekt</vt:lpstr>
      <vt:lpstr>'Rozpočet Pol'!Oblast_tisku</vt:lpstr>
      <vt:lpstr>Stavba!Oblast_tisku</vt:lpstr>
      <vt:lpstr>Stavba!odic</vt:lpstr>
      <vt:lpstr>Stavba!oico</vt:lpstr>
      <vt:lpstr>Stavba!omisto</vt:lpstr>
      <vt:lpstr>Stavba!onazev</vt:lpstr>
      <vt:lpstr>Stavba!opsc</vt:lpstr>
      <vt:lpstr>padresa</vt:lpstr>
      <vt:lpstr>pdic</vt:lpstr>
      <vt:lpstr>pico</vt:lpstr>
      <vt:lpstr>pmisto</vt:lpstr>
      <vt:lpstr>PoptavkaID</vt:lpstr>
      <vt:lpstr>pPSC</vt:lpstr>
      <vt:lpstr>Projektant</vt:lpstr>
      <vt:lpstr>Stavba!SazbaDPH1</vt:lpstr>
      <vt:lpstr>Stavba!SazbaDPH2</vt:lpstr>
      <vt:lpstr>Vypracoval</vt:lpstr>
      <vt:lpstr>ZakladDPHSni</vt:lpstr>
      <vt:lpstr>Stavba!ZakladDPHSniVypocet</vt:lpstr>
      <vt:lpstr>ZakladDPHZakl</vt:lpstr>
      <vt:lpstr>Stavba!ZakladDPHZaklVypocet</vt:lpstr>
      <vt:lpstr>Zaokrouhleni</vt:lpstr>
      <vt:lpstr>Zhotovitel</vt:lpstr>
    </vt:vector>
  </TitlesOfParts>
  <Company>RTS,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Richard Klimcak</cp:lastModifiedBy>
  <cp:lastPrinted>2014-02-28T09:52:57Z</cp:lastPrinted>
  <dcterms:created xsi:type="dcterms:W3CDTF">2009-04-08T07:15:50Z</dcterms:created>
  <dcterms:modified xsi:type="dcterms:W3CDTF">2021-04-14T18:15:59Z</dcterms:modified>
</cp:coreProperties>
</file>