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8"/>
  <workbookPr filterPrivacy="1" codeName="ThisWorkbook" defaultThemeVersion="124226"/>
  <xr:revisionPtr revIDLastSave="0" documentId="13_ncr:1_{AF986160-844C-45A4-B9A8-78338D33A5A7}" xr6:coauthVersionLast="36" xr6:coauthVersionMax="36" xr10:uidLastSave="{00000000-0000-0000-0000-000000000000}"/>
  <bookViews>
    <workbookView xWindow="28680" yWindow="-120" windowWidth="29040" windowHeight="15840" activeTab="8" xr2:uid="{00000000-000D-0000-FFFF-FFFF00000000}"/>
  </bookViews>
  <sheets>
    <sheet name="Stavba" sheetId="1" r:id="rId1"/>
    <sheet name="VzorPolozky" sheetId="10" state="hidden" r:id="rId2"/>
    <sheet name="IO-01 01 Pol" sheetId="12" r:id="rId3"/>
    <sheet name="OVN 01 01 Naklady" sheetId="13" r:id="rId4"/>
    <sheet name="SO 01 01 Pol" sheetId="14" r:id="rId5"/>
    <sheet name="SO 01 02 Pol" sheetId="15" r:id="rId6"/>
    <sheet name="SO 02 01 Pol" sheetId="16" r:id="rId7"/>
    <sheet name="SO 02 02 Pol" sheetId="17" r:id="rId8"/>
    <sheet name="SO 03 01 Pol" sheetId="18" r:id="rId9"/>
    <sheet name="SO 03 02 Pol" sheetId="19" r:id="rId10"/>
    <sheet name="SO 03 03 Pol" sheetId="20" r:id="rId11"/>
    <sheet name="SO 04 01 Pol" sheetId="21" r:id="rId12"/>
    <sheet name="SO 05 01 Pol" sheetId="22" r:id="rId13"/>
    <sheet name="SO 05 02 Pol" sheetId="23" r:id="rId14"/>
  </sheets>
  <externalReferences>
    <externalReference r:id="rId15"/>
  </externalReferences>
  <definedNames>
    <definedName name="CelkemDPHVypocet" localSheetId="0">Stavba!$H$59</definedName>
    <definedName name="CenaCelkem">Stavba!$G$29</definedName>
    <definedName name="CenaCelkemBezDPH">Stavba!$G$28</definedName>
    <definedName name="CenaCelkemVypocet" localSheetId="0">Stavba!$I$59</definedName>
    <definedName name="cisloobjektu">Stavba!$D$3</definedName>
    <definedName name="CisloRozpoctu">'[1]Krycí list'!$C$2</definedName>
    <definedName name="CisloStavby" localSheetId="0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0">Stavba!$I$12</definedName>
    <definedName name="dmisto">Stavba!$E$13:$G$13</definedName>
    <definedName name="DPHSni">Stavba!$G$24</definedName>
    <definedName name="DPHZakl">Stavba!$G$26</definedName>
    <definedName name="dpsc" localSheetId="0">Stavba!$D$13</definedName>
    <definedName name="IČO" localSheetId="0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0">Stavba!$E$2</definedName>
    <definedName name="nazevstavby">'[1]Krycí list'!$C$7</definedName>
    <definedName name="NazevStavebnihoRozpoctu">Stavba!$E$4</definedName>
    <definedName name="_xlnm.Print_Titles" localSheetId="2">'IO-01 01 Pol'!$1:$7</definedName>
    <definedName name="_xlnm.Print_Titles" localSheetId="3">'OVN 01 01 Naklady'!$1:$7</definedName>
    <definedName name="_xlnm.Print_Titles" localSheetId="4">'SO 01 01 Pol'!$1:$7</definedName>
    <definedName name="_xlnm.Print_Titles" localSheetId="5">'SO 01 02 Pol'!$1:$7</definedName>
    <definedName name="_xlnm.Print_Titles" localSheetId="6">'SO 02 01 Pol'!$1:$7</definedName>
    <definedName name="_xlnm.Print_Titles" localSheetId="7">'SO 02 02 Pol'!$1:$7</definedName>
    <definedName name="_xlnm.Print_Titles" localSheetId="8">'SO 03 01 Pol'!$1:$7</definedName>
    <definedName name="_xlnm.Print_Titles" localSheetId="9">'SO 03 02 Pol'!$1:$7</definedName>
    <definedName name="_xlnm.Print_Titles" localSheetId="10">'SO 03 03 Pol'!$1:$7</definedName>
    <definedName name="_xlnm.Print_Titles" localSheetId="11">'SO 04 01 Pol'!$1:$7</definedName>
    <definedName name="_xlnm.Print_Titles" localSheetId="12">'SO 05 01 Pol'!$1:$7</definedName>
    <definedName name="_xlnm.Print_Titles" localSheetId="13">'SO 05 02 Pol'!$1:$7</definedName>
    <definedName name="oadresa">Stavba!$D$6</definedName>
    <definedName name="Objednatel" localSheetId="0">Stavba!$D$5</definedName>
    <definedName name="Objekt" localSheetId="0">Stavba!$B$38</definedName>
    <definedName name="_xlnm.Print_Area" localSheetId="2">'IO-01 01 Pol'!$A$1:$X$21</definedName>
    <definedName name="_xlnm.Print_Area" localSheetId="3">'OVN 01 01 Naklady'!$A$1:$X$25</definedName>
    <definedName name="_xlnm.Print_Area" localSheetId="4">'SO 01 01 Pol'!$A$1:$X$39</definedName>
    <definedName name="_xlnm.Print_Area" localSheetId="5">'SO 01 02 Pol'!$A$1:$X$21</definedName>
    <definedName name="_xlnm.Print_Area" localSheetId="6">'SO 02 01 Pol'!$A$1:$X$39</definedName>
    <definedName name="_xlnm.Print_Area" localSheetId="7">'SO 02 02 Pol'!$A$1:$X$21</definedName>
    <definedName name="_xlnm.Print_Area" localSheetId="8">'SO 03 01 Pol'!$A$1:$X$54</definedName>
    <definedName name="_xlnm.Print_Area" localSheetId="9">'SO 03 02 Pol'!$A$1:$X$25</definedName>
    <definedName name="_xlnm.Print_Area" localSheetId="10">'SO 03 03 Pol'!$A$1:$X$27</definedName>
    <definedName name="_xlnm.Print_Area" localSheetId="11">'SO 04 01 Pol'!$A$1:$X$22</definedName>
    <definedName name="_xlnm.Print_Area" localSheetId="12">'SO 05 01 Pol'!$A$1:$X$36</definedName>
    <definedName name="_xlnm.Print_Area" localSheetId="13">'SO 05 02 Pol'!$A$1:$X$35</definedName>
    <definedName name="_xlnm.Print_Area" localSheetId="0">Stavba!$A$1:$J$76</definedName>
    <definedName name="odic" localSheetId="0">Stavba!$I$6</definedName>
    <definedName name="oico" localSheetId="0">Stavba!$I$5</definedName>
    <definedName name="omisto" localSheetId="0">Stavba!$E$7</definedName>
    <definedName name="onazev" localSheetId="0">Stavba!$D$6</definedName>
    <definedName name="opsc" localSheetId="0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0">Stavba!$E$23</definedName>
    <definedName name="SazbaDPH1">'[1]Krycí list'!$C$30</definedName>
    <definedName name="SazbaDPH2" localSheetId="0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0" hidden="1">Stavba!$A:$A</definedName>
    <definedName name="Z_B7E7C763_C459_487D_8ABA_5CFDDFBD5A84_.wvu.PrintArea" localSheetId="0" hidden="1">Stavba!$B$1:$J$36</definedName>
    <definedName name="ZakladDPHSni">Stavba!$G$23</definedName>
    <definedName name="ZakladDPHSniVypocet" localSheetId="0">Stavba!$F$59</definedName>
    <definedName name="ZakladDPHZakl">Stavba!$G$25</definedName>
    <definedName name="ZakladDPHZaklVypocet" localSheetId="0">Stavba!$G$59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</workbook>
</file>

<file path=xl/calcChain.xml><?xml version="1.0" encoding="utf-8"?>
<calcChain xmlns="http://schemas.openxmlformats.org/spreadsheetml/2006/main">
  <c r="F53" i="1" l="1"/>
  <c r="F49" i="1"/>
  <c r="G9" i="23"/>
  <c r="M9" i="23" s="1"/>
  <c r="I9" i="23"/>
  <c r="K9" i="23"/>
  <c r="O9" i="23"/>
  <c r="Q9" i="23"/>
  <c r="V9" i="23"/>
  <c r="G10" i="23"/>
  <c r="M10" i="23" s="1"/>
  <c r="I10" i="23"/>
  <c r="K10" i="23"/>
  <c r="O10" i="23"/>
  <c r="Q10" i="23"/>
  <c r="V10" i="23"/>
  <c r="G11" i="23"/>
  <c r="M11" i="23" s="1"/>
  <c r="I11" i="23"/>
  <c r="K11" i="23"/>
  <c r="O11" i="23"/>
  <c r="Q11" i="23"/>
  <c r="V11" i="23"/>
  <c r="G12" i="23"/>
  <c r="M12" i="23" s="1"/>
  <c r="I12" i="23"/>
  <c r="K12" i="23"/>
  <c r="O12" i="23"/>
  <c r="Q12" i="23"/>
  <c r="V12" i="23"/>
  <c r="G13" i="23"/>
  <c r="M13" i="23" s="1"/>
  <c r="I13" i="23"/>
  <c r="K13" i="23"/>
  <c r="O13" i="23"/>
  <c r="Q13" i="23"/>
  <c r="V13" i="23"/>
  <c r="G14" i="23"/>
  <c r="M14" i="23" s="1"/>
  <c r="I14" i="23"/>
  <c r="K14" i="23"/>
  <c r="O14" i="23"/>
  <c r="Q14" i="23"/>
  <c r="V14" i="23"/>
  <c r="G16" i="23"/>
  <c r="M16" i="23" s="1"/>
  <c r="I16" i="23"/>
  <c r="K16" i="23"/>
  <c r="O16" i="23"/>
  <c r="Q16" i="23"/>
  <c r="V16" i="23"/>
  <c r="G17" i="23"/>
  <c r="M17" i="23" s="1"/>
  <c r="I17" i="23"/>
  <c r="K17" i="23"/>
  <c r="O17" i="23"/>
  <c r="Q17" i="23"/>
  <c r="V17" i="23"/>
  <c r="G18" i="23"/>
  <c r="M18" i="23" s="1"/>
  <c r="I18" i="23"/>
  <c r="K18" i="23"/>
  <c r="O18" i="23"/>
  <c r="Q18" i="23"/>
  <c r="V18" i="23"/>
  <c r="G19" i="23"/>
  <c r="M19" i="23" s="1"/>
  <c r="I19" i="23"/>
  <c r="K19" i="23"/>
  <c r="O19" i="23"/>
  <c r="Q19" i="23"/>
  <c r="V19" i="23"/>
  <c r="G21" i="23"/>
  <c r="G20" i="23" s="1"/>
  <c r="I21" i="23"/>
  <c r="I20" i="23" s="1"/>
  <c r="K21" i="23"/>
  <c r="K20" i="23" s="1"/>
  <c r="O21" i="23"/>
  <c r="O20" i="23" s="1"/>
  <c r="Q21" i="23"/>
  <c r="Q20" i="23" s="1"/>
  <c r="V21" i="23"/>
  <c r="V20" i="23" s="1"/>
  <c r="G23" i="23"/>
  <c r="G22" i="23" s="1"/>
  <c r="I23" i="23"/>
  <c r="I22" i="23" s="1"/>
  <c r="K23" i="23"/>
  <c r="K22" i="23" s="1"/>
  <c r="O23" i="23"/>
  <c r="O22" i="23" s="1"/>
  <c r="Q23" i="23"/>
  <c r="Q22" i="23" s="1"/>
  <c r="V23" i="23"/>
  <c r="V22" i="23" s="1"/>
  <c r="AE25" i="23"/>
  <c r="F58" i="1" s="1"/>
  <c r="G9" i="22"/>
  <c r="M9" i="22" s="1"/>
  <c r="I9" i="22"/>
  <c r="K9" i="22"/>
  <c r="O9" i="22"/>
  <c r="Q9" i="22"/>
  <c r="V9" i="22"/>
  <c r="G10" i="22"/>
  <c r="M10" i="22" s="1"/>
  <c r="I10" i="22"/>
  <c r="K10" i="22"/>
  <c r="O10" i="22"/>
  <c r="Q10" i="22"/>
  <c r="V10" i="22"/>
  <c r="G11" i="22"/>
  <c r="M11" i="22" s="1"/>
  <c r="I11" i="22"/>
  <c r="K11" i="22"/>
  <c r="O11" i="22"/>
  <c r="Q11" i="22"/>
  <c r="V11" i="22"/>
  <c r="G12" i="22"/>
  <c r="I12" i="22"/>
  <c r="K12" i="22"/>
  <c r="O12" i="22"/>
  <c r="Q12" i="22"/>
  <c r="V12" i="22"/>
  <c r="G13" i="22"/>
  <c r="M13" i="22" s="1"/>
  <c r="I13" i="22"/>
  <c r="K13" i="22"/>
  <c r="O13" i="22"/>
  <c r="Q13" i="22"/>
  <c r="V13" i="22"/>
  <c r="G14" i="22"/>
  <c r="M14" i="22" s="1"/>
  <c r="I14" i="22"/>
  <c r="K14" i="22"/>
  <c r="O14" i="22"/>
  <c r="Q14" i="22"/>
  <c r="V14" i="22"/>
  <c r="G16" i="22"/>
  <c r="M16" i="22" s="1"/>
  <c r="I16" i="22"/>
  <c r="K16" i="22"/>
  <c r="O16" i="22"/>
  <c r="Q16" i="22"/>
  <c r="V16" i="22"/>
  <c r="G17" i="22"/>
  <c r="M17" i="22" s="1"/>
  <c r="I17" i="22"/>
  <c r="K17" i="22"/>
  <c r="O17" i="22"/>
  <c r="Q17" i="22"/>
  <c r="V17" i="22"/>
  <c r="G18" i="22"/>
  <c r="M18" i="22" s="1"/>
  <c r="I18" i="22"/>
  <c r="K18" i="22"/>
  <c r="O18" i="22"/>
  <c r="Q18" i="22"/>
  <c r="V18" i="22"/>
  <c r="G19" i="22"/>
  <c r="M19" i="22" s="1"/>
  <c r="I19" i="22"/>
  <c r="K19" i="22"/>
  <c r="O19" i="22"/>
  <c r="Q19" i="22"/>
  <c r="V19" i="22"/>
  <c r="G20" i="22"/>
  <c r="M20" i="22" s="1"/>
  <c r="I20" i="22"/>
  <c r="K20" i="22"/>
  <c r="O20" i="22"/>
  <c r="Q20" i="22"/>
  <c r="V20" i="22"/>
  <c r="G21" i="22"/>
  <c r="I70" i="1" s="1"/>
  <c r="G22" i="22"/>
  <c r="M22" i="22" s="1"/>
  <c r="M21" i="22" s="1"/>
  <c r="I22" i="22"/>
  <c r="I21" i="22" s="1"/>
  <c r="K22" i="22"/>
  <c r="K21" i="22" s="1"/>
  <c r="O22" i="22"/>
  <c r="O21" i="22" s="1"/>
  <c r="Q22" i="22"/>
  <c r="Q21" i="22" s="1"/>
  <c r="V22" i="22"/>
  <c r="V21" i="22" s="1"/>
  <c r="G24" i="22"/>
  <c r="M24" i="22" s="1"/>
  <c r="M23" i="22" s="1"/>
  <c r="I24" i="22"/>
  <c r="I23" i="22" s="1"/>
  <c r="K24" i="22"/>
  <c r="K23" i="22" s="1"/>
  <c r="O24" i="22"/>
  <c r="O23" i="22" s="1"/>
  <c r="Q24" i="22"/>
  <c r="Q23" i="22" s="1"/>
  <c r="V24" i="22"/>
  <c r="V23" i="22" s="1"/>
  <c r="AE26" i="22"/>
  <c r="G9" i="21"/>
  <c r="M9" i="21" s="1"/>
  <c r="I9" i="21"/>
  <c r="I8" i="21" s="1"/>
  <c r="K9" i="21"/>
  <c r="K8" i="21" s="1"/>
  <c r="O9" i="21"/>
  <c r="Q9" i="21"/>
  <c r="V9" i="21"/>
  <c r="V8" i="21" s="1"/>
  <c r="G10" i="21"/>
  <c r="I10" i="21"/>
  <c r="K10" i="21"/>
  <c r="M10" i="21"/>
  <c r="O10" i="21"/>
  <c r="Q10" i="21"/>
  <c r="V10" i="21"/>
  <c r="AE12" i="21"/>
  <c r="F55" i="1" s="1"/>
  <c r="G9" i="20"/>
  <c r="M9" i="20" s="1"/>
  <c r="I9" i="20"/>
  <c r="K9" i="20"/>
  <c r="O9" i="20"/>
  <c r="Q9" i="20"/>
  <c r="Q8" i="20" s="1"/>
  <c r="V9" i="20"/>
  <c r="G10" i="20"/>
  <c r="I10" i="20"/>
  <c r="K10" i="20"/>
  <c r="M10" i="20"/>
  <c r="O10" i="20"/>
  <c r="Q10" i="20"/>
  <c r="V10" i="20"/>
  <c r="G11" i="20"/>
  <c r="I11" i="20"/>
  <c r="K11" i="20"/>
  <c r="M11" i="20"/>
  <c r="O11" i="20"/>
  <c r="Q11" i="20"/>
  <c r="V11" i="20"/>
  <c r="G12" i="20"/>
  <c r="M12" i="20" s="1"/>
  <c r="I12" i="20"/>
  <c r="K12" i="20"/>
  <c r="O12" i="20"/>
  <c r="Q12" i="20"/>
  <c r="V12" i="20"/>
  <c r="G13" i="20"/>
  <c r="M13" i="20" s="1"/>
  <c r="I13" i="20"/>
  <c r="K13" i="20"/>
  <c r="O13" i="20"/>
  <c r="Q13" i="20"/>
  <c r="V13" i="20"/>
  <c r="G14" i="20"/>
  <c r="M14" i="20" s="1"/>
  <c r="I14" i="20"/>
  <c r="K14" i="20"/>
  <c r="O14" i="20"/>
  <c r="Q14" i="20"/>
  <c r="V14" i="20"/>
  <c r="G15" i="20"/>
  <c r="M15" i="20" s="1"/>
  <c r="I15" i="20"/>
  <c r="K15" i="20"/>
  <c r="O15" i="20"/>
  <c r="Q15" i="20"/>
  <c r="V15" i="20"/>
  <c r="AE17" i="20"/>
  <c r="G9" i="19"/>
  <c r="G8" i="19" s="1"/>
  <c r="G15" i="19" s="1"/>
  <c r="I9" i="19"/>
  <c r="I8" i="19" s="1"/>
  <c r="K9" i="19"/>
  <c r="K8" i="19" s="1"/>
  <c r="M9" i="19"/>
  <c r="O9" i="19"/>
  <c r="Q9" i="19"/>
  <c r="V9" i="19"/>
  <c r="V8" i="19" s="1"/>
  <c r="G10" i="19"/>
  <c r="I10" i="19"/>
  <c r="K10" i="19"/>
  <c r="M10" i="19"/>
  <c r="O10" i="19"/>
  <c r="O8" i="19" s="1"/>
  <c r="Q10" i="19"/>
  <c r="V10" i="19"/>
  <c r="G11" i="19"/>
  <c r="I11" i="19"/>
  <c r="K11" i="19"/>
  <c r="M11" i="19"/>
  <c r="O11" i="19"/>
  <c r="Q11" i="19"/>
  <c r="V11" i="19"/>
  <c r="G12" i="19"/>
  <c r="M12" i="19" s="1"/>
  <c r="I12" i="19"/>
  <c r="K12" i="19"/>
  <c r="O12" i="19"/>
  <c r="Q12" i="19"/>
  <c r="V12" i="19"/>
  <c r="G13" i="19"/>
  <c r="M13" i="19" s="1"/>
  <c r="I13" i="19"/>
  <c r="K13" i="19"/>
  <c r="O13" i="19"/>
  <c r="Q13" i="19"/>
  <c r="V13" i="19"/>
  <c r="AE15" i="19"/>
  <c r="F52" i="1" s="1"/>
  <c r="G9" i="18"/>
  <c r="I9" i="18"/>
  <c r="K9" i="18"/>
  <c r="O9" i="18"/>
  <c r="Q9" i="18"/>
  <c r="V9" i="18"/>
  <c r="G10" i="18"/>
  <c r="M10" i="18" s="1"/>
  <c r="I10" i="18"/>
  <c r="K10" i="18"/>
  <c r="O10" i="18"/>
  <c r="Q10" i="18"/>
  <c r="V10" i="18"/>
  <c r="G11" i="18"/>
  <c r="M11" i="18" s="1"/>
  <c r="I11" i="18"/>
  <c r="K11" i="18"/>
  <c r="O11" i="18"/>
  <c r="Q11" i="18"/>
  <c r="V11" i="18"/>
  <c r="G12" i="18"/>
  <c r="M12" i="18" s="1"/>
  <c r="I12" i="18"/>
  <c r="K12" i="18"/>
  <c r="O12" i="18"/>
  <c r="Q12" i="18"/>
  <c r="V12" i="18"/>
  <c r="G13" i="18"/>
  <c r="M13" i="18" s="1"/>
  <c r="I13" i="18"/>
  <c r="K13" i="18"/>
  <c r="O13" i="18"/>
  <c r="Q13" i="18"/>
  <c r="V13" i="18"/>
  <c r="G14" i="18"/>
  <c r="M14" i="18" s="1"/>
  <c r="I14" i="18"/>
  <c r="K14" i="18"/>
  <c r="O14" i="18"/>
  <c r="Q14" i="18"/>
  <c r="V14" i="18"/>
  <c r="G15" i="18"/>
  <c r="M15" i="18" s="1"/>
  <c r="I15" i="18"/>
  <c r="K15" i="18"/>
  <c r="O15" i="18"/>
  <c r="Q15" i="18"/>
  <c r="V15" i="18"/>
  <c r="G16" i="18"/>
  <c r="M16" i="18" s="1"/>
  <c r="I16" i="18"/>
  <c r="K16" i="18"/>
  <c r="O16" i="18"/>
  <c r="Q16" i="18"/>
  <c r="V16" i="18"/>
  <c r="G17" i="18"/>
  <c r="M17" i="18" s="1"/>
  <c r="I17" i="18"/>
  <c r="K17" i="18"/>
  <c r="O17" i="18"/>
  <c r="Q17" i="18"/>
  <c r="V17" i="18"/>
  <c r="G19" i="18"/>
  <c r="M19" i="18" s="1"/>
  <c r="I19" i="18"/>
  <c r="K19" i="18"/>
  <c r="O19" i="18"/>
  <c r="Q19" i="18"/>
  <c r="V19" i="18"/>
  <c r="G20" i="18"/>
  <c r="I20" i="18"/>
  <c r="K20" i="18"/>
  <c r="O20" i="18"/>
  <c r="Q20" i="18"/>
  <c r="V20" i="18"/>
  <c r="G21" i="18"/>
  <c r="M21" i="18" s="1"/>
  <c r="I21" i="18"/>
  <c r="K21" i="18"/>
  <c r="O21" i="18"/>
  <c r="Q21" i="18"/>
  <c r="V21" i="18"/>
  <c r="G22" i="18"/>
  <c r="M22" i="18" s="1"/>
  <c r="I22" i="18"/>
  <c r="K22" i="18"/>
  <c r="O22" i="18"/>
  <c r="Q22" i="18"/>
  <c r="V22" i="18"/>
  <c r="G24" i="18"/>
  <c r="G23" i="18" s="1"/>
  <c r="I24" i="18"/>
  <c r="I23" i="18" s="1"/>
  <c r="K24" i="18"/>
  <c r="K23" i="18" s="1"/>
  <c r="O24" i="18"/>
  <c r="O23" i="18" s="1"/>
  <c r="Q24" i="18"/>
  <c r="Q23" i="18" s="1"/>
  <c r="V24" i="18"/>
  <c r="V23" i="18" s="1"/>
  <c r="G26" i="18"/>
  <c r="M26" i="18" s="1"/>
  <c r="I26" i="18"/>
  <c r="K26" i="18"/>
  <c r="O26" i="18"/>
  <c r="Q26" i="18"/>
  <c r="V26" i="18"/>
  <c r="G27" i="18"/>
  <c r="M27" i="18" s="1"/>
  <c r="I27" i="18"/>
  <c r="K27" i="18"/>
  <c r="O27" i="18"/>
  <c r="Q27" i="18"/>
  <c r="V27" i="18"/>
  <c r="G28" i="18"/>
  <c r="M28" i="18" s="1"/>
  <c r="I28" i="18"/>
  <c r="K28" i="18"/>
  <c r="O28" i="18"/>
  <c r="Q28" i="18"/>
  <c r="V28" i="18"/>
  <c r="G29" i="18"/>
  <c r="M29" i="18" s="1"/>
  <c r="I29" i="18"/>
  <c r="K29" i="18"/>
  <c r="O29" i="18"/>
  <c r="Q29" i="18"/>
  <c r="V29" i="18"/>
  <c r="G30" i="18"/>
  <c r="M30" i="18" s="1"/>
  <c r="I30" i="18"/>
  <c r="K30" i="18"/>
  <c r="O30" i="18"/>
  <c r="Q30" i="18"/>
  <c r="V30" i="18"/>
  <c r="G31" i="18"/>
  <c r="M31" i="18" s="1"/>
  <c r="I31" i="18"/>
  <c r="K31" i="18"/>
  <c r="O31" i="18"/>
  <c r="Q31" i="18"/>
  <c r="V31" i="18"/>
  <c r="G32" i="18"/>
  <c r="M32" i="18" s="1"/>
  <c r="I32" i="18"/>
  <c r="K32" i="18"/>
  <c r="O32" i="18"/>
  <c r="Q32" i="18"/>
  <c r="V32" i="18"/>
  <c r="G33" i="18"/>
  <c r="M33" i="18" s="1"/>
  <c r="I33" i="18"/>
  <c r="K33" i="18"/>
  <c r="O33" i="18"/>
  <c r="Q33" i="18"/>
  <c r="V33" i="18"/>
  <c r="G35" i="18"/>
  <c r="G34" i="18" s="1"/>
  <c r="I35" i="18"/>
  <c r="I34" i="18" s="1"/>
  <c r="K35" i="18"/>
  <c r="K34" i="18" s="1"/>
  <c r="O35" i="18"/>
  <c r="O34" i="18" s="1"/>
  <c r="Q35" i="18"/>
  <c r="Q34" i="18" s="1"/>
  <c r="V35" i="18"/>
  <c r="V34" i="18" s="1"/>
  <c r="G37" i="18"/>
  <c r="M37" i="18" s="1"/>
  <c r="I37" i="18"/>
  <c r="K37" i="18"/>
  <c r="O37" i="18"/>
  <c r="Q37" i="18"/>
  <c r="V37" i="18"/>
  <c r="G38" i="18"/>
  <c r="M38" i="18" s="1"/>
  <c r="I38" i="18"/>
  <c r="K38" i="18"/>
  <c r="O38" i="18"/>
  <c r="Q38" i="18"/>
  <c r="V38" i="18"/>
  <c r="G39" i="18"/>
  <c r="M39" i="18" s="1"/>
  <c r="I39" i="18"/>
  <c r="K39" i="18"/>
  <c r="O39" i="18"/>
  <c r="Q39" i="18"/>
  <c r="V39" i="18"/>
  <c r="G40" i="18"/>
  <c r="M40" i="18" s="1"/>
  <c r="I40" i="18"/>
  <c r="K40" i="18"/>
  <c r="O40" i="18"/>
  <c r="Q40" i="18"/>
  <c r="V40" i="18"/>
  <c r="G42" i="18"/>
  <c r="G41" i="18" s="1"/>
  <c r="I42" i="18"/>
  <c r="I41" i="18" s="1"/>
  <c r="K42" i="18"/>
  <c r="K41" i="18" s="1"/>
  <c r="O42" i="18"/>
  <c r="O41" i="18" s="1"/>
  <c r="Q42" i="18"/>
  <c r="Q41" i="18" s="1"/>
  <c r="V42" i="18"/>
  <c r="V41" i="18" s="1"/>
  <c r="AE44" i="18"/>
  <c r="F51" i="1" s="1"/>
  <c r="I8" i="17"/>
  <c r="O8" i="17"/>
  <c r="G9" i="17"/>
  <c r="M9" i="17" s="1"/>
  <c r="M8" i="17" s="1"/>
  <c r="I9" i="17"/>
  <c r="K9" i="17"/>
  <c r="K8" i="17" s="1"/>
  <c r="O9" i="17"/>
  <c r="Q9" i="17"/>
  <c r="Q8" i="17" s="1"/>
  <c r="V9" i="17"/>
  <c r="V8" i="17" s="1"/>
  <c r="AE11" i="17"/>
  <c r="G9" i="16"/>
  <c r="I9" i="16"/>
  <c r="K9" i="16"/>
  <c r="O9" i="16"/>
  <c r="Q9" i="16"/>
  <c r="V9" i="16"/>
  <c r="G10" i="16"/>
  <c r="M10" i="16" s="1"/>
  <c r="I10" i="16"/>
  <c r="K10" i="16"/>
  <c r="O10" i="16"/>
  <c r="Q10" i="16"/>
  <c r="V10" i="16"/>
  <c r="G11" i="16"/>
  <c r="M11" i="16" s="1"/>
  <c r="I11" i="16"/>
  <c r="K11" i="16"/>
  <c r="O11" i="16"/>
  <c r="Q11" i="16"/>
  <c r="V11" i="16"/>
  <c r="G12" i="16"/>
  <c r="M12" i="16" s="1"/>
  <c r="I12" i="16"/>
  <c r="K12" i="16"/>
  <c r="O12" i="16"/>
  <c r="Q12" i="16"/>
  <c r="V12" i="16"/>
  <c r="G13" i="16"/>
  <c r="M13" i="16" s="1"/>
  <c r="I13" i="16"/>
  <c r="K13" i="16"/>
  <c r="O13" i="16"/>
  <c r="Q13" i="16"/>
  <c r="V13" i="16"/>
  <c r="G14" i="16"/>
  <c r="M14" i="16" s="1"/>
  <c r="I14" i="16"/>
  <c r="K14" i="16"/>
  <c r="O14" i="16"/>
  <c r="Q14" i="16"/>
  <c r="V14" i="16"/>
  <c r="G15" i="16"/>
  <c r="M15" i="16" s="1"/>
  <c r="I15" i="16"/>
  <c r="K15" i="16"/>
  <c r="O15" i="16"/>
  <c r="Q15" i="16"/>
  <c r="V15" i="16"/>
  <c r="G16" i="16"/>
  <c r="M16" i="16" s="1"/>
  <c r="I16" i="16"/>
  <c r="K16" i="16"/>
  <c r="O16" i="16"/>
  <c r="Q16" i="16"/>
  <c r="V16" i="16"/>
  <c r="G17" i="16"/>
  <c r="M17" i="16" s="1"/>
  <c r="I17" i="16"/>
  <c r="K17" i="16"/>
  <c r="O17" i="16"/>
  <c r="Q17" i="16"/>
  <c r="V17" i="16"/>
  <c r="G19" i="16"/>
  <c r="M19" i="16" s="1"/>
  <c r="I19" i="16"/>
  <c r="K19" i="16"/>
  <c r="O19" i="16"/>
  <c r="Q19" i="16"/>
  <c r="V19" i="16"/>
  <c r="G20" i="16"/>
  <c r="M20" i="16" s="1"/>
  <c r="I20" i="16"/>
  <c r="K20" i="16"/>
  <c r="O20" i="16"/>
  <c r="Q20" i="16"/>
  <c r="V20" i="16"/>
  <c r="G21" i="16"/>
  <c r="M21" i="16" s="1"/>
  <c r="I21" i="16"/>
  <c r="K21" i="16"/>
  <c r="O21" i="16"/>
  <c r="Q21" i="16"/>
  <c r="V21" i="16"/>
  <c r="G23" i="16"/>
  <c r="M23" i="16" s="1"/>
  <c r="M22" i="16" s="1"/>
  <c r="I23" i="16"/>
  <c r="I22" i="16" s="1"/>
  <c r="K23" i="16"/>
  <c r="K22" i="16" s="1"/>
  <c r="O23" i="16"/>
  <c r="O22" i="16" s="1"/>
  <c r="Q23" i="16"/>
  <c r="Q22" i="16" s="1"/>
  <c r="V23" i="16"/>
  <c r="V22" i="16" s="1"/>
  <c r="G25" i="16"/>
  <c r="M25" i="16" s="1"/>
  <c r="M24" i="16" s="1"/>
  <c r="I25" i="16"/>
  <c r="I24" i="16" s="1"/>
  <c r="K25" i="16"/>
  <c r="K24" i="16" s="1"/>
  <c r="O25" i="16"/>
  <c r="O24" i="16" s="1"/>
  <c r="Q25" i="16"/>
  <c r="Q24" i="16" s="1"/>
  <c r="V25" i="16"/>
  <c r="V24" i="16" s="1"/>
  <c r="G27" i="16"/>
  <c r="M27" i="16" s="1"/>
  <c r="M26" i="16" s="1"/>
  <c r="I27" i="16"/>
  <c r="I26" i="16" s="1"/>
  <c r="K27" i="16"/>
  <c r="K26" i="16" s="1"/>
  <c r="O27" i="16"/>
  <c r="O26" i="16" s="1"/>
  <c r="Q27" i="16"/>
  <c r="Q26" i="16" s="1"/>
  <c r="V27" i="16"/>
  <c r="V26" i="16" s="1"/>
  <c r="AE29" i="16"/>
  <c r="F47" i="1" s="1"/>
  <c r="V8" i="15"/>
  <c r="G9" i="15"/>
  <c r="G8" i="15" s="1"/>
  <c r="I9" i="15"/>
  <c r="I8" i="15" s="1"/>
  <c r="K9" i="15"/>
  <c r="K8" i="15" s="1"/>
  <c r="O9" i="15"/>
  <c r="O8" i="15" s="1"/>
  <c r="Q9" i="15"/>
  <c r="Q8" i="15" s="1"/>
  <c r="V9" i="15"/>
  <c r="AE11" i="15"/>
  <c r="F46" i="1" s="1"/>
  <c r="G9" i="14"/>
  <c r="M9" i="14" s="1"/>
  <c r="I9" i="14"/>
  <c r="K9" i="14"/>
  <c r="O9" i="14"/>
  <c r="Q9" i="14"/>
  <c r="V9" i="14"/>
  <c r="G10" i="14"/>
  <c r="M10" i="14" s="1"/>
  <c r="I10" i="14"/>
  <c r="K10" i="14"/>
  <c r="O10" i="14"/>
  <c r="Q10" i="14"/>
  <c r="V10" i="14"/>
  <c r="G11" i="14"/>
  <c r="M11" i="14" s="1"/>
  <c r="I11" i="14"/>
  <c r="K11" i="14"/>
  <c r="O11" i="14"/>
  <c r="Q11" i="14"/>
  <c r="V11" i="14"/>
  <c r="G12" i="14"/>
  <c r="M12" i="14" s="1"/>
  <c r="I12" i="14"/>
  <c r="K12" i="14"/>
  <c r="O12" i="14"/>
  <c r="Q12" i="14"/>
  <c r="V12" i="14"/>
  <c r="G13" i="14"/>
  <c r="M13" i="14" s="1"/>
  <c r="I13" i="14"/>
  <c r="K13" i="14"/>
  <c r="O13" i="14"/>
  <c r="Q13" i="14"/>
  <c r="V13" i="14"/>
  <c r="G14" i="14"/>
  <c r="M14" i="14" s="1"/>
  <c r="I14" i="14"/>
  <c r="K14" i="14"/>
  <c r="O14" i="14"/>
  <c r="Q14" i="14"/>
  <c r="V14" i="14"/>
  <c r="G15" i="14"/>
  <c r="M15" i="14" s="1"/>
  <c r="I15" i="14"/>
  <c r="K15" i="14"/>
  <c r="O15" i="14"/>
  <c r="Q15" i="14"/>
  <c r="V15" i="14"/>
  <c r="G16" i="14"/>
  <c r="M16" i="14" s="1"/>
  <c r="I16" i="14"/>
  <c r="K16" i="14"/>
  <c r="O16" i="14"/>
  <c r="Q16" i="14"/>
  <c r="V16" i="14"/>
  <c r="G17" i="14"/>
  <c r="M17" i="14" s="1"/>
  <c r="I17" i="14"/>
  <c r="K17" i="14"/>
  <c r="O17" i="14"/>
  <c r="Q17" i="14"/>
  <c r="V17" i="14"/>
  <c r="G19" i="14"/>
  <c r="M19" i="14" s="1"/>
  <c r="I19" i="14"/>
  <c r="K19" i="14"/>
  <c r="O19" i="14"/>
  <c r="Q19" i="14"/>
  <c r="V19" i="14"/>
  <c r="G20" i="14"/>
  <c r="M20" i="14" s="1"/>
  <c r="I20" i="14"/>
  <c r="K20" i="14"/>
  <c r="O20" i="14"/>
  <c r="Q20" i="14"/>
  <c r="V20" i="14"/>
  <c r="G21" i="14"/>
  <c r="M21" i="14" s="1"/>
  <c r="I21" i="14"/>
  <c r="K21" i="14"/>
  <c r="O21" i="14"/>
  <c r="Q21" i="14"/>
  <c r="V21" i="14"/>
  <c r="G23" i="14"/>
  <c r="G22" i="14" s="1"/>
  <c r="I23" i="14"/>
  <c r="I22" i="14" s="1"/>
  <c r="K23" i="14"/>
  <c r="K22" i="14" s="1"/>
  <c r="O23" i="14"/>
  <c r="O22" i="14" s="1"/>
  <c r="Q23" i="14"/>
  <c r="Q22" i="14" s="1"/>
  <c r="V23" i="14"/>
  <c r="V22" i="14" s="1"/>
  <c r="G25" i="14"/>
  <c r="G24" i="14" s="1"/>
  <c r="I25" i="14"/>
  <c r="I24" i="14" s="1"/>
  <c r="K25" i="14"/>
  <c r="K24" i="14" s="1"/>
  <c r="O25" i="14"/>
  <c r="O24" i="14" s="1"/>
  <c r="Q25" i="14"/>
  <c r="Q24" i="14" s="1"/>
  <c r="V25" i="14"/>
  <c r="V24" i="14" s="1"/>
  <c r="G27" i="14"/>
  <c r="G26" i="14" s="1"/>
  <c r="I27" i="14"/>
  <c r="I26" i="14" s="1"/>
  <c r="K27" i="14"/>
  <c r="K26" i="14" s="1"/>
  <c r="O27" i="14"/>
  <c r="O26" i="14" s="1"/>
  <c r="Q27" i="14"/>
  <c r="Q26" i="14" s="1"/>
  <c r="V27" i="14"/>
  <c r="V26" i="14" s="1"/>
  <c r="AE29" i="14"/>
  <c r="F45" i="1" s="1"/>
  <c r="G9" i="13"/>
  <c r="M9" i="13" s="1"/>
  <c r="I9" i="13"/>
  <c r="K9" i="13"/>
  <c r="O9" i="13"/>
  <c r="Q9" i="13"/>
  <c r="V9" i="13"/>
  <c r="G10" i="13"/>
  <c r="M10" i="13" s="1"/>
  <c r="I10" i="13"/>
  <c r="K10" i="13"/>
  <c r="O10" i="13"/>
  <c r="Q10" i="13"/>
  <c r="V10" i="13"/>
  <c r="G11" i="13"/>
  <c r="M11" i="13" s="1"/>
  <c r="I11" i="13"/>
  <c r="K11" i="13"/>
  <c r="O11" i="13"/>
  <c r="Q11" i="13"/>
  <c r="V11" i="13"/>
  <c r="G12" i="13"/>
  <c r="G8" i="13" s="1"/>
  <c r="I12" i="13"/>
  <c r="K12" i="13"/>
  <c r="O12" i="13"/>
  <c r="Q12" i="13"/>
  <c r="V12" i="13"/>
  <c r="G13" i="13"/>
  <c r="M13" i="13" s="1"/>
  <c r="I13" i="13"/>
  <c r="K13" i="13"/>
  <c r="O13" i="13"/>
  <c r="Q13" i="13"/>
  <c r="V13" i="13"/>
  <c r="AE15" i="13"/>
  <c r="F42" i="1" s="1"/>
  <c r="G8" i="12"/>
  <c r="G11" i="12" s="1"/>
  <c r="V8" i="12"/>
  <c r="G9" i="12"/>
  <c r="I9" i="12"/>
  <c r="I8" i="12" s="1"/>
  <c r="K9" i="12"/>
  <c r="K8" i="12" s="1"/>
  <c r="M9" i="12"/>
  <c r="M8" i="12" s="1"/>
  <c r="O9" i="12"/>
  <c r="O8" i="12" s="1"/>
  <c r="Q9" i="12"/>
  <c r="Q8" i="12" s="1"/>
  <c r="V9" i="12"/>
  <c r="AE11" i="12"/>
  <c r="F41" i="1" s="1"/>
  <c r="AF11" i="12"/>
  <c r="G40" i="1" s="1"/>
  <c r="I19" i="1"/>
  <c r="F56" i="1" l="1"/>
  <c r="V15" i="23"/>
  <c r="F57" i="1"/>
  <c r="I15" i="22"/>
  <c r="Q15" i="22"/>
  <c r="M35" i="18"/>
  <c r="M34" i="18" s="1"/>
  <c r="M42" i="18"/>
  <c r="M41" i="18" s="1"/>
  <c r="Q18" i="18"/>
  <c r="O25" i="18"/>
  <c r="O18" i="18"/>
  <c r="K25" i="18"/>
  <c r="G8" i="18"/>
  <c r="G22" i="16"/>
  <c r="G24" i="16"/>
  <c r="O18" i="16"/>
  <c r="Q18" i="16"/>
  <c r="K18" i="14"/>
  <c r="G18" i="14"/>
  <c r="I8" i="14"/>
  <c r="V18" i="14"/>
  <c r="M25" i="14"/>
  <c r="M24" i="14" s="1"/>
  <c r="I18" i="14"/>
  <c r="O8" i="13"/>
  <c r="I8" i="13"/>
  <c r="F43" i="1"/>
  <c r="AF29" i="16"/>
  <c r="G48" i="1" s="1"/>
  <c r="I75" i="1"/>
  <c r="I20" i="1" s="1"/>
  <c r="G15" i="13"/>
  <c r="M15" i="23"/>
  <c r="M12" i="13"/>
  <c r="I8" i="16"/>
  <c r="O8" i="16"/>
  <c r="K8" i="16"/>
  <c r="I36" i="18"/>
  <c r="V25" i="18"/>
  <c r="I8" i="18"/>
  <c r="O8" i="18"/>
  <c r="K8" i="18"/>
  <c r="Q8" i="19"/>
  <c r="V8" i="22"/>
  <c r="K8" i="22"/>
  <c r="M23" i="23"/>
  <c r="M22" i="23" s="1"/>
  <c r="K15" i="23"/>
  <c r="G41" i="1"/>
  <c r="H41" i="1" s="1"/>
  <c r="I41" i="1" s="1"/>
  <c r="V8" i="13"/>
  <c r="M27" i="14"/>
  <c r="M26" i="14" s="1"/>
  <c r="Q18" i="14"/>
  <c r="Q8" i="13"/>
  <c r="O18" i="14"/>
  <c r="V8" i="14"/>
  <c r="K8" i="14"/>
  <c r="M24" i="18"/>
  <c r="M23" i="18" s="1"/>
  <c r="G18" i="18"/>
  <c r="V8" i="20"/>
  <c r="Q8" i="21"/>
  <c r="K15" i="22"/>
  <c r="I8" i="22"/>
  <c r="I15" i="23"/>
  <c r="I8" i="23"/>
  <c r="O8" i="23"/>
  <c r="K8" i="23"/>
  <c r="F48" i="1"/>
  <c r="M8" i="23"/>
  <c r="M23" i="14"/>
  <c r="M22" i="14" s="1"/>
  <c r="V18" i="16"/>
  <c r="I25" i="18"/>
  <c r="V18" i="18"/>
  <c r="I8" i="20"/>
  <c r="O8" i="20"/>
  <c r="K8" i="20"/>
  <c r="G15" i="22"/>
  <c r="G15" i="23"/>
  <c r="O8" i="21"/>
  <c r="G8" i="14"/>
  <c r="K18" i="16"/>
  <c r="V8" i="16"/>
  <c r="G8" i="17"/>
  <c r="G11" i="17" s="1"/>
  <c r="Q36" i="18"/>
  <c r="K18" i="18"/>
  <c r="V8" i="18"/>
  <c r="M8" i="21"/>
  <c r="AF26" i="22"/>
  <c r="Q8" i="22"/>
  <c r="Q15" i="23"/>
  <c r="F40" i="1"/>
  <c r="H40" i="1" s="1"/>
  <c r="I40" i="1" s="1"/>
  <c r="F50" i="1"/>
  <c r="F54" i="1"/>
  <c r="AF15" i="13"/>
  <c r="Q8" i="14"/>
  <c r="I18" i="16"/>
  <c r="Q8" i="16"/>
  <c r="V36" i="18"/>
  <c r="O36" i="18"/>
  <c r="I18" i="18"/>
  <c r="Q8" i="18"/>
  <c r="M8" i="20"/>
  <c r="V15" i="22"/>
  <c r="O8" i="22"/>
  <c r="O15" i="23"/>
  <c r="V8" i="23"/>
  <c r="K8" i="13"/>
  <c r="Q25" i="18"/>
  <c r="O8" i="14"/>
  <c r="K36" i="18"/>
  <c r="AF15" i="19"/>
  <c r="G52" i="1" s="1"/>
  <c r="H52" i="1" s="1"/>
  <c r="I52" i="1" s="1"/>
  <c r="O15" i="22"/>
  <c r="Q8" i="23"/>
  <c r="F44" i="1"/>
  <c r="F39" i="1"/>
  <c r="F59" i="1" s="1"/>
  <c r="G23" i="1" s="1"/>
  <c r="A23" i="1" s="1"/>
  <c r="G11" i="15"/>
  <c r="AF11" i="15"/>
  <c r="M9" i="15"/>
  <c r="M8" i="15" s="1"/>
  <c r="G8" i="23"/>
  <c r="AF25" i="23"/>
  <c r="G58" i="1" s="1"/>
  <c r="H58" i="1" s="1"/>
  <c r="I58" i="1" s="1"/>
  <c r="M21" i="23"/>
  <c r="M20" i="23" s="1"/>
  <c r="M15" i="22"/>
  <c r="G8" i="22"/>
  <c r="G23" i="22"/>
  <c r="M12" i="22"/>
  <c r="M8" i="22" s="1"/>
  <c r="G8" i="21"/>
  <c r="G12" i="21" s="1"/>
  <c r="AF12" i="21"/>
  <c r="G8" i="20"/>
  <c r="G17" i="20" s="1"/>
  <c r="AF17" i="20"/>
  <c r="G53" i="1" s="1"/>
  <c r="H53" i="1" s="1"/>
  <c r="I53" i="1" s="1"/>
  <c r="M8" i="19"/>
  <c r="M18" i="18"/>
  <c r="M36" i="18"/>
  <c r="M25" i="18"/>
  <c r="G25" i="18"/>
  <c r="I69" i="1" s="1"/>
  <c r="G36" i="18"/>
  <c r="I72" i="1" s="1"/>
  <c r="I17" i="1" s="1"/>
  <c r="M20" i="18"/>
  <c r="AF44" i="18"/>
  <c r="M9" i="18"/>
  <c r="M8" i="18" s="1"/>
  <c r="AF11" i="17"/>
  <c r="G49" i="1" s="1"/>
  <c r="H49" i="1" s="1"/>
  <c r="I49" i="1" s="1"/>
  <c r="M18" i="16"/>
  <c r="G26" i="16"/>
  <c r="I73" i="1" s="1"/>
  <c r="G8" i="16"/>
  <c r="G18" i="16"/>
  <c r="M9" i="16"/>
  <c r="M8" i="16" s="1"/>
  <c r="M18" i="14"/>
  <c r="M8" i="14"/>
  <c r="AF29" i="14"/>
  <c r="G45" i="1" s="1"/>
  <c r="H45" i="1" s="1"/>
  <c r="I45" i="1" s="1"/>
  <c r="M8" i="13"/>
  <c r="J28" i="1"/>
  <c r="J26" i="1"/>
  <c r="G38" i="1"/>
  <c r="F38" i="1"/>
  <c r="J23" i="1"/>
  <c r="J24" i="1"/>
  <c r="J25" i="1"/>
  <c r="J27" i="1"/>
  <c r="E24" i="1"/>
  <c r="E26" i="1"/>
  <c r="I68" i="1" l="1"/>
  <c r="G44" i="18"/>
  <c r="I67" i="1"/>
  <c r="I71" i="1"/>
  <c r="H48" i="1"/>
  <c r="I48" i="1" s="1"/>
  <c r="G50" i="1"/>
  <c r="H50" i="1" s="1"/>
  <c r="I50" i="1" s="1"/>
  <c r="G51" i="1"/>
  <c r="H51" i="1" s="1"/>
  <c r="I51" i="1" s="1"/>
  <c r="I66" i="1"/>
  <c r="I16" i="1" s="1"/>
  <c r="G29" i="14"/>
  <c r="G25" i="23"/>
  <c r="G57" i="1"/>
  <c r="H57" i="1" s="1"/>
  <c r="I57" i="1" s="1"/>
  <c r="G56" i="1"/>
  <c r="H56" i="1" s="1"/>
  <c r="I56" i="1" s="1"/>
  <c r="G26" i="22"/>
  <c r="G54" i="1"/>
  <c r="H54" i="1" s="1"/>
  <c r="I54" i="1" s="1"/>
  <c r="G55" i="1"/>
  <c r="H55" i="1" s="1"/>
  <c r="I55" i="1" s="1"/>
  <c r="G29" i="16"/>
  <c r="G47" i="1"/>
  <c r="H47" i="1" s="1"/>
  <c r="I47" i="1" s="1"/>
  <c r="G43" i="1"/>
  <c r="H43" i="1" s="1"/>
  <c r="I43" i="1" s="1"/>
  <c r="G42" i="1"/>
  <c r="H42" i="1" s="1"/>
  <c r="I42" i="1" s="1"/>
  <c r="I74" i="1"/>
  <c r="I18" i="1" s="1"/>
  <c r="G39" i="1"/>
  <c r="G46" i="1"/>
  <c r="H46" i="1" s="1"/>
  <c r="I46" i="1" s="1"/>
  <c r="G44" i="1"/>
  <c r="H44" i="1" s="1"/>
  <c r="I44" i="1" s="1"/>
  <c r="G24" i="1"/>
  <c r="A24" i="1"/>
  <c r="I76" i="1" l="1"/>
  <c r="J67" i="1" s="1"/>
  <c r="I21" i="1"/>
  <c r="G59" i="1"/>
  <c r="H39" i="1"/>
  <c r="H59" i="1" s="1"/>
  <c r="J70" i="1" l="1"/>
  <c r="J75" i="1"/>
  <c r="J72" i="1"/>
  <c r="J71" i="1"/>
  <c r="J69" i="1"/>
  <c r="J66" i="1"/>
  <c r="J68" i="1"/>
  <c r="J73" i="1"/>
  <c r="J74" i="1"/>
  <c r="I39" i="1"/>
  <c r="I59" i="1" s="1"/>
  <c r="J40" i="1" s="1"/>
  <c r="G25" i="1"/>
  <c r="G28" i="1"/>
  <c r="J76" i="1" l="1"/>
  <c r="J47" i="1"/>
  <c r="J42" i="1"/>
  <c r="J58" i="1"/>
  <c r="J41" i="1"/>
  <c r="J51" i="1"/>
  <c r="J55" i="1"/>
  <c r="J53" i="1"/>
  <c r="J49" i="1"/>
  <c r="J46" i="1"/>
  <c r="J52" i="1"/>
  <c r="J48" i="1"/>
  <c r="J50" i="1"/>
  <c r="J44" i="1"/>
  <c r="J43" i="1"/>
  <c r="J54" i="1"/>
  <c r="J56" i="1"/>
  <c r="J39" i="1"/>
  <c r="J59" i="1" s="1"/>
  <c r="J57" i="1"/>
  <c r="J45" i="1"/>
  <c r="A25" i="1"/>
  <c r="G26" i="1" l="1"/>
  <c r="A27" i="1" s="1"/>
  <c r="A26" i="1"/>
  <c r="G29" i="1" l="1"/>
  <c r="G27" i="1" s="1"/>
  <c r="A29" i="1"/>
</calcChain>
</file>

<file path=xl/sharedStrings.xml><?xml version="1.0" encoding="utf-8"?>
<sst xmlns="http://schemas.openxmlformats.org/spreadsheetml/2006/main" count="1540" uniqueCount="282">
  <si>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</si>
  <si>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</si>
  <si>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</si>
  <si>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</si>
  <si>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</si>
  <si>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</si>
  <si>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</si>
  <si>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</si>
  <si>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</si>
  <si>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</si>
  <si>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</si>
  <si>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</si>
  <si>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</si>
  <si>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</si>
  <si>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</si>
  <si>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</si>
  <si>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</si>
  <si>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</si>
  <si>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</si>
  <si>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</si>
  <si>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</si>
  <si>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</si>
  <si>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</si>
  <si>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</si>
  <si>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</si>
  <si>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</si>
  <si>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</si>
  <si>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</si>
  <si>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</si>
  <si>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</si>
  <si>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</si>
  <si>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</si>
  <si>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</si>
  <si>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</si>
  <si>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</si>
  <si>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</si>
  <si>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</si>
  <si>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</si>
  <si>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</si>
  <si>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</si>
  <si>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IČO:</t>
  </si>
  <si>
    <t>MS0045</t>
  </si>
  <si>
    <t>CNG Vrahovice</t>
  </si>
  <si>
    <t>Stavba</t>
  </si>
  <si>
    <t>IO-01</t>
  </si>
  <si>
    <t>Mobilní zásobník plynu</t>
  </si>
  <si>
    <t>01</t>
  </si>
  <si>
    <t>Technologická část</t>
  </si>
  <si>
    <t>OVN 01</t>
  </si>
  <si>
    <t>Ostatní a vedlejší náklady</t>
  </si>
  <si>
    <t>SO 01</t>
  </si>
  <si>
    <t>Zařízení pro čištění bioplynu</t>
  </si>
  <si>
    <t>Stavební část</t>
  </si>
  <si>
    <t>02</t>
  </si>
  <si>
    <t>SO 02</t>
  </si>
  <si>
    <t>Plnící stanice</t>
  </si>
  <si>
    <t>SO 03</t>
  </si>
  <si>
    <t>Přívod bioplynu a odvod permeátu</t>
  </si>
  <si>
    <t>Technologická část - přívod bioplynu</t>
  </si>
  <si>
    <t>03</t>
  </si>
  <si>
    <t>Technologická část - odvod permeátu</t>
  </si>
  <si>
    <t>SO 04</t>
  </si>
  <si>
    <t>Přípojka NN</t>
  </si>
  <si>
    <t>SO 05</t>
  </si>
  <si>
    <t>Zpevněné plochy</t>
  </si>
  <si>
    <t>Konstrukce pochozích zpevněných ploch</t>
  </si>
  <si>
    <t>Konstrukce plochy pro mobilní zásobník</t>
  </si>
  <si>
    <t>Celkem za stavbu</t>
  </si>
  <si>
    <t>CZK</t>
  </si>
  <si>
    <t>Rekapitulace dílů</t>
  </si>
  <si>
    <t>Typ dílu</t>
  </si>
  <si>
    <t>1</t>
  </si>
  <si>
    <t>Zemní práce</t>
  </si>
  <si>
    <t>2</t>
  </si>
  <si>
    <t>Základy a zvláštní zakládání</t>
  </si>
  <si>
    <t>5</t>
  </si>
  <si>
    <t>Komunikace</t>
  </si>
  <si>
    <t>8</t>
  </si>
  <si>
    <t>Trubní vedení</t>
  </si>
  <si>
    <t>91</t>
  </si>
  <si>
    <t>Doplňující práce na komunikaci</t>
  </si>
  <si>
    <t>99</t>
  </si>
  <si>
    <t>Staveništní přesun hmot</t>
  </si>
  <si>
    <t>767</t>
  </si>
  <si>
    <t>Konstrukce zámečnické</t>
  </si>
  <si>
    <t>M21</t>
  </si>
  <si>
    <t>Elektromontáže</t>
  </si>
  <si>
    <t>M74</t>
  </si>
  <si>
    <t>Technologie</t>
  </si>
  <si>
    <t>ON</t>
  </si>
  <si>
    <t>VN</t>
  </si>
  <si>
    <t>#TypZaznamu#</t>
  </si>
  <si>
    <t>STA</t>
  </si>
  <si>
    <t>ING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</si>
  <si>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</si>
  <si>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</si>
  <si>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</si>
  <si>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</si>
  <si>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</si>
  <si>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</si>
  <si>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</si>
  <si>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</si>
  <si>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</si>
  <si>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</si>
  <si>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</si>
  <si>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</si>
  <si>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</si>
  <si>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</si>
  <si>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</si>
  <si>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</si>
  <si>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</si>
  <si>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</si>
  <si>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</si>
  <si>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</si>
  <si>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</si>
  <si>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</si>
  <si>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</si>
  <si>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Díl:</t>
  </si>
  <si>
    <t>DIL</t>
  </si>
  <si>
    <t>M74/01-R</t>
  </si>
  <si>
    <t>kompl</t>
  </si>
  <si>
    <t>Vlastní</t>
  </si>
  <si>
    <t>Indiv</t>
  </si>
  <si>
    <t>Práce</t>
  </si>
  <si>
    <t>POL1_</t>
  </si>
  <si>
    <t>SUM</t>
  </si>
  <si>
    <t>Poznámky uchazeče k zadání</t>
  </si>
  <si>
    <t>POPUZIV</t>
  </si>
  <si>
    <t>END</t>
  </si>
  <si>
    <t>NAK</t>
  </si>
  <si>
    <t>953941312T01</t>
  </si>
  <si>
    <t>Vytyčení stavby a vypracování geometrického plánu</t>
  </si>
  <si>
    <t>005111021R</t>
  </si>
  <si>
    <t>Vytyčení inženýrských sítí</t>
  </si>
  <si>
    <t>Soubor</t>
  </si>
  <si>
    <t>RTS 21/ I</t>
  </si>
  <si>
    <t>VRN</t>
  </si>
  <si>
    <t>POL99_8</t>
  </si>
  <si>
    <t>005121 R</t>
  </si>
  <si>
    <t>Zařízení staveniště</t>
  </si>
  <si>
    <t>00523  R</t>
  </si>
  <si>
    <t>Zkoušky a revize</t>
  </si>
  <si>
    <t>005241010R</t>
  </si>
  <si>
    <t xml:space="preserve">Dokumentace skutečného provedení </t>
  </si>
  <si>
    <t>122301101R00</t>
  </si>
  <si>
    <t>Odkopávky nezapažené v hor. 4 do 100 m3</t>
  </si>
  <si>
    <t>m3</t>
  </si>
  <si>
    <t>122301109R00</t>
  </si>
  <si>
    <t>Příplatek za lepivost - odkopávky v hor. 4</t>
  </si>
  <si>
    <t>132201210R00</t>
  </si>
  <si>
    <t>Hloubení rýh š.do 200 cm hor.3 do 50 m3,STROJNĚ</t>
  </si>
  <si>
    <t>132301219R00</t>
  </si>
  <si>
    <t>Přípl.za lepivost,hloubení rýh 200cm,hor.4,STROJNĚ</t>
  </si>
  <si>
    <t>162301101R00</t>
  </si>
  <si>
    <t>Vodorovné přemístění výkopku z hor.1-4 do 500 m</t>
  </si>
  <si>
    <t>167101101R00</t>
  </si>
  <si>
    <t>Nakládání výkopku z hor.1-4 v množství do 100 m3</t>
  </si>
  <si>
    <t>171201201R00</t>
  </si>
  <si>
    <t>Uložení sypaniny na skl.-sypanina na výšku přes 2m</t>
  </si>
  <si>
    <t>174101101R00</t>
  </si>
  <si>
    <t>Zásyp jam, rýh, šachet se zhutněním</t>
  </si>
  <si>
    <t>181101102R00</t>
  </si>
  <si>
    <t>Úprava pláně v zářezech v hor. 1-4, se zhutněním</t>
  </si>
  <si>
    <t>m2</t>
  </si>
  <si>
    <t>274313621R00</t>
  </si>
  <si>
    <t xml:space="preserve">Beton základových pasů prostý C 20/25 </t>
  </si>
  <si>
    <t>274351215R00</t>
  </si>
  <si>
    <t>Bednění stěn základových pasů - zřízení</t>
  </si>
  <si>
    <t>274351216R00</t>
  </si>
  <si>
    <t>Bednění stěn základových pasů - odstranění</t>
  </si>
  <si>
    <t>564831111RT4</t>
  </si>
  <si>
    <t>Podklad ze štěrkodrti po zhutnění tloušťky 10 cm štěrkodrť frakce 0-63 mm</t>
  </si>
  <si>
    <t>998014011R00</t>
  </si>
  <si>
    <t>Přesun hmot, budovy mont. jednopodl. s pláštěm</t>
  </si>
  <si>
    <t>t</t>
  </si>
  <si>
    <t>Přesun hmot</t>
  </si>
  <si>
    <t>POL7_</t>
  </si>
  <si>
    <t>M21/01-R</t>
  </si>
  <si>
    <t>D+M uzemnění kontejneru, pospojení a ochrana proti účinkům atmosférické elektřiny</t>
  </si>
  <si>
    <t>115101201R00</t>
  </si>
  <si>
    <t>Čerpání vody na výšku do 10 m, přítok do 500 l/min</t>
  </si>
  <si>
    <t>h</t>
  </si>
  <si>
    <t>115101301R00</t>
  </si>
  <si>
    <t>Pohotovost čerp.soupravy, výška 10 m, přítok 500 l</t>
  </si>
  <si>
    <t>den</t>
  </si>
  <si>
    <t>131301110R00</t>
  </si>
  <si>
    <t>Hloubení nezapaž. jam hor.4 do 50 m3, STROJNĚ</t>
  </si>
  <si>
    <t>131301119R00</t>
  </si>
  <si>
    <t>Příplatek za lepivost - hloubení nezap.jam v hor.4</t>
  </si>
  <si>
    <t>275313621R00</t>
  </si>
  <si>
    <t>Beton základových patek prostý C 20/25</t>
  </si>
  <si>
    <t>275351215R00</t>
  </si>
  <si>
    <t>Bednění stěn základových patek - zřízení</t>
  </si>
  <si>
    <t>275351216R00</t>
  </si>
  <si>
    <t>Bednění stěn základových patek - odstranění</t>
  </si>
  <si>
    <t>275361921RT4</t>
  </si>
  <si>
    <t>Výztuž základových patek ze svařovaných sítí průměr drátu  6,0, oka 100/100 mm KH30</t>
  </si>
  <si>
    <t>894423111R00</t>
  </si>
  <si>
    <t>Osazení betonových dílců šachet do 2,0 t</t>
  </si>
  <si>
    <t>kus</t>
  </si>
  <si>
    <t>8/01-R</t>
  </si>
  <si>
    <t>Dno nádrže NK 100/100/9 V=0,74m3, DN 1000</t>
  </si>
  <si>
    <t>Specifikace</t>
  </si>
  <si>
    <t>POL3_</t>
  </si>
  <si>
    <t>8/02a-R</t>
  </si>
  <si>
    <t>Skruž nádrže TBH 100/100/9 DN 1000</t>
  </si>
  <si>
    <t>8/02b-R</t>
  </si>
  <si>
    <t>Skruž nádrže TBH 100/50/9 DN 1000</t>
  </si>
  <si>
    <t>8/03-R</t>
  </si>
  <si>
    <t>Přechodové dílce - konus TBSK 100-63/67/9 DN 625</t>
  </si>
  <si>
    <t>8/04-R</t>
  </si>
  <si>
    <t>Vyrovnávací prstenec TBH 63/10/12 DN 625</t>
  </si>
  <si>
    <t>8/05-R</t>
  </si>
  <si>
    <t>Poklop odvětraný KB01 EN124 B125 BG DN 625</t>
  </si>
  <si>
    <t>8/06-R</t>
  </si>
  <si>
    <t>D+M prostupu pro kondenzátní potrubí do stěny šachty</t>
  </si>
  <si>
    <t>998224111R00</t>
  </si>
  <si>
    <t>Přesun hmot, pozemní komunikace, kryt betonový</t>
  </si>
  <si>
    <t>767995105R00</t>
  </si>
  <si>
    <t>Výroba a montáž kov. atypických konstr. do 100 kg</t>
  </si>
  <si>
    <t>kg</t>
  </si>
  <si>
    <t>13483315R</t>
  </si>
  <si>
    <t>Tyč průřezu U 200, hrubé, jakost oceli S235 11375</t>
  </si>
  <si>
    <t>SPCM</t>
  </si>
  <si>
    <t>14211119R</t>
  </si>
  <si>
    <t>Trubka bezešvá hladká 11353.0  D 152x6,3 mm</t>
  </si>
  <si>
    <t>m</t>
  </si>
  <si>
    <t>767/01-R</t>
  </si>
  <si>
    <t>Kotevní plotna, svary, spojovací materiál pro podpůrný sloup</t>
  </si>
  <si>
    <t>R-položka</t>
  </si>
  <si>
    <t>POL12_1</t>
  </si>
  <si>
    <t>D+M uzemnění sloupu</t>
  </si>
  <si>
    <t>D+M potrubí NEREZ DN80 pro plyn, provozní přetlak 100mbar, včetně tvarovek a napojení</t>
  </si>
  <si>
    <t>bm</t>
  </si>
  <si>
    <t>M74/02-R</t>
  </si>
  <si>
    <t>D+M Klapka uzavírací mezipřírubová DN800/PN16, včetně napojení na SO 01</t>
  </si>
  <si>
    <t xml:space="preserve">ks    </t>
  </si>
  <si>
    <t>M74/03-R</t>
  </si>
  <si>
    <t>D+M odvzdušnění DN15/PN16, včetně armatur, tvarovek a napojení</t>
  </si>
  <si>
    <t>M74/04-R</t>
  </si>
  <si>
    <t>D+M odvod kondenzátu DN50 do kondenzátní šachty včetně sifonu, armatur a napojení</t>
  </si>
  <si>
    <t>M74/05-R</t>
  </si>
  <si>
    <t>D+M Tepelné izolace potrubí odvodu kondenzátu potrubními pouzdry tl. 50mm + oplechování AL plechem + topné kabely</t>
  </si>
  <si>
    <t xml:space="preserve">D+M Klapka uzavírací mezipřírubová DN80/PN16, včetně napojení </t>
  </si>
  <si>
    <t xml:space="preserve">D+M Klapka zpětná mezipřírubová DN80/PN16, včetně napojení </t>
  </si>
  <si>
    <t xml:space="preserve">D+M Odvzdušnění DN15/PN16, včetně armatur, tvarovek a napojení </t>
  </si>
  <si>
    <t>D+M Odvod kondenzátu do kondenzátní šachty  včetně sifonu, armatur a napojení</t>
  </si>
  <si>
    <t>M74/06-R</t>
  </si>
  <si>
    <t>M74/07-R</t>
  </si>
  <si>
    <t>D+M Havarijní uzávěr plynu DN80/16, elektrický, bez napětí uzavřeno včetně napojení na ŘS BPS</t>
  </si>
  <si>
    <t>D+M Kabel 1AYKY 3x95+70mm2, včetně jištění a napojení do rozvaděčů</t>
  </si>
  <si>
    <t>D+M Kabelová lávka nebo žlab</t>
  </si>
  <si>
    <t>564851111R00</t>
  </si>
  <si>
    <t>Podklad ze štěrkodrti po zhutnění tloušťky 15 cm</t>
  </si>
  <si>
    <t>596215040R00</t>
  </si>
  <si>
    <t>Kladení zámkové dlažby tl. 8 cm do drtě tl. 4 cm</t>
  </si>
  <si>
    <t>596291113R00</t>
  </si>
  <si>
    <t xml:space="preserve">Řezání zámkové dlažby tl. 80 mm </t>
  </si>
  <si>
    <t>59217335R</t>
  </si>
  <si>
    <t>Obrubník zahradní ABO 10-20 1000/50/250 mm šedý</t>
  </si>
  <si>
    <t>59245030R</t>
  </si>
  <si>
    <t>Dlažba zámková H-PROFIL 20x16,5x8 cm přírodní</t>
  </si>
  <si>
    <t>916561111R00</t>
  </si>
  <si>
    <t>Osazení záhon.obrubníků do lože z C 12/15 s opěrou</t>
  </si>
  <si>
    <t>998223011R00</t>
  </si>
  <si>
    <t>Přesun hmot, pozemní komunikace, kryt dlážděný</t>
  </si>
  <si>
    <t>122201101R00</t>
  </si>
  <si>
    <t>Odkopávky nezapažené v hor. 3 do 100 m3</t>
  </si>
  <si>
    <t>122201109R00</t>
  </si>
  <si>
    <t>Příplatek za lepivost - odkopávky v hor. 3</t>
  </si>
  <si>
    <t>273313621R00</t>
  </si>
  <si>
    <t xml:space="preserve">Beton základových desek prostý C 20/25 </t>
  </si>
  <si>
    <t>273351215RT1</t>
  </si>
  <si>
    <t>Bednění stěn základových desek - zřízení bednicí materiál prkna</t>
  </si>
  <si>
    <t>273361921RT4</t>
  </si>
  <si>
    <t>Výztuž základových desek ze svařovaných sítí průměr drátu  6,0, oka 100/100 mm KH30</t>
  </si>
  <si>
    <t>564871111R00</t>
  </si>
  <si>
    <t>Podklad ze štěrkodrti po zhutnění tloušťky 25 cm</t>
  </si>
  <si>
    <t>D mobilní zásobník plynu - svazek tlakových lahví, min celkový vodní objem 3000l, pracovní tlak 250 bar, medium CNG, materiál lahví 34CrMo4, materiál potrubí nerezová ocel, kulový kohout na vstupu, manometr, včetně kompletní dokumentace a certifikace dle EU</t>
  </si>
  <si>
    <t>D+M Membránová technologie čištění bioplynu včetně železobetonového kontejneru, výstupní kvalita biometanu dle ČSN 656514, jmenovitý výkon zařízení 50 Nm3/h bioplynu,obsah metanu v bioplynu 50,5-65%, výroba biometanu min. 26 Nm3/h, minimální roční proběh 8000mth při udržení minimálních požadovaných hodnot dle tabulky parametrů,  odsiřovací kolona a předúprava bioplynu, měření kvality výstupního biometanu plynovou analýzou, odorizace injekčním způsobem (dávkování čerpadlem řízeným na základě měření průtoku plynu plynoměrem), odvod kondenzátu do kondenzátní šachty, elektroinstalace a MaR, komunikace s plnicí stanicí, bezpečnostní prvky, osvětlení vstupních dveří, hasicí přístroje dle PBŘS, dodávka včetně dopravy, instalace, uvedení do provozu</t>
  </si>
  <si>
    <t>D+M plnicí stanice biometanu včetně železobetonového kontejneru, vstupní tlak biometanu dle SO 01, minimální kapacita skladovací banky 6x140l (vodní objem), min. 2 tlakové sekce skladovací banky, jmenovitý výkon zařízení min. 26 Nm3/h, vyrovnávací nádrž, měření rosného bodu, minimální roční proběh 8000mth, max. výstupní tlak CNG 250 barg, včetně výdeje CNG do mobilního zásobníku, integrovaný výdejní panel, 1x výdejní hadice + 1x koncovka NGV1, délka výdejní hadice min.3m, trhací spojka, min. 2 tlakové sekce, display, signální maják, integrovaný terminál řídícího a evidenčního systému, samoobslužný odbavovací terminál, min. 10ks RFID čipů, vč. dopravy, elektroinstalace a MaR, bezpečnostní prvky, zajištění komunikace s technologií čištění, dodávka včetně dopravy, instalace, osvětlení vstupních dveří, hasicí přístroje dle PBŘS , uvedení do provozu.</t>
  </si>
  <si>
    <t>D+M Tepelné izolace potrubí potrubí odvodu kondenzátu potrubními pouzdry tl. 50mm + oplechování Al plechem + topné kabely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</si>
</sst>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16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b/>
      <sz val="9"/>
      <name val="Arial CE"/>
      <charset val="238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rgb="FFD6E1E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DBDBDB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58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9" fillId="2" borderId="1" xfId="0" applyFont="1" applyFill="1" applyBorder="1" applyAlignment="1">
      <alignment horizontal="left" vertical="center" indent="1"/>
    </xf>
    <xf numFmtId="0" fontId="0" fillId="2" borderId="0" xfId="0" applyFill="1" applyAlignment="1">
      <alignment wrapText="1"/>
    </xf>
    <xf numFmtId="49" fontId="6" fillId="2" borderId="0" xfId="0" applyNumberFormat="1" applyFont="1" applyFill="1" applyAlignment="1">
      <alignment horizontal="left" vertical="center" wrapText="1"/>
    </xf>
    <xf numFmtId="0" fontId="0" fillId="2" borderId="1" xfId="0" applyFill="1" applyBorder="1" applyAlignment="1">
      <alignment horizontal="left" vertical="center" indent="1"/>
    </xf>
    <xf numFmtId="0" fontId="8" fillId="2" borderId="0" xfId="0" applyFont="1" applyFill="1" applyAlignment="1">
      <alignment horizontal="left" vertical="center" wrapText="1"/>
    </xf>
    <xf numFmtId="0" fontId="0" fillId="2" borderId="9" xfId="0" applyFill="1" applyBorder="1" applyAlignment="1">
      <alignment horizontal="left" vertical="center" indent="1"/>
    </xf>
    <xf numFmtId="0" fontId="0" fillId="2" borderId="6" xfId="0" applyFill="1" applyBorder="1" applyAlignment="1">
      <alignment wrapText="1"/>
    </xf>
    <xf numFmtId="0" fontId="8" fillId="2" borderId="6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 applyProtection="1">
      <alignment horizontal="left" vertical="center" wrapText="1"/>
      <protection locked="0"/>
    </xf>
    <xf numFmtId="0" fontId="8" fillId="3" borderId="0" xfId="0" applyFont="1" applyFill="1" applyAlignment="1" applyProtection="1">
      <alignment horizontal="left" vertical="center"/>
      <protection locked="0"/>
    </xf>
    <xf numFmtId="4" fontId="0" fillId="0" borderId="0" xfId="0" applyNumberFormat="1"/>
    <xf numFmtId="3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4" borderId="30" xfId="0" applyNumberFormat="1" applyFont="1" applyFill="1" applyBorder="1" applyAlignment="1">
      <alignment vertical="center"/>
    </xf>
    <xf numFmtId="4" fontId="7" fillId="4" borderId="31" xfId="0" applyNumberFormat="1" applyFont="1" applyFill="1" applyBorder="1" applyAlignment="1">
      <alignment vertical="center" wrapText="1"/>
    </xf>
    <xf numFmtId="4" fontId="10" fillId="4" borderId="32" xfId="0" applyNumberFormat="1" applyFont="1" applyFill="1" applyBorder="1" applyAlignment="1">
      <alignment horizontal="center" vertical="center" wrapText="1" shrinkToFit="1"/>
    </xf>
    <xf numFmtId="4" fontId="7" fillId="4" borderId="32" xfId="0" applyNumberFormat="1" applyFont="1" applyFill="1" applyBorder="1" applyAlignment="1">
      <alignment horizontal="center" vertical="center" wrapText="1" shrinkToFit="1"/>
    </xf>
    <xf numFmtId="3" fontId="7" fillId="4" borderId="32" xfId="0" applyNumberFormat="1" applyFont="1" applyFill="1" applyBorder="1" applyAlignment="1">
      <alignment horizontal="center" vertical="center" wrapText="1"/>
    </xf>
    <xf numFmtId="4" fontId="0" fillId="0" borderId="33" xfId="0" applyNumberFormat="1" applyBorder="1" applyAlignment="1">
      <alignment vertical="center"/>
    </xf>
    <xf numFmtId="4" fontId="3" fillId="0" borderId="35" xfId="0" applyNumberFormat="1" applyFont="1" applyBorder="1" applyAlignment="1">
      <alignment horizontal="right" vertical="center" wrapText="1" shrinkToFit="1"/>
    </xf>
    <xf numFmtId="4" fontId="3" fillId="0" borderId="35" xfId="0" applyNumberFormat="1" applyFont="1" applyBorder="1" applyAlignment="1">
      <alignment horizontal="right" vertical="center" shrinkToFit="1"/>
    </xf>
    <xf numFmtId="4" fontId="0" fillId="0" borderId="35" xfId="0" applyNumberFormat="1" applyBorder="1" applyAlignment="1">
      <alignment vertical="center" shrinkToFit="1"/>
    </xf>
    <xf numFmtId="3" fontId="0" fillId="0" borderId="35" xfId="0" applyNumberFormat="1" applyBorder="1" applyAlignment="1">
      <alignment vertical="center"/>
    </xf>
    <xf numFmtId="4" fontId="8" fillId="0" borderId="33" xfId="0" applyNumberFormat="1" applyFont="1" applyBorder="1" applyAlignment="1">
      <alignment vertical="center"/>
    </xf>
    <xf numFmtId="4" fontId="8" fillId="0" borderId="35" xfId="0" applyNumberFormat="1" applyFont="1" applyBorder="1" applyAlignment="1">
      <alignment vertical="center" wrapText="1" shrinkToFit="1"/>
    </xf>
    <xf numFmtId="4" fontId="8" fillId="0" borderId="35" xfId="0" applyNumberFormat="1" applyFont="1" applyBorder="1" applyAlignment="1">
      <alignment vertical="center" shrinkToFit="1"/>
    </xf>
    <xf numFmtId="3" fontId="8" fillId="0" borderId="35" xfId="0" applyNumberFormat="1" applyFont="1" applyBorder="1" applyAlignment="1">
      <alignment vertical="center"/>
    </xf>
    <xf numFmtId="4" fontId="0" fillId="0" borderId="33" xfId="0" applyNumberFormat="1" applyBorder="1" applyAlignment="1">
      <alignment horizontal="left" vertical="center"/>
    </xf>
    <xf numFmtId="4" fontId="0" fillId="0" borderId="35" xfId="0" applyNumberFormat="1" applyBorder="1" applyAlignment="1">
      <alignment vertical="center" wrapText="1" shrinkToFit="1"/>
    </xf>
    <xf numFmtId="4" fontId="0" fillId="2" borderId="39" xfId="0" applyNumberFormat="1" applyFill="1" applyBorder="1" applyAlignment="1">
      <alignment vertical="center" wrapText="1" shrinkToFit="1"/>
    </xf>
    <xf numFmtId="4" fontId="0" fillId="2" borderId="39" xfId="0" applyNumberFormat="1" applyFill="1" applyBorder="1" applyAlignment="1">
      <alignment vertical="center" shrinkToFit="1"/>
    </xf>
    <xf numFmtId="3" fontId="0" fillId="2" borderId="39" xfId="0" applyNumberFormat="1" applyFill="1" applyBorder="1" applyAlignment="1">
      <alignment vertical="center"/>
    </xf>
    <xf numFmtId="0" fontId="4" fillId="2" borderId="11" xfId="0" applyFont="1" applyFill="1" applyBorder="1" applyAlignment="1">
      <alignment horizontal="left" vertical="center" indent="1"/>
    </xf>
    <xf numFmtId="0" fontId="5" fillId="2" borderId="7" xfId="0" applyFont="1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4" fontId="4" fillId="2" borderId="7" xfId="0" applyNumberFormat="1" applyFont="1" applyFill="1" applyBorder="1" applyAlignment="1">
      <alignment horizontal="left" vertical="center"/>
    </xf>
    <xf numFmtId="49" fontId="0" fillId="2" borderId="13" xfId="0" applyNumberFormat="1" applyFill="1" applyBorder="1" applyAlignment="1">
      <alignment horizontal="left" vertical="center"/>
    </xf>
    <xf numFmtId="0" fontId="0" fillId="2" borderId="7" xfId="0" applyFill="1" applyBorder="1" applyAlignment="1">
      <alignment wrapText="1"/>
    </xf>
    <xf numFmtId="0" fontId="0" fillId="2" borderId="7" xfId="0" applyFill="1" applyBorder="1"/>
    <xf numFmtId="49" fontId="8" fillId="2" borderId="13" xfId="0" applyNumberFormat="1" applyFont="1" applyFill="1" applyBorder="1" applyAlignment="1">
      <alignment horizontal="left" vertical="center"/>
    </xf>
    <xf numFmtId="0" fontId="6" fillId="0" borderId="0" xfId="0" applyFont="1"/>
    <xf numFmtId="49" fontId="0" fillId="0" borderId="0" xfId="0" applyNumberFormat="1"/>
    <xf numFmtId="0" fontId="14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4" fillId="4" borderId="30" xfId="0" applyFont="1" applyFill="1" applyBorder="1" applyAlignment="1">
      <alignment horizontal="center" vertical="center" wrapText="1"/>
    </xf>
    <xf numFmtId="0" fontId="14" fillId="4" borderId="31" xfId="0" applyFont="1" applyFill="1" applyBorder="1" applyAlignment="1">
      <alignment horizontal="center" vertical="center" wrapText="1"/>
    </xf>
    <xf numFmtId="0" fontId="14" fillId="4" borderId="32" xfId="0" applyFont="1" applyFill="1" applyBorder="1" applyAlignment="1">
      <alignment horizontal="center" vertical="center" wrapText="1"/>
    </xf>
    <xf numFmtId="49" fontId="7" fillId="0" borderId="33" xfId="0" applyNumberFormat="1" applyFont="1" applyBorder="1" applyAlignment="1">
      <alignment vertical="center"/>
    </xf>
    <xf numFmtId="0" fontId="7" fillId="2" borderId="36" xfId="0" applyFont="1" applyFill="1" applyBorder="1" applyAlignment="1">
      <alignment vertical="center"/>
    </xf>
    <xf numFmtId="0" fontId="7" fillId="2" borderId="36" xfId="0" applyFont="1" applyFill="1" applyBorder="1" applyAlignment="1">
      <alignment vertical="center" wrapText="1"/>
    </xf>
    <xf numFmtId="0" fontId="7" fillId="2" borderId="37" xfId="0" applyFont="1" applyFill="1" applyBorder="1" applyAlignment="1">
      <alignment vertical="center" wrapText="1"/>
    </xf>
    <xf numFmtId="3" fontId="7" fillId="0" borderId="35" xfId="0" applyNumberFormat="1" applyFont="1" applyBorder="1" applyAlignment="1">
      <alignment vertical="center"/>
    </xf>
    <xf numFmtId="3" fontId="7" fillId="2" borderId="39" xfId="0" applyNumberFormat="1" applyFont="1" applyFill="1" applyBorder="1" applyAlignment="1">
      <alignment vertical="center"/>
    </xf>
    <xf numFmtId="4" fontId="7" fillId="0" borderId="35" xfId="0" applyNumberFormat="1" applyFont="1" applyBorder="1" applyAlignment="1">
      <alignment horizontal="center" vertical="center"/>
    </xf>
    <xf numFmtId="4" fontId="7" fillId="0" borderId="35" xfId="0" applyNumberFormat="1" applyFont="1" applyBorder="1" applyAlignment="1">
      <alignment vertical="center"/>
    </xf>
    <xf numFmtId="4" fontId="7" fillId="2" borderId="39" xfId="0" applyNumberFormat="1" applyFont="1" applyFill="1" applyBorder="1" applyAlignment="1">
      <alignment horizontal="center" vertical="center"/>
    </xf>
    <xf numFmtId="4" fontId="7" fillId="2" borderId="39" xfId="0" applyNumberFormat="1" applyFont="1" applyFill="1" applyBorder="1" applyAlignment="1">
      <alignment vertical="center"/>
    </xf>
    <xf numFmtId="49" fontId="0" fillId="0" borderId="1" xfId="0" applyNumberFormat="1" applyBorder="1"/>
    <xf numFmtId="0" fontId="0" fillId="0" borderId="21" xfId="0" applyFont="1" applyBorder="1" applyAlignment="1">
      <alignment vertical="center"/>
    </xf>
    <xf numFmtId="0" fontId="0" fillId="2" borderId="21" xfId="0" applyFont="1" applyFill="1" applyBorder="1" applyAlignment="1">
      <alignment vertical="center"/>
    </xf>
    <xf numFmtId="49" fontId="0" fillId="2" borderId="12" xfId="0" applyNumberFormat="1" applyFill="1" applyBorder="1" applyAlignment="1">
      <alignment vertical="center"/>
    </xf>
    <xf numFmtId="0" fontId="0" fillId="4" borderId="15" xfId="0" applyFill="1" applyBorder="1"/>
    <xf numFmtId="0" fontId="0" fillId="4" borderId="21" xfId="0" applyFill="1" applyBorder="1"/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/>
    <xf numFmtId="0" fontId="0" fillId="4" borderId="21" xfId="0" applyFill="1" applyBorder="1" applyAlignment="1">
      <alignment wrapText="1"/>
    </xf>
    <xf numFmtId="0" fontId="15" fillId="0" borderId="0" xfId="0" applyFont="1"/>
    <xf numFmtId="16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8" fillId="2" borderId="15" xfId="0" applyFont="1" applyFill="1" applyBorder="1" applyAlignment="1">
      <alignment vertical="top"/>
    </xf>
    <xf numFmtId="49" fontId="8" fillId="2" borderId="12" xfId="0" applyNumberFormat="1" applyFont="1" applyFill="1" applyBorder="1" applyAlignment="1">
      <alignment vertical="top"/>
    </xf>
    <xf numFmtId="0" fontId="8" fillId="2" borderId="12" xfId="0" applyFont="1" applyFill="1" applyBorder="1" applyAlignment="1">
      <alignment horizontal="center" vertical="top"/>
    </xf>
    <xf numFmtId="0" fontId="8" fillId="2" borderId="12" xfId="0" applyFont="1" applyFill="1" applyBorder="1" applyAlignment="1">
      <alignment vertical="top"/>
    </xf>
    <xf numFmtId="4" fontId="15" fillId="0" borderId="0" xfId="0" applyNumberFormat="1" applyFont="1" applyBorder="1" applyAlignment="1">
      <alignment vertical="top" shrinkToFit="1"/>
    </xf>
    <xf numFmtId="4" fontId="15" fillId="3" borderId="0" xfId="0" applyNumberFormat="1" applyFont="1" applyFill="1" applyBorder="1" applyAlignment="1" applyProtection="1">
      <alignment vertical="top" shrinkToFit="1"/>
      <protection locked="0"/>
    </xf>
    <xf numFmtId="4" fontId="8" fillId="2" borderId="0" xfId="0" applyNumberFormat="1" applyFont="1" applyFill="1" applyBorder="1" applyAlignment="1">
      <alignment vertical="top" shrinkToFit="1"/>
    </xf>
    <xf numFmtId="0" fontId="8" fillId="2" borderId="29" xfId="0" applyFont="1" applyFill="1" applyBorder="1" applyAlignment="1">
      <alignment vertical="top"/>
    </xf>
    <xf numFmtId="49" fontId="8" fillId="2" borderId="18" xfId="0" applyNumberFormat="1" applyFont="1" applyFill="1" applyBorder="1" applyAlignment="1">
      <alignment vertical="top"/>
    </xf>
    <xf numFmtId="0" fontId="8" fillId="2" borderId="18" xfId="0" applyFont="1" applyFill="1" applyBorder="1" applyAlignment="1">
      <alignment horizontal="center" vertical="top" shrinkToFit="1"/>
    </xf>
    <xf numFmtId="164" fontId="8" fillId="2" borderId="18" xfId="0" applyNumberFormat="1" applyFont="1" applyFill="1" applyBorder="1" applyAlignment="1">
      <alignment vertical="top" shrinkToFit="1"/>
    </xf>
    <xf numFmtId="4" fontId="8" fillId="2" borderId="18" xfId="0" applyNumberFormat="1" applyFont="1" applyFill="1" applyBorder="1" applyAlignment="1">
      <alignment vertical="top" shrinkToFit="1"/>
    </xf>
    <xf numFmtId="4" fontId="8" fillId="2" borderId="40" xfId="0" applyNumberFormat="1" applyFont="1" applyFill="1" applyBorder="1" applyAlignment="1">
      <alignment vertical="top" shrinkToFit="1"/>
    </xf>
    <xf numFmtId="0" fontId="15" fillId="0" borderId="41" xfId="0" applyFont="1" applyBorder="1" applyAlignment="1">
      <alignment vertical="top"/>
    </xf>
    <xf numFmtId="49" fontId="15" fillId="0" borderId="42" xfId="0" applyNumberFormat="1" applyFont="1" applyBorder="1" applyAlignment="1">
      <alignment vertical="top"/>
    </xf>
    <xf numFmtId="0" fontId="15" fillId="0" borderId="42" xfId="0" applyFont="1" applyBorder="1" applyAlignment="1">
      <alignment horizontal="center" vertical="top" shrinkToFit="1"/>
    </xf>
    <xf numFmtId="164" fontId="15" fillId="0" borderId="42" xfId="0" applyNumberFormat="1" applyFont="1" applyBorder="1" applyAlignment="1">
      <alignment vertical="top" shrinkToFit="1"/>
    </xf>
    <xf numFmtId="4" fontId="15" fillId="3" borderId="42" xfId="0" applyNumberFormat="1" applyFont="1" applyFill="1" applyBorder="1" applyAlignment="1" applyProtection="1">
      <alignment vertical="top" shrinkToFit="1"/>
      <protection locked="0"/>
    </xf>
    <xf numFmtId="4" fontId="15" fillId="0" borderId="43" xfId="0" applyNumberFormat="1" applyFont="1" applyBorder="1" applyAlignment="1">
      <alignment vertical="top" shrinkToFit="1"/>
    </xf>
    <xf numFmtId="4" fontId="8" fillId="2" borderId="22" xfId="0" applyNumberFormat="1" applyFont="1" applyFill="1" applyBorder="1" applyAlignment="1">
      <alignment vertical="top"/>
    </xf>
    <xf numFmtId="49" fontId="8" fillId="2" borderId="18" xfId="0" applyNumberFormat="1" applyFont="1" applyFill="1" applyBorder="1" applyAlignment="1">
      <alignment horizontal="left" vertical="top" wrapText="1"/>
    </xf>
    <xf numFmtId="49" fontId="15" fillId="0" borderId="42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2" borderId="12" xfId="0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15" fillId="0" borderId="44" xfId="0" applyFont="1" applyBorder="1" applyAlignment="1">
      <alignment vertical="top"/>
    </xf>
    <xf numFmtId="49" fontId="15" fillId="0" borderId="45" xfId="0" applyNumberFormat="1" applyFont="1" applyBorder="1" applyAlignment="1">
      <alignment vertical="top"/>
    </xf>
    <xf numFmtId="0" fontId="15" fillId="0" borderId="45" xfId="0" applyFont="1" applyBorder="1" applyAlignment="1">
      <alignment horizontal="center" vertical="top" shrinkToFit="1"/>
    </xf>
    <xf numFmtId="164" fontId="15" fillId="0" borderId="45" xfId="0" applyNumberFormat="1" applyFont="1" applyBorder="1" applyAlignment="1">
      <alignment vertical="top" shrinkToFit="1"/>
    </xf>
    <xf numFmtId="4" fontId="15" fillId="3" borderId="45" xfId="0" applyNumberFormat="1" applyFont="1" applyFill="1" applyBorder="1" applyAlignment="1" applyProtection="1">
      <alignment vertical="top" shrinkToFit="1"/>
      <protection locked="0"/>
    </xf>
    <xf numFmtId="4" fontId="15" fillId="0" borderId="46" xfId="0" applyNumberFormat="1" applyFont="1" applyBorder="1" applyAlignment="1">
      <alignment vertical="top" shrinkToFit="1"/>
    </xf>
    <xf numFmtId="49" fontId="15" fillId="0" borderId="45" xfId="0" applyNumberFormat="1" applyFont="1" applyBorder="1" applyAlignment="1">
      <alignment horizontal="left" vertical="top" wrapText="1"/>
    </xf>
    <xf numFmtId="49" fontId="7" fillId="0" borderId="33" xfId="0" applyNumberFormat="1" applyFont="1" applyBorder="1" applyAlignment="1">
      <alignment vertical="center" wrapText="1"/>
    </xf>
    <xf numFmtId="49" fontId="7" fillId="0" borderId="34" xfId="0" applyNumberFormat="1" applyFont="1" applyBorder="1" applyAlignment="1">
      <alignment vertical="center" wrapText="1"/>
    </xf>
    <xf numFmtId="4" fontId="0" fillId="2" borderId="36" xfId="0" applyNumberFormat="1" applyFill="1" applyBorder="1" applyAlignment="1">
      <alignment vertical="center"/>
    </xf>
    <xf numFmtId="4" fontId="0" fillId="2" borderId="37" xfId="0" applyNumberFormat="1" applyFill="1" applyBorder="1" applyAlignment="1">
      <alignment vertical="center"/>
    </xf>
    <xf numFmtId="4" fontId="0" fillId="2" borderId="38" xfId="0" applyNumberFormat="1" applyFill="1" applyBorder="1" applyAlignment="1">
      <alignment vertical="center"/>
    </xf>
    <xf numFmtId="4" fontId="8" fillId="0" borderId="34" xfId="0" applyNumberFormat="1" applyFont="1" applyBorder="1" applyAlignment="1">
      <alignment vertical="center" wrapText="1"/>
    </xf>
    <xf numFmtId="4" fontId="0" fillId="0" borderId="34" xfId="0" applyNumberFormat="1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4" fontId="12" fillId="2" borderId="7" xfId="0" applyNumberFormat="1" applyFont="1" applyFill="1" applyBorder="1" applyAlignment="1">
      <alignment horizontal="right" vertical="center"/>
    </xf>
    <xf numFmtId="2" fontId="12" fillId="2" borderId="7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3" borderId="0" xfId="0" applyFont="1" applyFill="1" applyAlignment="1" applyProtection="1">
      <alignment horizontal="left" vertical="center"/>
      <protection locked="0"/>
    </xf>
    <xf numFmtId="0" fontId="8" fillId="2" borderId="6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9" fontId="6" fillId="2" borderId="18" xfId="0" applyNumberFormat="1" applyFont="1" applyFill="1" applyBorder="1" applyAlignment="1">
      <alignment horizontal="left" vertical="center" wrapText="1"/>
    </xf>
    <xf numFmtId="0" fontId="0" fillId="2" borderId="18" xfId="0" applyFill="1" applyBorder="1" applyAlignment="1">
      <alignment wrapText="1"/>
    </xf>
    <xf numFmtId="0" fontId="0" fillId="2" borderId="19" xfId="0" applyFill="1" applyBorder="1" applyAlignment="1">
      <alignment wrapText="1"/>
    </xf>
    <xf numFmtId="0" fontId="8" fillId="2" borderId="0" xfId="0" applyFont="1" applyFill="1" applyAlignment="1">
      <alignment horizontal="left" vertical="center" wrapText="1"/>
    </xf>
    <xf numFmtId="0" fontId="0" fillId="2" borderId="0" xfId="0" applyFill="1" applyAlignment="1">
      <alignment wrapText="1"/>
    </xf>
    <xf numFmtId="0" fontId="0" fillId="2" borderId="2" xfId="0" applyFill="1" applyBorder="1" applyAlignment="1">
      <alignment wrapText="1"/>
    </xf>
    <xf numFmtId="1" fontId="0" fillId="0" borderId="6" xfId="0" applyNumberFormat="1" applyBorder="1" applyAlignment="1">
      <alignment horizontal="right" indent="1"/>
    </xf>
    <xf numFmtId="0" fontId="8" fillId="3" borderId="18" xfId="0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22" xfId="0" applyNumberFormat="1" applyFont="1" applyBorder="1" applyAlignment="1">
      <alignment horizontal="right" vertical="center" inden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6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2" borderId="12" xfId="0" applyNumberForma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0" fillId="3" borderId="29" xfId="0" applyFill="1" applyBorder="1" applyAlignment="1" applyProtection="1">
      <alignment vertical="top" wrapText="1"/>
      <protection locked="0"/>
    </xf>
    <xf numFmtId="0" fontId="0" fillId="3" borderId="18" xfId="0" applyFill="1" applyBorder="1" applyAlignment="1" applyProtection="1">
      <alignment vertical="top" wrapText="1"/>
      <protection locked="0"/>
    </xf>
    <xf numFmtId="0" fontId="0" fillId="3" borderId="18" xfId="0" applyFill="1" applyBorder="1" applyAlignment="1" applyProtection="1">
      <alignment horizontal="left" vertical="top" wrapText="1"/>
      <protection locked="0"/>
    </xf>
    <xf numFmtId="0" fontId="0" fillId="3" borderId="40" xfId="0" applyFill="1" applyBorder="1" applyAlignment="1" applyProtection="1">
      <alignment vertical="top" wrapText="1"/>
      <protection locked="0"/>
    </xf>
    <xf numFmtId="0" fontId="0" fillId="3" borderId="26" xfId="0" applyFill="1" applyBorder="1" applyAlignment="1" applyProtection="1">
      <alignment vertical="top" wrapText="1"/>
      <protection locked="0"/>
    </xf>
    <xf numFmtId="0" fontId="0" fillId="3" borderId="0" xfId="0" applyFill="1" applyBorder="1" applyAlignment="1" applyProtection="1">
      <alignment vertical="top" wrapText="1"/>
      <protection locked="0"/>
    </xf>
    <xf numFmtId="0" fontId="0" fillId="3" borderId="0" xfId="0" applyFill="1" applyBorder="1" applyAlignment="1" applyProtection="1">
      <alignment horizontal="left" vertical="top" wrapText="1"/>
      <protection locked="0"/>
    </xf>
    <xf numFmtId="0" fontId="0" fillId="3" borderId="27" xfId="0" applyFill="1" applyBorder="1" applyAlignment="1" applyProtection="1">
      <alignment vertical="top" wrapText="1"/>
      <protection locked="0"/>
    </xf>
    <xf numFmtId="0" fontId="0" fillId="3" borderId="10" xfId="0" applyFill="1" applyBorder="1" applyAlignment="1" applyProtection="1">
      <alignment vertical="top" wrapText="1"/>
      <protection locked="0"/>
    </xf>
    <xf numFmtId="0" fontId="0" fillId="3" borderId="6" xfId="0" applyFill="1" applyBorder="1" applyAlignment="1" applyProtection="1">
      <alignment vertical="top" wrapText="1"/>
      <protection locked="0"/>
    </xf>
    <xf numFmtId="0" fontId="0" fillId="3" borderId="6" xfId="0" applyFill="1" applyBorder="1" applyAlignment="1" applyProtection="1">
      <alignment horizontal="left" vertical="top" wrapText="1"/>
      <protection locked="0"/>
    </xf>
    <xf numFmtId="0" fontId="0" fillId="3" borderId="28" xfId="0" applyFill="1" applyBorder="1" applyAlignment="1" applyProtection="1">
      <alignment vertical="top" wrapText="1"/>
      <protection locked="0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rmtec\buildpower\BuildPower\BUILDpowerS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5112">
    <tabColor rgb="FF66FF66"/>
  </sheetPr>
  <dimension ref="A1:O79"/>
  <sheetViews>
    <sheetView showGridLines="0" topLeftCell="B35" zoomScaleNormal="100" zoomScaleSheetLayoutView="75" workbookViewId="0">
      <selection activeCell="L29" sqref="L29"/>
    </sheetView>
  </sheetViews>
  <sheetFormatPr defaultColWidth="9" defaultRowHeight="12.75" x14ac:dyDescent="0.2"/>
  <cols>
    <col min="1" max="1" width="8.42578125" hidden="1" customWidth="1"/>
    <col min="2" max="2" width="13.42578125" customWidth="1"/>
    <col min="3" max="3" width="7.42578125" style="52" customWidth="1"/>
    <col min="4" max="4" width="13" style="52" customWidth="1"/>
    <col min="5" max="5" width="9.7109375" style="52" customWidth="1"/>
    <col min="6" max="6" width="11.7109375" customWidth="1"/>
    <col min="7" max="9" width="13" customWidth="1"/>
    <col min="10" max="10" width="5.5703125" customWidth="1"/>
    <col min="11" max="11" width="4.28515625" customWidth="1"/>
    <col min="12" max="15" width="10.7109375" customWidth="1"/>
  </cols>
  <sheetData>
    <row r="1" spans="1:15" ht="33.75" customHeight="1" x14ac:dyDescent="0.2">
      <c r="A1" s="47" t="s">
        <v>38</v>
      </c>
      <c r="B1" s="216" t="s">
        <v>4</v>
      </c>
      <c r="C1" s="217"/>
      <c r="D1" s="217"/>
      <c r="E1" s="217"/>
      <c r="F1" s="217"/>
      <c r="G1" s="217"/>
      <c r="H1" s="217"/>
      <c r="I1" s="217"/>
      <c r="J1" s="218"/>
    </row>
    <row r="2" spans="1:15" ht="36" customHeight="1" x14ac:dyDescent="0.2">
      <c r="A2" s="2"/>
      <c r="B2" s="76" t="s">
        <v>24</v>
      </c>
      <c r="C2" s="77"/>
      <c r="D2" s="78" t="s">
        <v>41</v>
      </c>
      <c r="E2" s="222" t="s">
        <v>42</v>
      </c>
      <c r="F2" s="223"/>
      <c r="G2" s="223"/>
      <c r="H2" s="223"/>
      <c r="I2" s="223"/>
      <c r="J2" s="224"/>
      <c r="O2" s="1"/>
    </row>
    <row r="3" spans="1:15" ht="27" hidden="1" customHeight="1" x14ac:dyDescent="0.2">
      <c r="A3" s="2"/>
      <c r="B3" s="79"/>
      <c r="C3" s="77"/>
      <c r="D3" s="80"/>
      <c r="E3" s="225"/>
      <c r="F3" s="226"/>
      <c r="G3" s="226"/>
      <c r="H3" s="226"/>
      <c r="I3" s="226"/>
      <c r="J3" s="227"/>
    </row>
    <row r="4" spans="1:15" ht="23.25" customHeight="1" x14ac:dyDescent="0.2">
      <c r="A4" s="2"/>
      <c r="B4" s="81"/>
      <c r="C4" s="82"/>
      <c r="D4" s="83"/>
      <c r="E4" s="206"/>
      <c r="F4" s="206"/>
      <c r="G4" s="206"/>
      <c r="H4" s="206"/>
      <c r="I4" s="206"/>
      <c r="J4" s="207"/>
    </row>
    <row r="5" spans="1:15" ht="24" customHeight="1" x14ac:dyDescent="0.2">
      <c r="A5" s="2"/>
      <c r="B5" s="31" t="s">
        <v>23</v>
      </c>
      <c r="D5" s="210"/>
      <c r="E5" s="211"/>
      <c r="F5" s="211"/>
      <c r="G5" s="211"/>
      <c r="H5" s="18" t="s">
        <v>40</v>
      </c>
      <c r="I5" s="22"/>
      <c r="J5" s="8"/>
    </row>
    <row r="6" spans="1:15" ht="15.75" customHeight="1" x14ac:dyDescent="0.2">
      <c r="A6" s="2"/>
      <c r="B6" s="28"/>
      <c r="C6" s="55"/>
      <c r="D6" s="212"/>
      <c r="E6" s="213"/>
      <c r="F6" s="213"/>
      <c r="G6" s="213"/>
      <c r="H6" s="18" t="s">
        <v>36</v>
      </c>
      <c r="I6" s="22"/>
      <c r="J6" s="8"/>
    </row>
    <row r="7" spans="1:15" ht="15.75" customHeight="1" x14ac:dyDescent="0.2">
      <c r="A7" s="2"/>
      <c r="B7" s="29"/>
      <c r="C7" s="56"/>
      <c r="D7" s="53"/>
      <c r="E7" s="214"/>
      <c r="F7" s="215"/>
      <c r="G7" s="215"/>
      <c r="H7" s="24"/>
      <c r="I7" s="23"/>
      <c r="J7" s="34"/>
    </row>
    <row r="8" spans="1:15" ht="24" hidden="1" customHeight="1" x14ac:dyDescent="0.2">
      <c r="A8" s="2"/>
      <c r="B8" s="31" t="s">
        <v>21</v>
      </c>
      <c r="D8" s="51"/>
      <c r="H8" s="18" t="s">
        <v>40</v>
      </c>
      <c r="I8" s="22"/>
      <c r="J8" s="8"/>
    </row>
    <row r="9" spans="1:15" ht="15.75" hidden="1" customHeight="1" x14ac:dyDescent="0.2">
      <c r="A9" s="2"/>
      <c r="B9" s="2"/>
      <c r="D9" s="51"/>
      <c r="H9" s="18" t="s">
        <v>36</v>
      </c>
      <c r="I9" s="22"/>
      <c r="J9" s="8"/>
    </row>
    <row r="10" spans="1:15" ht="15.75" hidden="1" customHeight="1" x14ac:dyDescent="0.2">
      <c r="A10" s="2"/>
      <c r="B10" s="35"/>
      <c r="C10" s="56"/>
      <c r="D10" s="53"/>
      <c r="E10" s="57"/>
      <c r="F10" s="24"/>
      <c r="G10" s="14"/>
      <c r="H10" s="14"/>
      <c r="I10" s="36"/>
      <c r="J10" s="34"/>
    </row>
    <row r="11" spans="1:15" ht="24" customHeight="1" x14ac:dyDescent="0.2">
      <c r="A11" s="2"/>
      <c r="B11" s="31" t="s">
        <v>20</v>
      </c>
      <c r="D11" s="229"/>
      <c r="E11" s="229"/>
      <c r="F11" s="229"/>
      <c r="G11" s="229"/>
      <c r="H11" s="18" t="s">
        <v>40</v>
      </c>
      <c r="I11" s="85"/>
      <c r="J11" s="8"/>
    </row>
    <row r="12" spans="1:15" ht="15.75" customHeight="1" x14ac:dyDescent="0.2">
      <c r="A12" s="2"/>
      <c r="B12" s="28"/>
      <c r="C12" s="55"/>
      <c r="D12" s="205"/>
      <c r="E12" s="205"/>
      <c r="F12" s="205"/>
      <c r="G12" s="205"/>
      <c r="H12" s="18" t="s">
        <v>36</v>
      </c>
      <c r="I12" s="85"/>
      <c r="J12" s="8"/>
    </row>
    <row r="13" spans="1:15" ht="15.75" customHeight="1" x14ac:dyDescent="0.2">
      <c r="A13" s="2"/>
      <c r="B13" s="29"/>
      <c r="C13" s="56"/>
      <c r="D13" s="84"/>
      <c r="E13" s="208"/>
      <c r="F13" s="209"/>
      <c r="G13" s="209"/>
      <c r="H13" s="19"/>
      <c r="I13" s="23"/>
      <c r="J13" s="34"/>
    </row>
    <row r="14" spans="1:15" ht="24" customHeight="1" x14ac:dyDescent="0.2">
      <c r="A14" s="2"/>
      <c r="B14" s="43" t="s">
        <v>22</v>
      </c>
      <c r="C14" s="58"/>
      <c r="D14" s="59"/>
      <c r="E14" s="60"/>
      <c r="F14" s="44"/>
      <c r="G14" s="44"/>
      <c r="H14" s="45"/>
      <c r="I14" s="44"/>
      <c r="J14" s="46"/>
    </row>
    <row r="15" spans="1:15" ht="32.25" customHeight="1" x14ac:dyDescent="0.2">
      <c r="A15" s="2"/>
      <c r="B15" s="35" t="s">
        <v>34</v>
      </c>
      <c r="C15" s="61"/>
      <c r="D15" s="54"/>
      <c r="E15" s="228"/>
      <c r="F15" s="228"/>
      <c r="G15" s="230"/>
      <c r="H15" s="230"/>
      <c r="I15" s="230" t="s">
        <v>31</v>
      </c>
      <c r="J15" s="231"/>
    </row>
    <row r="16" spans="1:15" ht="23.25" customHeight="1" x14ac:dyDescent="0.2">
      <c r="A16" s="138" t="s">
        <v>26</v>
      </c>
      <c r="B16" s="38" t="s">
        <v>26</v>
      </c>
      <c r="C16" s="62"/>
      <c r="D16" s="63"/>
      <c r="E16" s="194"/>
      <c r="F16" s="195"/>
      <c r="G16" s="194"/>
      <c r="H16" s="195"/>
      <c r="I16" s="194">
        <f>SUMIF(F66:F75,A16,I66:I75)+SUMIF(F66:F75,"PSU",I66:I75)</f>
        <v>0</v>
      </c>
      <c r="J16" s="196"/>
    </row>
    <row r="17" spans="1:10" ht="23.25" customHeight="1" x14ac:dyDescent="0.2">
      <c r="A17" s="138" t="s">
        <v>27</v>
      </c>
      <c r="B17" s="38" t="s">
        <v>27</v>
      </c>
      <c r="C17" s="62"/>
      <c r="D17" s="63"/>
      <c r="E17" s="194"/>
      <c r="F17" s="195"/>
      <c r="G17" s="194"/>
      <c r="H17" s="195"/>
      <c r="I17" s="194">
        <f>SUMIF(F66:F75,A17,I66:I75)</f>
        <v>0</v>
      </c>
      <c r="J17" s="196"/>
    </row>
    <row r="18" spans="1:10" ht="23.25" customHeight="1" x14ac:dyDescent="0.2">
      <c r="A18" s="138" t="s">
        <v>28</v>
      </c>
      <c r="B18" s="38" t="s">
        <v>28</v>
      </c>
      <c r="C18" s="62"/>
      <c r="D18" s="63"/>
      <c r="E18" s="194"/>
      <c r="F18" s="195"/>
      <c r="G18" s="194"/>
      <c r="H18" s="195"/>
      <c r="I18" s="194">
        <f>SUMIF(F66:F75,A18,I66:I75)</f>
        <v>0</v>
      </c>
      <c r="J18" s="196"/>
    </row>
    <row r="19" spans="1:10" ht="23.25" customHeight="1" x14ac:dyDescent="0.2">
      <c r="A19" s="138" t="s">
        <v>90</v>
      </c>
      <c r="B19" s="38" t="s">
        <v>29</v>
      </c>
      <c r="C19" s="62"/>
      <c r="D19" s="63"/>
      <c r="E19" s="194"/>
      <c r="F19" s="195"/>
      <c r="G19" s="194"/>
      <c r="H19" s="195"/>
      <c r="I19" s="194">
        <f>SUMIF(F66:F75,A19,I66:I75)</f>
        <v>0</v>
      </c>
      <c r="J19" s="196"/>
    </row>
    <row r="20" spans="1:10" ht="23.25" customHeight="1" x14ac:dyDescent="0.2">
      <c r="A20" s="138" t="s">
        <v>89</v>
      </c>
      <c r="B20" s="38" t="s">
        <v>30</v>
      </c>
      <c r="C20" s="62"/>
      <c r="D20" s="63"/>
      <c r="E20" s="194"/>
      <c r="F20" s="195"/>
      <c r="G20" s="194"/>
      <c r="H20" s="195"/>
      <c r="I20" s="194">
        <f>SUMIF(F66:F75,A20,I66:I75)</f>
        <v>0</v>
      </c>
      <c r="J20" s="196"/>
    </row>
    <row r="21" spans="1:10" ht="23.25" customHeight="1" x14ac:dyDescent="0.2">
      <c r="A21" s="2"/>
      <c r="B21" s="48" t="s">
        <v>31</v>
      </c>
      <c r="C21" s="64"/>
      <c r="D21" s="65"/>
      <c r="E21" s="197"/>
      <c r="F21" s="232"/>
      <c r="G21" s="197"/>
      <c r="H21" s="232"/>
      <c r="I21" s="197">
        <f>SUM(I16:J20)</f>
        <v>0</v>
      </c>
      <c r="J21" s="198"/>
    </row>
    <row r="22" spans="1:10" ht="33" customHeight="1" x14ac:dyDescent="0.2">
      <c r="A22" s="2"/>
      <c r="B22" s="42" t="s">
        <v>35</v>
      </c>
      <c r="C22" s="62"/>
      <c r="D22" s="63"/>
      <c r="E22" s="66"/>
      <c r="F22" s="39"/>
      <c r="G22" s="33"/>
      <c r="H22" s="33"/>
      <c r="I22" s="33"/>
      <c r="J22" s="40"/>
    </row>
    <row r="23" spans="1:10" ht="23.25" customHeight="1" x14ac:dyDescent="0.2">
      <c r="A23" s="2">
        <f>ZakladDPHSni*SazbaDPH1/100</f>
        <v>0</v>
      </c>
      <c r="B23" s="38" t="s">
        <v>13</v>
      </c>
      <c r="C23" s="62"/>
      <c r="D23" s="63"/>
      <c r="E23" s="67">
        <v>15</v>
      </c>
      <c r="F23" s="39" t="s">
        <v>0</v>
      </c>
      <c r="G23" s="192">
        <f>ZakladDPHSniVypocet</f>
        <v>0</v>
      </c>
      <c r="H23" s="193"/>
      <c r="I23" s="193"/>
      <c r="J23" s="40" t="str">
        <f t="shared" ref="J23:J28" si="0">Mena</f>
        <v>CZK</v>
      </c>
    </row>
    <row r="24" spans="1:10" ht="23.25" customHeight="1" x14ac:dyDescent="0.2">
      <c r="A24" s="2">
        <f>(A23-INT(A23))*100</f>
        <v>0</v>
      </c>
      <c r="B24" s="38" t="s">
        <v>14</v>
      </c>
      <c r="C24" s="62"/>
      <c r="D24" s="63"/>
      <c r="E24" s="67">
        <f>SazbaDPH1</f>
        <v>15</v>
      </c>
      <c r="F24" s="39" t="s">
        <v>0</v>
      </c>
      <c r="G24" s="190">
        <f>A23</f>
        <v>0</v>
      </c>
      <c r="H24" s="191"/>
      <c r="I24" s="191"/>
      <c r="J24" s="40" t="str">
        <f t="shared" si="0"/>
        <v>CZK</v>
      </c>
    </row>
    <row r="25" spans="1:10" ht="23.25" customHeight="1" x14ac:dyDescent="0.2">
      <c r="A25" s="2">
        <f>ZakladDPHZakl*SazbaDPH2/100</f>
        <v>0</v>
      </c>
      <c r="B25" s="38" t="s">
        <v>15</v>
      </c>
      <c r="C25" s="62"/>
      <c r="D25" s="63"/>
      <c r="E25" s="67">
        <v>21</v>
      </c>
      <c r="F25" s="39" t="s">
        <v>0</v>
      </c>
      <c r="G25" s="192">
        <f>ZakladDPHZaklVypocet</f>
        <v>0</v>
      </c>
      <c r="H25" s="193"/>
      <c r="I25" s="193"/>
      <c r="J25" s="40" t="str">
        <f t="shared" si="0"/>
        <v>CZK</v>
      </c>
    </row>
    <row r="26" spans="1:10" ht="23.25" customHeight="1" x14ac:dyDescent="0.2">
      <c r="A26" s="2">
        <f>(A25-INT(A25))*100</f>
        <v>0</v>
      </c>
      <c r="B26" s="32" t="s">
        <v>16</v>
      </c>
      <c r="C26" s="68"/>
      <c r="D26" s="54"/>
      <c r="E26" s="69">
        <f>SazbaDPH2</f>
        <v>21</v>
      </c>
      <c r="F26" s="30" t="s">
        <v>0</v>
      </c>
      <c r="G26" s="219">
        <f>A25</f>
        <v>0</v>
      </c>
      <c r="H26" s="220"/>
      <c r="I26" s="220"/>
      <c r="J26" s="37" t="str">
        <f t="shared" si="0"/>
        <v>CZK</v>
      </c>
    </row>
    <row r="27" spans="1:10" ht="23.25" customHeight="1" thickBot="1" x14ac:dyDescent="0.25">
      <c r="A27" s="2">
        <f>ZakladDPHSni+DPHSni+ZakladDPHZakl+DPHZakl</f>
        <v>0</v>
      </c>
      <c r="B27" s="31" t="s">
        <v>5</v>
      </c>
      <c r="C27" s="70"/>
      <c r="D27" s="71"/>
      <c r="E27" s="70"/>
      <c r="F27" s="16"/>
      <c r="G27" s="221">
        <f>CenaCelkem-(ZakladDPHSni+DPHSni+ZakladDPHZakl+DPHZakl)</f>
        <v>0</v>
      </c>
      <c r="H27" s="221"/>
      <c r="I27" s="221"/>
      <c r="J27" s="41" t="str">
        <f t="shared" si="0"/>
        <v>CZK</v>
      </c>
    </row>
    <row r="28" spans="1:10" ht="27.75" hidden="1" customHeight="1" thickBot="1" x14ac:dyDescent="0.25">
      <c r="A28" s="2"/>
      <c r="B28" s="112" t="s">
        <v>25</v>
      </c>
      <c r="C28" s="113"/>
      <c r="D28" s="113"/>
      <c r="E28" s="114"/>
      <c r="F28" s="115"/>
      <c r="G28" s="200">
        <f>ZakladDPHSniVypocet+ZakladDPHZaklVypocet</f>
        <v>0</v>
      </c>
      <c r="H28" s="200"/>
      <c r="I28" s="200"/>
      <c r="J28" s="116" t="str">
        <f t="shared" si="0"/>
        <v>CZK</v>
      </c>
    </row>
    <row r="29" spans="1:10" ht="27.75" customHeight="1" thickBot="1" x14ac:dyDescent="0.25">
      <c r="A29" s="2">
        <f>(A27-INT(A27))*100</f>
        <v>0</v>
      </c>
      <c r="B29" s="112" t="s">
        <v>37</v>
      </c>
      <c r="C29" s="117"/>
      <c r="D29" s="117"/>
      <c r="E29" s="117"/>
      <c r="F29" s="118"/>
      <c r="G29" s="199">
        <f>A27</f>
        <v>0</v>
      </c>
      <c r="H29" s="199"/>
      <c r="I29" s="199"/>
      <c r="J29" s="119" t="s">
        <v>68</v>
      </c>
    </row>
    <row r="30" spans="1:10" ht="12.75" customHeight="1" x14ac:dyDescent="0.2">
      <c r="A30" s="2"/>
      <c r="B30" s="2"/>
      <c r="J30" s="9"/>
    </row>
    <row r="31" spans="1:10" ht="30" customHeight="1" x14ac:dyDescent="0.2">
      <c r="A31" s="2"/>
      <c r="B31" s="2"/>
      <c r="J31" s="9"/>
    </row>
    <row r="32" spans="1:10" ht="18.75" customHeight="1" x14ac:dyDescent="0.2">
      <c r="A32" s="2"/>
      <c r="B32" s="17"/>
      <c r="C32" s="72" t="s">
        <v>12</v>
      </c>
      <c r="D32" s="73"/>
      <c r="E32" s="73"/>
      <c r="F32" s="15" t="s">
        <v>11</v>
      </c>
      <c r="G32" s="26"/>
      <c r="H32" s="27"/>
      <c r="I32" s="26"/>
      <c r="J32" s="9"/>
    </row>
    <row r="33" spans="1:10" ht="47.25" customHeight="1" x14ac:dyDescent="0.2">
      <c r="A33" s="2"/>
      <c r="B33" s="2"/>
      <c r="J33" s="9"/>
    </row>
    <row r="34" spans="1:10" s="21" customFormat="1" ht="18.75" customHeight="1" x14ac:dyDescent="0.2">
      <c r="A34" s="20"/>
      <c r="B34" s="20"/>
      <c r="C34" s="74"/>
      <c r="D34" s="201"/>
      <c r="E34" s="202"/>
      <c r="G34" s="203"/>
      <c r="H34" s="204"/>
      <c r="I34" s="204"/>
      <c r="J34" s="25"/>
    </row>
    <row r="35" spans="1:10" ht="12.75" customHeight="1" x14ac:dyDescent="0.2">
      <c r="A35" s="2"/>
      <c r="B35" s="2"/>
      <c r="D35" s="189" t="s">
        <v>2</v>
      </c>
      <c r="E35" s="189"/>
      <c r="H35" s="10" t="s">
        <v>3</v>
      </c>
      <c r="J35" s="9"/>
    </row>
    <row r="36" spans="1:10" ht="13.5" customHeight="1" thickBot="1" x14ac:dyDescent="0.25">
      <c r="A36" s="11"/>
      <c r="B36" s="11"/>
      <c r="C36" s="75"/>
      <c r="D36" s="75"/>
      <c r="E36" s="75"/>
      <c r="F36" s="12"/>
      <c r="G36" s="12"/>
      <c r="H36" s="12"/>
      <c r="I36" s="12"/>
      <c r="J36" s="13"/>
    </row>
    <row r="37" spans="1:10" ht="27" customHeight="1" x14ac:dyDescent="0.2">
      <c r="B37" s="89" t="s">
        <v>17</v>
      </c>
      <c r="C37" s="90"/>
      <c r="D37" s="90"/>
      <c r="E37" s="90"/>
      <c r="F37" s="91"/>
      <c r="G37" s="91"/>
      <c r="H37" s="91"/>
      <c r="I37" s="91"/>
      <c r="J37" s="92"/>
    </row>
    <row r="38" spans="1:10" ht="25.5" customHeight="1" x14ac:dyDescent="0.2">
      <c r="A38" s="88" t="s">
        <v>39</v>
      </c>
      <c r="B38" s="93" t="s">
        <v>18</v>
      </c>
      <c r="C38" s="94" t="s">
        <v>6</v>
      </c>
      <c r="D38" s="94"/>
      <c r="E38" s="94"/>
      <c r="F38" s="95" t="str">
        <f>B23</f>
        <v>Základ pro sníženou DPH</v>
      </c>
      <c r="G38" s="95" t="str">
        <f>B25</f>
        <v>Základ pro základní DPH</v>
      </c>
      <c r="H38" s="96" t="s">
        <v>19</v>
      </c>
      <c r="I38" s="96" t="s">
        <v>1</v>
      </c>
      <c r="J38" s="97" t="s">
        <v>0</v>
      </c>
    </row>
    <row r="39" spans="1:10" ht="25.5" hidden="1" customHeight="1" x14ac:dyDescent="0.2">
      <c r="A39" s="88">
        <v>1</v>
      </c>
      <c r="B39" s="98" t="s">
        <v>43</v>
      </c>
      <c r="C39" s="188"/>
      <c r="D39" s="188"/>
      <c r="E39" s="188"/>
      <c r="F39" s="99">
        <f>'IO-01 01 Pol'!AE11+'OVN 01 01 Naklady'!AE15+'SO 01 01 Pol'!AE29+'SO 01 02 Pol'!AE11+'SO 02 01 Pol'!AE29+'SO 02 02 Pol'!AE11+'SO 03 01 Pol'!AE44+'SO 03 02 Pol'!AE15+'SO 03 03 Pol'!AE17+'SO 04 01 Pol'!AE12+'SO 05 01 Pol'!AE26+'SO 05 02 Pol'!AE25</f>
        <v>0</v>
      </c>
      <c r="G39" s="100">
        <f>'IO-01 01 Pol'!AF11+'OVN 01 01 Naklady'!AF15+'SO 01 01 Pol'!AF29+'SO 01 02 Pol'!AF11+'SO 02 01 Pol'!AF29+'SO 02 02 Pol'!AF11+'SO 03 01 Pol'!AF44+'SO 03 02 Pol'!AF15+'SO 03 03 Pol'!AF17+'SO 04 01 Pol'!AF12+'SO 05 01 Pol'!AF26+'SO 05 02 Pol'!AF25</f>
        <v>0</v>
      </c>
      <c r="H39" s="101">
        <f t="shared" ref="H39:H58" si="1">(F39*SazbaDPH1/100)+(G39*SazbaDPH2/100)</f>
        <v>0</v>
      </c>
      <c r="I39" s="101">
        <f t="shared" ref="I39:I58" si="2">F39+G39+H39</f>
        <v>0</v>
      </c>
      <c r="J39" s="102" t="str">
        <f t="shared" ref="J39:J58" si="3">IF(CenaCelkemVypocet=0,"",I39/CenaCelkemVypocet*100)</f>
        <v/>
      </c>
    </row>
    <row r="40" spans="1:10" ht="25.5" customHeight="1" x14ac:dyDescent="0.2">
      <c r="A40" s="88">
        <v>2</v>
      </c>
      <c r="B40" s="103" t="s">
        <v>44</v>
      </c>
      <c r="C40" s="187" t="s">
        <v>45</v>
      </c>
      <c r="D40" s="187"/>
      <c r="E40" s="187"/>
      <c r="F40" s="104">
        <f>'IO-01 01 Pol'!AE11</f>
        <v>0</v>
      </c>
      <c r="G40" s="105">
        <f>'IO-01 01 Pol'!AF11</f>
        <v>0</v>
      </c>
      <c r="H40" s="105">
        <f t="shared" si="1"/>
        <v>0</v>
      </c>
      <c r="I40" s="105">
        <f t="shared" si="2"/>
        <v>0</v>
      </c>
      <c r="J40" s="106" t="str">
        <f t="shared" si="3"/>
        <v/>
      </c>
    </row>
    <row r="41" spans="1:10" ht="25.5" customHeight="1" x14ac:dyDescent="0.2">
      <c r="A41" s="88">
        <v>3</v>
      </c>
      <c r="B41" s="107" t="s">
        <v>46</v>
      </c>
      <c r="C41" s="188" t="s">
        <v>47</v>
      </c>
      <c r="D41" s="188"/>
      <c r="E41" s="188"/>
      <c r="F41" s="108">
        <f>'IO-01 01 Pol'!AE11</f>
        <v>0</v>
      </c>
      <c r="G41" s="101">
        <f>'IO-01 01 Pol'!AF11</f>
        <v>0</v>
      </c>
      <c r="H41" s="101">
        <f t="shared" si="1"/>
        <v>0</v>
      </c>
      <c r="I41" s="101">
        <f t="shared" si="2"/>
        <v>0</v>
      </c>
      <c r="J41" s="102" t="str">
        <f t="shared" si="3"/>
        <v/>
      </c>
    </row>
    <row r="42" spans="1:10" ht="25.5" customHeight="1" x14ac:dyDescent="0.2">
      <c r="A42" s="88">
        <v>2</v>
      </c>
      <c r="B42" s="103" t="s">
        <v>48</v>
      </c>
      <c r="C42" s="187" t="s">
        <v>30</v>
      </c>
      <c r="D42" s="187"/>
      <c r="E42" s="187"/>
      <c r="F42" s="104">
        <f>'OVN 01 01 Naklady'!AE15</f>
        <v>0</v>
      </c>
      <c r="G42" s="105">
        <f>'OVN 01 01 Naklady'!AF15</f>
        <v>0</v>
      </c>
      <c r="H42" s="105">
        <f t="shared" si="1"/>
        <v>0</v>
      </c>
      <c r="I42" s="105">
        <f t="shared" si="2"/>
        <v>0</v>
      </c>
      <c r="J42" s="106" t="str">
        <f t="shared" si="3"/>
        <v/>
      </c>
    </row>
    <row r="43" spans="1:10" ht="25.5" customHeight="1" x14ac:dyDescent="0.2">
      <c r="A43" s="88">
        <v>3</v>
      </c>
      <c r="B43" s="107" t="s">
        <v>46</v>
      </c>
      <c r="C43" s="188" t="s">
        <v>49</v>
      </c>
      <c r="D43" s="188"/>
      <c r="E43" s="188"/>
      <c r="F43" s="108">
        <f>'OVN 01 01 Naklady'!AE15</f>
        <v>0</v>
      </c>
      <c r="G43" s="101">
        <f>'OVN 01 01 Naklady'!AF15</f>
        <v>0</v>
      </c>
      <c r="H43" s="101">
        <f t="shared" si="1"/>
        <v>0</v>
      </c>
      <c r="I43" s="101">
        <f t="shared" si="2"/>
        <v>0</v>
      </c>
      <c r="J43" s="102" t="str">
        <f t="shared" si="3"/>
        <v/>
      </c>
    </row>
    <row r="44" spans="1:10" ht="25.5" customHeight="1" x14ac:dyDescent="0.2">
      <c r="A44" s="88">
        <v>2</v>
      </c>
      <c r="B44" s="103" t="s">
        <v>50</v>
      </c>
      <c r="C44" s="187" t="s">
        <v>51</v>
      </c>
      <c r="D44" s="187"/>
      <c r="E44" s="187"/>
      <c r="F44" s="104">
        <f>'SO 01 01 Pol'!AE29+'SO 01 02 Pol'!AE11</f>
        <v>0</v>
      </c>
      <c r="G44" s="105">
        <f>'SO 01 01 Pol'!AF29+'SO 01 02 Pol'!AF11</f>
        <v>0</v>
      </c>
      <c r="H44" s="105">
        <f t="shared" si="1"/>
        <v>0</v>
      </c>
      <c r="I44" s="105">
        <f t="shared" si="2"/>
        <v>0</v>
      </c>
      <c r="J44" s="106" t="str">
        <f t="shared" si="3"/>
        <v/>
      </c>
    </row>
    <row r="45" spans="1:10" ht="25.5" customHeight="1" x14ac:dyDescent="0.2">
      <c r="A45" s="88">
        <v>3</v>
      </c>
      <c r="B45" s="107" t="s">
        <v>46</v>
      </c>
      <c r="C45" s="188" t="s">
        <v>52</v>
      </c>
      <c r="D45" s="188"/>
      <c r="E45" s="188"/>
      <c r="F45" s="108">
        <f>'SO 01 01 Pol'!AE29</f>
        <v>0</v>
      </c>
      <c r="G45" s="101">
        <f>'SO 01 01 Pol'!AF29</f>
        <v>0</v>
      </c>
      <c r="H45" s="101">
        <f t="shared" si="1"/>
        <v>0</v>
      </c>
      <c r="I45" s="101">
        <f t="shared" si="2"/>
        <v>0</v>
      </c>
      <c r="J45" s="102" t="str">
        <f t="shared" si="3"/>
        <v/>
      </c>
    </row>
    <row r="46" spans="1:10" ht="25.5" customHeight="1" x14ac:dyDescent="0.2">
      <c r="A46" s="88">
        <v>3</v>
      </c>
      <c r="B46" s="107" t="s">
        <v>53</v>
      </c>
      <c r="C46" s="188" t="s">
        <v>47</v>
      </c>
      <c r="D46" s="188"/>
      <c r="E46" s="188"/>
      <c r="F46" s="108">
        <f>'SO 01 02 Pol'!AE11</f>
        <v>0</v>
      </c>
      <c r="G46" s="101">
        <f>'SO 01 02 Pol'!AF11</f>
        <v>0</v>
      </c>
      <c r="H46" s="101">
        <f t="shared" si="1"/>
        <v>0</v>
      </c>
      <c r="I46" s="101">
        <f t="shared" si="2"/>
        <v>0</v>
      </c>
      <c r="J46" s="102" t="str">
        <f t="shared" si="3"/>
        <v/>
      </c>
    </row>
    <row r="47" spans="1:10" ht="25.5" customHeight="1" x14ac:dyDescent="0.2">
      <c r="A47" s="88">
        <v>2</v>
      </c>
      <c r="B47" s="103" t="s">
        <v>54</v>
      </c>
      <c r="C47" s="187" t="s">
        <v>55</v>
      </c>
      <c r="D47" s="187"/>
      <c r="E47" s="187"/>
      <c r="F47" s="104">
        <f>'SO 02 01 Pol'!AE29+'SO 02 02 Pol'!AE11</f>
        <v>0</v>
      </c>
      <c r="G47" s="105">
        <f>'SO 02 01 Pol'!AF29+'SO 02 02 Pol'!AF11</f>
        <v>0</v>
      </c>
      <c r="H47" s="105">
        <f t="shared" si="1"/>
        <v>0</v>
      </c>
      <c r="I47" s="105">
        <f t="shared" si="2"/>
        <v>0</v>
      </c>
      <c r="J47" s="106" t="str">
        <f t="shared" si="3"/>
        <v/>
      </c>
    </row>
    <row r="48" spans="1:10" ht="25.5" customHeight="1" x14ac:dyDescent="0.2">
      <c r="A48" s="88">
        <v>3</v>
      </c>
      <c r="B48" s="107" t="s">
        <v>46</v>
      </c>
      <c r="C48" s="188" t="s">
        <v>52</v>
      </c>
      <c r="D48" s="188"/>
      <c r="E48" s="188"/>
      <c r="F48" s="108">
        <f>'SO 02 01 Pol'!AE29</f>
        <v>0</v>
      </c>
      <c r="G48" s="101">
        <f>'SO 02 01 Pol'!AF29</f>
        <v>0</v>
      </c>
      <c r="H48" s="101">
        <f t="shared" si="1"/>
        <v>0</v>
      </c>
      <c r="I48" s="101">
        <f t="shared" si="2"/>
        <v>0</v>
      </c>
      <c r="J48" s="102" t="str">
        <f t="shared" si="3"/>
        <v/>
      </c>
    </row>
    <row r="49" spans="1:10" ht="25.5" customHeight="1" x14ac:dyDescent="0.2">
      <c r="A49" s="88">
        <v>3</v>
      </c>
      <c r="B49" s="107" t="s">
        <v>53</v>
      </c>
      <c r="C49" s="188" t="s">
        <v>47</v>
      </c>
      <c r="D49" s="188"/>
      <c r="E49" s="188"/>
      <c r="F49" s="108">
        <f>'SO 02 02 Pol'!AE11</f>
        <v>0</v>
      </c>
      <c r="G49" s="101">
        <f>'SO 02 02 Pol'!AF11</f>
        <v>0</v>
      </c>
      <c r="H49" s="101">
        <f t="shared" si="1"/>
        <v>0</v>
      </c>
      <c r="I49" s="101">
        <f t="shared" si="2"/>
        <v>0</v>
      </c>
      <c r="J49" s="102" t="str">
        <f t="shared" si="3"/>
        <v/>
      </c>
    </row>
    <row r="50" spans="1:10" ht="25.5" customHeight="1" x14ac:dyDescent="0.2">
      <c r="A50" s="88">
        <v>2</v>
      </c>
      <c r="B50" s="103" t="s">
        <v>56</v>
      </c>
      <c r="C50" s="187" t="s">
        <v>57</v>
      </c>
      <c r="D50" s="187"/>
      <c r="E50" s="187"/>
      <c r="F50" s="104">
        <f>'SO 03 01 Pol'!AE44+'SO 03 02 Pol'!AE15+'SO 03 03 Pol'!AE17</f>
        <v>0</v>
      </c>
      <c r="G50" s="105">
        <f>'SO 03 01 Pol'!AF44+'SO 03 02 Pol'!AF15+'SO 03 03 Pol'!AF17</f>
        <v>0</v>
      </c>
      <c r="H50" s="105">
        <f t="shared" si="1"/>
        <v>0</v>
      </c>
      <c r="I50" s="105">
        <f t="shared" si="2"/>
        <v>0</v>
      </c>
      <c r="J50" s="106" t="str">
        <f t="shared" si="3"/>
        <v/>
      </c>
    </row>
    <row r="51" spans="1:10" ht="25.5" customHeight="1" x14ac:dyDescent="0.2">
      <c r="A51" s="88">
        <v>3</v>
      </c>
      <c r="B51" s="107" t="s">
        <v>46</v>
      </c>
      <c r="C51" s="188" t="s">
        <v>52</v>
      </c>
      <c r="D51" s="188"/>
      <c r="E51" s="188"/>
      <c r="F51" s="108">
        <f>'SO 03 01 Pol'!AE44</f>
        <v>0</v>
      </c>
      <c r="G51" s="101">
        <f>'SO 03 01 Pol'!AF44</f>
        <v>0</v>
      </c>
      <c r="H51" s="101">
        <f t="shared" si="1"/>
        <v>0</v>
      </c>
      <c r="I51" s="101">
        <f t="shared" si="2"/>
        <v>0</v>
      </c>
      <c r="J51" s="102" t="str">
        <f t="shared" si="3"/>
        <v/>
      </c>
    </row>
    <row r="52" spans="1:10" ht="25.5" customHeight="1" x14ac:dyDescent="0.2">
      <c r="A52" s="88">
        <v>3</v>
      </c>
      <c r="B52" s="107" t="s">
        <v>53</v>
      </c>
      <c r="C52" s="188" t="s">
        <v>58</v>
      </c>
      <c r="D52" s="188"/>
      <c r="E52" s="188"/>
      <c r="F52" s="108">
        <f>'SO 03 02 Pol'!AE15</f>
        <v>0</v>
      </c>
      <c r="G52" s="101">
        <f>'SO 03 02 Pol'!AF15</f>
        <v>0</v>
      </c>
      <c r="H52" s="101">
        <f t="shared" si="1"/>
        <v>0</v>
      </c>
      <c r="I52" s="101">
        <f t="shared" si="2"/>
        <v>0</v>
      </c>
      <c r="J52" s="102" t="str">
        <f t="shared" si="3"/>
        <v/>
      </c>
    </row>
    <row r="53" spans="1:10" ht="25.5" customHeight="1" x14ac:dyDescent="0.2">
      <c r="A53" s="88">
        <v>3</v>
      </c>
      <c r="B53" s="107" t="s">
        <v>59</v>
      </c>
      <c r="C53" s="188" t="s">
        <v>60</v>
      </c>
      <c r="D53" s="188"/>
      <c r="E53" s="188"/>
      <c r="F53" s="108">
        <f>'SO 03 03 Pol'!AE17</f>
        <v>0</v>
      </c>
      <c r="G53" s="101">
        <f>'SO 03 03 Pol'!AF17</f>
        <v>0</v>
      </c>
      <c r="H53" s="101">
        <f t="shared" si="1"/>
        <v>0</v>
      </c>
      <c r="I53" s="101">
        <f t="shared" si="2"/>
        <v>0</v>
      </c>
      <c r="J53" s="102" t="str">
        <f t="shared" si="3"/>
        <v/>
      </c>
    </row>
    <row r="54" spans="1:10" ht="25.5" customHeight="1" x14ac:dyDescent="0.2">
      <c r="A54" s="88">
        <v>2</v>
      </c>
      <c r="B54" s="103" t="s">
        <v>61</v>
      </c>
      <c r="C54" s="187" t="s">
        <v>62</v>
      </c>
      <c r="D54" s="187"/>
      <c r="E54" s="187"/>
      <c r="F54" s="104">
        <f>'SO 04 01 Pol'!AE12</f>
        <v>0</v>
      </c>
      <c r="G54" s="105">
        <f>'SO 04 01 Pol'!AF12</f>
        <v>0</v>
      </c>
      <c r="H54" s="105">
        <f t="shared" si="1"/>
        <v>0</v>
      </c>
      <c r="I54" s="105">
        <f t="shared" si="2"/>
        <v>0</v>
      </c>
      <c r="J54" s="106" t="str">
        <f t="shared" si="3"/>
        <v/>
      </c>
    </row>
    <row r="55" spans="1:10" ht="25.5" customHeight="1" x14ac:dyDescent="0.2">
      <c r="A55" s="88">
        <v>3</v>
      </c>
      <c r="B55" s="107" t="s">
        <v>46</v>
      </c>
      <c r="C55" s="188" t="s">
        <v>47</v>
      </c>
      <c r="D55" s="188"/>
      <c r="E55" s="188"/>
      <c r="F55" s="108">
        <f>'SO 04 01 Pol'!AE12</f>
        <v>0</v>
      </c>
      <c r="G55" s="101">
        <f>'SO 04 01 Pol'!AF12</f>
        <v>0</v>
      </c>
      <c r="H55" s="101">
        <f t="shared" si="1"/>
        <v>0</v>
      </c>
      <c r="I55" s="101">
        <f t="shared" si="2"/>
        <v>0</v>
      </c>
      <c r="J55" s="102" t="str">
        <f t="shared" si="3"/>
        <v/>
      </c>
    </row>
    <row r="56" spans="1:10" ht="25.5" customHeight="1" x14ac:dyDescent="0.2">
      <c r="A56" s="88">
        <v>2</v>
      </c>
      <c r="B56" s="103" t="s">
        <v>63</v>
      </c>
      <c r="C56" s="187" t="s">
        <v>64</v>
      </c>
      <c r="D56" s="187"/>
      <c r="E56" s="187"/>
      <c r="F56" s="104">
        <f>'SO 05 01 Pol'!AE26+'SO 05 02 Pol'!AE25</f>
        <v>0</v>
      </c>
      <c r="G56" s="105">
        <f>'SO 05 01 Pol'!AF26+'SO 05 02 Pol'!AF25</f>
        <v>0</v>
      </c>
      <c r="H56" s="105">
        <f t="shared" si="1"/>
        <v>0</v>
      </c>
      <c r="I56" s="105">
        <f t="shared" si="2"/>
        <v>0</v>
      </c>
      <c r="J56" s="106" t="str">
        <f t="shared" si="3"/>
        <v/>
      </c>
    </row>
    <row r="57" spans="1:10" ht="25.5" customHeight="1" x14ac:dyDescent="0.2">
      <c r="A57" s="88">
        <v>3</v>
      </c>
      <c r="B57" s="107" t="s">
        <v>46</v>
      </c>
      <c r="C57" s="188" t="s">
        <v>65</v>
      </c>
      <c r="D57" s="188"/>
      <c r="E57" s="188"/>
      <c r="F57" s="108">
        <f>'SO 05 01 Pol'!AE26</f>
        <v>0</v>
      </c>
      <c r="G57" s="101">
        <f>'SO 05 01 Pol'!AF26</f>
        <v>0</v>
      </c>
      <c r="H57" s="101">
        <f t="shared" si="1"/>
        <v>0</v>
      </c>
      <c r="I57" s="101">
        <f t="shared" si="2"/>
        <v>0</v>
      </c>
      <c r="J57" s="102" t="str">
        <f t="shared" si="3"/>
        <v/>
      </c>
    </row>
    <row r="58" spans="1:10" ht="25.5" customHeight="1" x14ac:dyDescent="0.2">
      <c r="A58" s="88">
        <v>3</v>
      </c>
      <c r="B58" s="107" t="s">
        <v>53</v>
      </c>
      <c r="C58" s="188" t="s">
        <v>66</v>
      </c>
      <c r="D58" s="188"/>
      <c r="E58" s="188"/>
      <c r="F58" s="108">
        <f>'SO 05 02 Pol'!AE25</f>
        <v>0</v>
      </c>
      <c r="G58" s="101">
        <f>'SO 05 02 Pol'!AF25</f>
        <v>0</v>
      </c>
      <c r="H58" s="101">
        <f t="shared" si="1"/>
        <v>0</v>
      </c>
      <c r="I58" s="101">
        <f t="shared" si="2"/>
        <v>0</v>
      </c>
      <c r="J58" s="102" t="str">
        <f t="shared" si="3"/>
        <v/>
      </c>
    </row>
    <row r="59" spans="1:10" ht="25.5" customHeight="1" x14ac:dyDescent="0.2">
      <c r="A59" s="88"/>
      <c r="B59" s="184" t="s">
        <v>67</v>
      </c>
      <c r="C59" s="185"/>
      <c r="D59" s="185"/>
      <c r="E59" s="186"/>
      <c r="F59" s="109">
        <f>SUMIF(A39:A58,"=1",F39:F58)</f>
        <v>0</v>
      </c>
      <c r="G59" s="110">
        <f>SUMIF(A39:A58,"=1",G39:G58)</f>
        <v>0</v>
      </c>
      <c r="H59" s="110">
        <f>SUMIF(A39:A58,"=1",H39:H58)</f>
        <v>0</v>
      </c>
      <c r="I59" s="110">
        <f>SUMIF(A39:A58,"=1",I39:I58)</f>
        <v>0</v>
      </c>
      <c r="J59" s="111">
        <f>SUMIF(A39:A58,"=1",J39:J58)</f>
        <v>0</v>
      </c>
    </row>
    <row r="63" spans="1:10" ht="15.75" x14ac:dyDescent="0.25">
      <c r="B63" s="120" t="s">
        <v>69</v>
      </c>
    </row>
    <row r="65" spans="1:10" ht="25.5" customHeight="1" x14ac:dyDescent="0.2">
      <c r="A65" s="122"/>
      <c r="B65" s="125" t="s">
        <v>18</v>
      </c>
      <c r="C65" s="125" t="s">
        <v>6</v>
      </c>
      <c r="D65" s="126"/>
      <c r="E65" s="126"/>
      <c r="F65" s="127" t="s">
        <v>70</v>
      </c>
      <c r="G65" s="127"/>
      <c r="H65" s="127"/>
      <c r="I65" s="127" t="s">
        <v>31</v>
      </c>
      <c r="J65" s="127" t="s">
        <v>0</v>
      </c>
    </row>
    <row r="66" spans="1:10" ht="36.75" customHeight="1" x14ac:dyDescent="0.2">
      <c r="A66" s="123"/>
      <c r="B66" s="128" t="s">
        <v>71</v>
      </c>
      <c r="C66" s="182" t="s">
        <v>72</v>
      </c>
      <c r="D66" s="183"/>
      <c r="E66" s="183"/>
      <c r="F66" s="134" t="s">
        <v>26</v>
      </c>
      <c r="G66" s="135"/>
      <c r="H66" s="135"/>
      <c r="I66" s="135">
        <f>'SO 01 01 Pol'!G8+'SO 02 01 Pol'!G8+'SO 03 01 Pol'!G8+'SO 05 01 Pol'!G8+'SO 05 02 Pol'!G8</f>
        <v>0</v>
      </c>
      <c r="J66" s="132" t="str">
        <f>IF(I76=0,"",I66/I76*100)</f>
        <v/>
      </c>
    </row>
    <row r="67" spans="1:10" ht="36.75" customHeight="1" x14ac:dyDescent="0.2">
      <c r="A67" s="123"/>
      <c r="B67" s="128" t="s">
        <v>73</v>
      </c>
      <c r="C67" s="182" t="s">
        <v>74</v>
      </c>
      <c r="D67" s="183"/>
      <c r="E67" s="183"/>
      <c r="F67" s="134" t="s">
        <v>26</v>
      </c>
      <c r="G67" s="135"/>
      <c r="H67" s="135"/>
      <c r="I67" s="135">
        <f>'SO 01 01 Pol'!G18+'SO 02 01 Pol'!G18+'SO 03 01 Pol'!G18+'SO 05 02 Pol'!G15</f>
        <v>0</v>
      </c>
      <c r="J67" s="132" t="str">
        <f>IF(I76=0,"",I67/I76*100)</f>
        <v/>
      </c>
    </row>
    <row r="68" spans="1:10" ht="36.75" customHeight="1" x14ac:dyDescent="0.2">
      <c r="A68" s="123"/>
      <c r="B68" s="128" t="s">
        <v>75</v>
      </c>
      <c r="C68" s="182" t="s">
        <v>76</v>
      </c>
      <c r="D68" s="183"/>
      <c r="E68" s="183"/>
      <c r="F68" s="134" t="s">
        <v>26</v>
      </c>
      <c r="G68" s="135"/>
      <c r="H68" s="135"/>
      <c r="I68" s="135">
        <f>'SO 01 01 Pol'!G22+'SO 02 01 Pol'!G22+'SO 03 01 Pol'!G23+'SO 05 01 Pol'!G15+'SO 05 02 Pol'!G20</f>
        <v>0</v>
      </c>
      <c r="J68" s="132" t="str">
        <f>IF(I76=0,"",I68/I76*100)</f>
        <v/>
      </c>
    </row>
    <row r="69" spans="1:10" ht="36.75" customHeight="1" x14ac:dyDescent="0.2">
      <c r="A69" s="123"/>
      <c r="B69" s="128" t="s">
        <v>77</v>
      </c>
      <c r="C69" s="182" t="s">
        <v>78</v>
      </c>
      <c r="D69" s="183"/>
      <c r="E69" s="183"/>
      <c r="F69" s="134" t="s">
        <v>26</v>
      </c>
      <c r="G69" s="135"/>
      <c r="H69" s="135"/>
      <c r="I69" s="135">
        <f>'SO 03 01 Pol'!G25</f>
        <v>0</v>
      </c>
      <c r="J69" s="132" t="str">
        <f>IF(I76=0,"",I69/I76*100)</f>
        <v/>
      </c>
    </row>
    <row r="70" spans="1:10" ht="36.75" customHeight="1" x14ac:dyDescent="0.2">
      <c r="A70" s="123"/>
      <c r="B70" s="128" t="s">
        <v>79</v>
      </c>
      <c r="C70" s="182" t="s">
        <v>80</v>
      </c>
      <c r="D70" s="183"/>
      <c r="E70" s="183"/>
      <c r="F70" s="134" t="s">
        <v>26</v>
      </c>
      <c r="G70" s="135"/>
      <c r="H70" s="135"/>
      <c r="I70" s="135">
        <f>'SO 05 01 Pol'!G21</f>
        <v>0</v>
      </c>
      <c r="J70" s="132" t="str">
        <f>IF(I76=0,"",I70/I76*100)</f>
        <v/>
      </c>
    </row>
    <row r="71" spans="1:10" ht="36.75" customHeight="1" x14ac:dyDescent="0.2">
      <c r="A71" s="123"/>
      <c r="B71" s="128" t="s">
        <v>81</v>
      </c>
      <c r="C71" s="182" t="s">
        <v>82</v>
      </c>
      <c r="D71" s="183"/>
      <c r="E71" s="183"/>
      <c r="F71" s="134" t="s">
        <v>26</v>
      </c>
      <c r="G71" s="135"/>
      <c r="H71" s="135"/>
      <c r="I71" s="135">
        <f>'SO 01 01 Pol'!G24+'SO 02 01 Pol'!G24+'SO 03 01 Pol'!G34+'SO 05 01 Pol'!G23+'SO 05 02 Pol'!G22</f>
        <v>0</v>
      </c>
      <c r="J71" s="132" t="str">
        <f>IF(I76=0,"",I71/I76*100)</f>
        <v/>
      </c>
    </row>
    <row r="72" spans="1:10" ht="36.75" customHeight="1" x14ac:dyDescent="0.2">
      <c r="A72" s="123"/>
      <c r="B72" s="128" t="s">
        <v>83</v>
      </c>
      <c r="C72" s="182" t="s">
        <v>84</v>
      </c>
      <c r="D72" s="183"/>
      <c r="E72" s="183"/>
      <c r="F72" s="134" t="s">
        <v>27</v>
      </c>
      <c r="G72" s="135"/>
      <c r="H72" s="135"/>
      <c r="I72" s="135">
        <f>'SO 03 01 Pol'!G36</f>
        <v>0</v>
      </c>
      <c r="J72" s="132" t="str">
        <f>IF(I76=0,"",I72/I76*100)</f>
        <v/>
      </c>
    </row>
    <row r="73" spans="1:10" ht="36.75" customHeight="1" x14ac:dyDescent="0.2">
      <c r="A73" s="123"/>
      <c r="B73" s="128" t="s">
        <v>85</v>
      </c>
      <c r="C73" s="182" t="s">
        <v>86</v>
      </c>
      <c r="D73" s="183"/>
      <c r="E73" s="183"/>
      <c r="F73" s="134" t="s">
        <v>28</v>
      </c>
      <c r="G73" s="135"/>
      <c r="H73" s="135"/>
      <c r="I73" s="135">
        <f>'SO 01 01 Pol'!G26+'SO 02 01 Pol'!G26+'SO 03 01 Pol'!G41</f>
        <v>0</v>
      </c>
      <c r="J73" s="132" t="str">
        <f>IF(I76=0,"",I73/I76*100)</f>
        <v/>
      </c>
    </row>
    <row r="74" spans="1:10" ht="36.75" customHeight="1" x14ac:dyDescent="0.2">
      <c r="A74" s="123"/>
      <c r="B74" s="128" t="s">
        <v>87</v>
      </c>
      <c r="C74" s="182" t="s">
        <v>88</v>
      </c>
      <c r="D74" s="183"/>
      <c r="E74" s="183"/>
      <c r="F74" s="134" t="s">
        <v>28</v>
      </c>
      <c r="G74" s="135"/>
      <c r="H74" s="135"/>
      <c r="I74" s="135">
        <f>'IO-01 01 Pol'!G8+'SO 01 02 Pol'!G8+'SO 02 02 Pol'!G8+'SO 03 02 Pol'!G8+'SO 03 03 Pol'!G8+'SO 04 01 Pol'!G8</f>
        <v>0</v>
      </c>
      <c r="J74" s="132" t="str">
        <f>IF(I76=0,"",I74/I76*100)</f>
        <v/>
      </c>
    </row>
    <row r="75" spans="1:10" ht="36.75" customHeight="1" x14ac:dyDescent="0.2">
      <c r="A75" s="123"/>
      <c r="B75" s="128" t="s">
        <v>89</v>
      </c>
      <c r="C75" s="182" t="s">
        <v>30</v>
      </c>
      <c r="D75" s="183"/>
      <c r="E75" s="183"/>
      <c r="F75" s="134" t="s">
        <v>89</v>
      </c>
      <c r="G75" s="135"/>
      <c r="H75" s="135"/>
      <c r="I75" s="135">
        <f>'OVN 01 01 Naklady'!G8</f>
        <v>0</v>
      </c>
      <c r="J75" s="132" t="str">
        <f>IF(I76=0,"",I75/I76*100)</f>
        <v/>
      </c>
    </row>
    <row r="76" spans="1:10" ht="25.5" customHeight="1" x14ac:dyDescent="0.2">
      <c r="A76" s="124"/>
      <c r="B76" s="129" t="s">
        <v>1</v>
      </c>
      <c r="C76" s="130"/>
      <c r="D76" s="131"/>
      <c r="E76" s="131"/>
      <c r="F76" s="136"/>
      <c r="G76" s="137"/>
      <c r="H76" s="137"/>
      <c r="I76" s="137">
        <f>SUM(I66:I75)</f>
        <v>0</v>
      </c>
      <c r="J76" s="133">
        <f>SUM(J66:J75)</f>
        <v>0</v>
      </c>
    </row>
    <row r="77" spans="1:10" x14ac:dyDescent="0.2">
      <c r="F77" s="86"/>
      <c r="G77" s="86"/>
      <c r="H77" s="86"/>
      <c r="I77" s="86"/>
      <c r="J77" s="87"/>
    </row>
    <row r="78" spans="1:10" x14ac:dyDescent="0.2">
      <c r="F78" s="86"/>
      <c r="G78" s="86"/>
      <c r="H78" s="86"/>
      <c r="I78" s="86"/>
      <c r="J78" s="87"/>
    </row>
    <row r="79" spans="1:10" x14ac:dyDescent="0.2">
      <c r="F79" s="86"/>
      <c r="G79" s="86"/>
      <c r="H79" s="86"/>
      <c r="I79" s="86"/>
      <c r="J79" s="87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72"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  <mergeCell ref="E17:F17"/>
    <mergeCell ref="D12:G12"/>
    <mergeCell ref="E4:J4"/>
    <mergeCell ref="G16:H16"/>
    <mergeCell ref="G17:H17"/>
    <mergeCell ref="E16:F16"/>
    <mergeCell ref="E13:G13"/>
    <mergeCell ref="D5:G5"/>
    <mergeCell ref="D6:G6"/>
    <mergeCell ref="E7:G7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C51:E51"/>
    <mergeCell ref="C52:E52"/>
    <mergeCell ref="C53:E53"/>
    <mergeCell ref="C54:E54"/>
    <mergeCell ref="C55:E55"/>
    <mergeCell ref="C56:E56"/>
    <mergeCell ref="C57:E57"/>
    <mergeCell ref="C58:E58"/>
    <mergeCell ref="B59:E59"/>
    <mergeCell ref="C66:E66"/>
    <mergeCell ref="C67:E67"/>
    <mergeCell ref="C68:E68"/>
    <mergeCell ref="C69:E69"/>
    <mergeCell ref="C75:E75"/>
    <mergeCell ref="C70:E70"/>
    <mergeCell ref="C71:E71"/>
    <mergeCell ref="C72:E72"/>
    <mergeCell ref="C73:E73"/>
    <mergeCell ref="C74:E74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RowHeight="12.75" x14ac:dyDescent="0.2"/>
  <cols>
    <col min="1" max="1" width="4.28515625" style="3" customWidth="1"/>
    <col min="2" max="2" width="14.42578125" style="3" customWidth="1"/>
    <col min="3" max="3" width="38.28515625" style="7" customWidth="1"/>
    <col min="4" max="4" width="4.5703125" style="3" customWidth="1"/>
    <col min="5" max="5" width="10.5703125" style="3" customWidth="1"/>
    <col min="6" max="6" width="9.85546875" style="3" customWidth="1"/>
    <col min="7" max="7" width="12.7109375" style="3" customWidth="1"/>
    <col min="8" max="16384" width="9.140625" style="3"/>
  </cols>
  <sheetData>
    <row r="1" spans="1:7" ht="15.75" x14ac:dyDescent="0.2">
      <c r="A1" s="233" t="s">
        <v>7</v>
      </c>
      <c r="B1" s="233"/>
      <c r="C1" s="234"/>
      <c r="D1" s="233"/>
      <c r="E1" s="233"/>
      <c r="F1" s="233"/>
      <c r="G1" s="233"/>
    </row>
    <row r="2" spans="1:7" ht="24.95" customHeight="1" x14ac:dyDescent="0.2">
      <c r="A2" s="50" t="s">
        <v>8</v>
      </c>
      <c r="B2" s="49"/>
      <c r="C2" s="235"/>
      <c r="D2" s="235"/>
      <c r="E2" s="235"/>
      <c r="F2" s="235"/>
      <c r="G2" s="236"/>
    </row>
    <row r="3" spans="1:7" ht="24.95" customHeight="1" x14ac:dyDescent="0.2">
      <c r="A3" s="50" t="s">
        <v>9</v>
      </c>
      <c r="B3" s="49"/>
      <c r="C3" s="235"/>
      <c r="D3" s="235"/>
      <c r="E3" s="235"/>
      <c r="F3" s="235"/>
      <c r="G3" s="236"/>
    </row>
    <row r="4" spans="1:7" ht="24.95" customHeight="1" x14ac:dyDescent="0.2">
      <c r="A4" s="50" t="s">
        <v>10</v>
      </c>
      <c r="B4" s="49"/>
      <c r="C4" s="235"/>
      <c r="D4" s="235"/>
      <c r="E4" s="235"/>
      <c r="F4" s="235"/>
      <c r="G4" s="236"/>
    </row>
    <row r="5" spans="1:7" x14ac:dyDescent="0.2">
      <c r="B5" s="4"/>
      <c r="C5" s="5"/>
      <c r="D5" s="6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BH5000"/>
  <sheetViews>
    <sheetView workbookViewId="0">
      <pane ySplit="7" topLeftCell="A8" activePane="bottomLeft" state="frozen"/>
      <selection pane="bottomLeft" activeCell="C32" sqref="C32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44</v>
      </c>
      <c r="C3" s="238" t="s">
        <v>45</v>
      </c>
      <c r="D3" s="239"/>
      <c r="E3" s="239"/>
      <c r="F3" s="239"/>
      <c r="G3" s="240"/>
      <c r="AC3" s="121" t="s">
        <v>93</v>
      </c>
      <c r="AG3" t="s">
        <v>94</v>
      </c>
    </row>
    <row r="4" spans="1:60" ht="24.95" customHeight="1" x14ac:dyDescent="0.2">
      <c r="A4" s="140" t="s">
        <v>10</v>
      </c>
      <c r="B4" s="141" t="s">
        <v>46</v>
      </c>
      <c r="C4" s="241" t="s">
        <v>47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87</v>
      </c>
      <c r="C8" s="170" t="s">
        <v>88</v>
      </c>
      <c r="D8" s="159"/>
      <c r="E8" s="160"/>
      <c r="F8" s="161"/>
      <c r="G8" s="162">
        <f>SUMIF(AG9:AG9,"&lt;&gt;NOR",G9:G9)</f>
        <v>0</v>
      </c>
      <c r="H8" s="156"/>
      <c r="I8" s="156">
        <f>SUM(I9:I9)</f>
        <v>0</v>
      </c>
      <c r="J8" s="156"/>
      <c r="K8" s="156">
        <f>SUM(K9:K9)</f>
        <v>0</v>
      </c>
      <c r="L8" s="156"/>
      <c r="M8" s="156">
        <f>SUM(M9:M9)</f>
        <v>0</v>
      </c>
      <c r="N8" s="156"/>
      <c r="O8" s="156">
        <f>SUM(O9:O9)</f>
        <v>0</v>
      </c>
      <c r="P8" s="156"/>
      <c r="Q8" s="156">
        <f>SUM(Q9:Q9)</f>
        <v>0</v>
      </c>
      <c r="R8" s="156"/>
      <c r="S8" s="156"/>
      <c r="T8" s="156"/>
      <c r="U8" s="156"/>
      <c r="V8" s="156">
        <f>SUM(V9:V9)</f>
        <v>0</v>
      </c>
      <c r="W8" s="156"/>
      <c r="X8" s="156"/>
      <c r="AG8" t="s">
        <v>118</v>
      </c>
    </row>
    <row r="9" spans="1:60" ht="67.5" outlineLevel="1" x14ac:dyDescent="0.2">
      <c r="A9" s="163">
        <v>1</v>
      </c>
      <c r="B9" s="164" t="s">
        <v>119</v>
      </c>
      <c r="C9" s="171" t="s">
        <v>278</v>
      </c>
      <c r="D9" s="165" t="s">
        <v>120</v>
      </c>
      <c r="E9" s="166">
        <v>3</v>
      </c>
      <c r="F9" s="167"/>
      <c r="G9" s="168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121</v>
      </c>
      <c r="T9" s="154" t="s">
        <v>122</v>
      </c>
      <c r="U9" s="154">
        <v>0</v>
      </c>
      <c r="V9" s="154">
        <f>ROUND(E9*U9,2)</f>
        <v>0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x14ac:dyDescent="0.2">
      <c r="A10" s="3"/>
      <c r="B10" s="4"/>
      <c r="C10" s="172"/>
      <c r="D10" s="6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AE10">
        <v>15</v>
      </c>
      <c r="AF10">
        <v>21</v>
      </c>
      <c r="AG10" t="s">
        <v>104</v>
      </c>
    </row>
    <row r="11" spans="1:60" x14ac:dyDescent="0.2">
      <c r="A11" s="150"/>
      <c r="B11" s="151" t="s">
        <v>31</v>
      </c>
      <c r="C11" s="173"/>
      <c r="D11" s="152"/>
      <c r="E11" s="153"/>
      <c r="F11" s="153"/>
      <c r="G11" s="169">
        <f>G8</f>
        <v>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AE11">
        <f>SUMIF(L7:L9,AE10,G7:G9)</f>
        <v>0</v>
      </c>
      <c r="AF11">
        <f>SUMIF(L7:L9,AF10,G7:G9)</f>
        <v>0</v>
      </c>
      <c r="AG11" t="s">
        <v>125</v>
      </c>
    </row>
    <row r="12" spans="1:60" x14ac:dyDescent="0.2">
      <c r="A12" s="3"/>
      <c r="B12" s="4"/>
      <c r="C12" s="172"/>
      <c r="D12" s="6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60" x14ac:dyDescent="0.2">
      <c r="A13" s="3"/>
      <c r="B13" s="4"/>
      <c r="C13" s="172"/>
      <c r="D13" s="6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60" x14ac:dyDescent="0.2">
      <c r="A14" s="244" t="s">
        <v>126</v>
      </c>
      <c r="B14" s="244"/>
      <c r="C14" s="245"/>
      <c r="D14" s="6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60" x14ac:dyDescent="0.2">
      <c r="A15" s="246"/>
      <c r="B15" s="247"/>
      <c r="C15" s="248"/>
      <c r="D15" s="247"/>
      <c r="E15" s="247"/>
      <c r="F15" s="247"/>
      <c r="G15" s="249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AG15" t="s">
        <v>127</v>
      </c>
    </row>
    <row r="16" spans="1:60" x14ac:dyDescent="0.2">
      <c r="A16" s="250"/>
      <c r="B16" s="251"/>
      <c r="C16" s="252"/>
      <c r="D16" s="251"/>
      <c r="E16" s="251"/>
      <c r="F16" s="251"/>
      <c r="G16" s="25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33" x14ac:dyDescent="0.2">
      <c r="A17" s="250"/>
      <c r="B17" s="251"/>
      <c r="C17" s="252"/>
      <c r="D17" s="251"/>
      <c r="E17" s="251"/>
      <c r="F17" s="251"/>
      <c r="G17" s="25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33" x14ac:dyDescent="0.2">
      <c r="A18" s="250"/>
      <c r="B18" s="251"/>
      <c r="C18" s="252"/>
      <c r="D18" s="251"/>
      <c r="E18" s="251"/>
      <c r="F18" s="251"/>
      <c r="G18" s="25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33" x14ac:dyDescent="0.2">
      <c r="A19" s="254"/>
      <c r="B19" s="255"/>
      <c r="C19" s="256"/>
      <c r="D19" s="255"/>
      <c r="E19" s="255"/>
      <c r="F19" s="255"/>
      <c r="G19" s="257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33" x14ac:dyDescent="0.2">
      <c r="A20" s="3"/>
      <c r="B20" s="4"/>
      <c r="C20" s="172"/>
      <c r="D20" s="6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33" x14ac:dyDescent="0.2">
      <c r="C21" s="174"/>
      <c r="D21" s="10"/>
      <c r="AG21" t="s">
        <v>128</v>
      </c>
    </row>
    <row r="22" spans="1:33" x14ac:dyDescent="0.2">
      <c r="D22" s="10"/>
    </row>
    <row r="23" spans="1:33" x14ac:dyDescent="0.2">
      <c r="D23" s="10"/>
    </row>
    <row r="24" spans="1:33" x14ac:dyDescent="0.2">
      <c r="D24" s="10"/>
    </row>
    <row r="25" spans="1:33" x14ac:dyDescent="0.2">
      <c r="D25" s="10"/>
    </row>
    <row r="26" spans="1:33" x14ac:dyDescent="0.2">
      <c r="D26" s="10"/>
    </row>
    <row r="27" spans="1:33" x14ac:dyDescent="0.2">
      <c r="D27" s="10"/>
    </row>
    <row r="28" spans="1:33" x14ac:dyDescent="0.2">
      <c r="D28" s="10"/>
    </row>
    <row r="29" spans="1:33" x14ac:dyDescent="0.2">
      <c r="D29" s="10"/>
    </row>
    <row r="30" spans="1:33" x14ac:dyDescent="0.2">
      <c r="D30" s="10"/>
    </row>
    <row r="31" spans="1:33" x14ac:dyDescent="0.2">
      <c r="D31" s="10"/>
    </row>
    <row r="32" spans="1:33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6">
    <mergeCell ref="A15:G19"/>
    <mergeCell ref="A1:G1"/>
    <mergeCell ref="C2:G2"/>
    <mergeCell ref="C3:G3"/>
    <mergeCell ref="C4:G4"/>
    <mergeCell ref="A14:C14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H4996"/>
  <sheetViews>
    <sheetView workbookViewId="0">
      <pane ySplit="7" topLeftCell="A8" activePane="bottomLeft" state="frozen"/>
      <selection pane="bottomLeft" activeCell="AD15" sqref="AD15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  <col min="53" max="53" width="73.7109375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48</v>
      </c>
      <c r="C3" s="238" t="s">
        <v>30</v>
      </c>
      <c r="D3" s="239"/>
      <c r="E3" s="239"/>
      <c r="F3" s="239"/>
      <c r="G3" s="240"/>
      <c r="AC3" s="121" t="s">
        <v>129</v>
      </c>
      <c r="AG3" t="s">
        <v>94</v>
      </c>
    </row>
    <row r="4" spans="1:60" ht="24.95" customHeight="1" x14ac:dyDescent="0.2">
      <c r="A4" s="140" t="s">
        <v>10</v>
      </c>
      <c r="B4" s="141" t="s">
        <v>46</v>
      </c>
      <c r="C4" s="241" t="s">
        <v>49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89</v>
      </c>
      <c r="C8" s="170" t="s">
        <v>30</v>
      </c>
      <c r="D8" s="159"/>
      <c r="E8" s="160"/>
      <c r="F8" s="161"/>
      <c r="G8" s="162">
        <f>SUMIF(AG9:AG13,"&lt;&gt;NOR",G9:G13)</f>
        <v>0</v>
      </c>
      <c r="H8" s="156"/>
      <c r="I8" s="156">
        <f>SUM(I9:I13)</f>
        <v>0</v>
      </c>
      <c r="J8" s="156"/>
      <c r="K8" s="156">
        <f>SUM(K9:K13)</f>
        <v>0</v>
      </c>
      <c r="L8" s="156"/>
      <c r="M8" s="156">
        <f>SUM(M9:M13)</f>
        <v>0</v>
      </c>
      <c r="N8" s="156"/>
      <c r="O8" s="156">
        <f>SUM(O9:O13)</f>
        <v>0</v>
      </c>
      <c r="P8" s="156"/>
      <c r="Q8" s="156">
        <f>SUM(Q9:Q13)</f>
        <v>0</v>
      </c>
      <c r="R8" s="156"/>
      <c r="S8" s="156"/>
      <c r="T8" s="156"/>
      <c r="U8" s="156"/>
      <c r="V8" s="156">
        <f>SUM(V9:V13)</f>
        <v>0.17</v>
      </c>
      <c r="W8" s="156"/>
      <c r="X8" s="156"/>
      <c r="AG8" t="s">
        <v>118</v>
      </c>
    </row>
    <row r="9" spans="1:60" outlineLevel="1" x14ac:dyDescent="0.2">
      <c r="A9" s="175">
        <v>1</v>
      </c>
      <c r="B9" s="176" t="s">
        <v>130</v>
      </c>
      <c r="C9" s="181" t="s">
        <v>131</v>
      </c>
      <c r="D9" s="177" t="s">
        <v>120</v>
      </c>
      <c r="E9" s="178">
        <v>1</v>
      </c>
      <c r="F9" s="179"/>
      <c r="G9" s="180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1.0000000000000001E-5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121</v>
      </c>
      <c r="T9" s="154" t="s">
        <v>122</v>
      </c>
      <c r="U9" s="154">
        <v>0.17</v>
      </c>
      <c r="V9" s="154">
        <f>ROUND(E9*U9,2)</f>
        <v>0.17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outlineLevel="1" x14ac:dyDescent="0.2">
      <c r="A10" s="163">
        <v>2</v>
      </c>
      <c r="B10" s="164" t="s">
        <v>132</v>
      </c>
      <c r="C10" s="171" t="s">
        <v>133</v>
      </c>
      <c r="D10" s="165" t="s">
        <v>134</v>
      </c>
      <c r="E10" s="166">
        <v>1</v>
      </c>
      <c r="F10" s="167"/>
      <c r="G10" s="168">
        <f>ROUND(E10*F10,2)</f>
        <v>0</v>
      </c>
      <c r="H10" s="155"/>
      <c r="I10" s="154">
        <f>ROUND(E10*H10,2)</f>
        <v>0</v>
      </c>
      <c r="J10" s="155"/>
      <c r="K10" s="154">
        <f>ROUND(E10*J10,2)</f>
        <v>0</v>
      </c>
      <c r="L10" s="154">
        <v>21</v>
      </c>
      <c r="M10" s="154">
        <f>G10*(1+L10/100)</f>
        <v>0</v>
      </c>
      <c r="N10" s="154">
        <v>0</v>
      </c>
      <c r="O10" s="154">
        <f>ROUND(E10*N10,2)</f>
        <v>0</v>
      </c>
      <c r="P10" s="154">
        <v>0</v>
      </c>
      <c r="Q10" s="154">
        <f>ROUND(E10*P10,2)</f>
        <v>0</v>
      </c>
      <c r="R10" s="154"/>
      <c r="S10" s="154" t="s">
        <v>135</v>
      </c>
      <c r="T10" s="154" t="s">
        <v>122</v>
      </c>
      <c r="U10" s="154">
        <v>0</v>
      </c>
      <c r="V10" s="154">
        <f>ROUND(E10*U10,2)</f>
        <v>0</v>
      </c>
      <c r="W10" s="154"/>
      <c r="X10" s="154" t="s">
        <v>136</v>
      </c>
      <c r="Y10" s="147"/>
      <c r="Z10" s="147"/>
      <c r="AA10" s="147"/>
      <c r="AB10" s="147"/>
      <c r="AC10" s="147"/>
      <c r="AD10" s="147"/>
      <c r="AE10" s="147"/>
      <c r="AF10" s="147"/>
      <c r="AG10" s="147" t="s">
        <v>137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outlineLevel="1" x14ac:dyDescent="0.2">
      <c r="A11" s="163">
        <v>3</v>
      </c>
      <c r="B11" s="164" t="s">
        <v>138</v>
      </c>
      <c r="C11" s="171" t="s">
        <v>139</v>
      </c>
      <c r="D11" s="165" t="s">
        <v>134</v>
      </c>
      <c r="E11" s="166">
        <v>1</v>
      </c>
      <c r="F11" s="167"/>
      <c r="G11" s="168">
        <f>ROUND(E11*F11,2)</f>
        <v>0</v>
      </c>
      <c r="H11" s="155"/>
      <c r="I11" s="154">
        <f>ROUND(E11*H11,2)</f>
        <v>0</v>
      </c>
      <c r="J11" s="155"/>
      <c r="K11" s="154">
        <f>ROUND(E11*J11,2)</f>
        <v>0</v>
      </c>
      <c r="L11" s="154">
        <v>21</v>
      </c>
      <c r="M11" s="154">
        <f>G11*(1+L11/100)</f>
        <v>0</v>
      </c>
      <c r="N11" s="154">
        <v>0</v>
      </c>
      <c r="O11" s="154">
        <f>ROUND(E11*N11,2)</f>
        <v>0</v>
      </c>
      <c r="P11" s="154">
        <v>0</v>
      </c>
      <c r="Q11" s="154">
        <f>ROUND(E11*P11,2)</f>
        <v>0</v>
      </c>
      <c r="R11" s="154"/>
      <c r="S11" s="154" t="s">
        <v>135</v>
      </c>
      <c r="T11" s="154" t="s">
        <v>122</v>
      </c>
      <c r="U11" s="154">
        <v>0</v>
      </c>
      <c r="V11" s="154">
        <f>ROUND(E11*U11,2)</f>
        <v>0</v>
      </c>
      <c r="W11" s="154"/>
      <c r="X11" s="154" t="s">
        <v>136</v>
      </c>
      <c r="Y11" s="147"/>
      <c r="Z11" s="147"/>
      <c r="AA11" s="147"/>
      <c r="AB11" s="147"/>
      <c r="AC11" s="147"/>
      <c r="AD11" s="147"/>
      <c r="AE11" s="147"/>
      <c r="AF11" s="147"/>
      <c r="AG11" s="147" t="s">
        <v>137</v>
      </c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outlineLevel="1" x14ac:dyDescent="0.2">
      <c r="A12" s="163">
        <v>4</v>
      </c>
      <c r="B12" s="164" t="s">
        <v>140</v>
      </c>
      <c r="C12" s="171" t="s">
        <v>141</v>
      </c>
      <c r="D12" s="165" t="s">
        <v>134</v>
      </c>
      <c r="E12" s="166">
        <v>1</v>
      </c>
      <c r="F12" s="167"/>
      <c r="G12" s="168">
        <f>ROUND(E12*F12,2)</f>
        <v>0</v>
      </c>
      <c r="H12" s="155"/>
      <c r="I12" s="154">
        <f>ROUND(E12*H12,2)</f>
        <v>0</v>
      </c>
      <c r="J12" s="155"/>
      <c r="K12" s="154">
        <f>ROUND(E12*J12,2)</f>
        <v>0</v>
      </c>
      <c r="L12" s="154">
        <v>21</v>
      </c>
      <c r="M12" s="154">
        <f>G12*(1+L12/100)</f>
        <v>0</v>
      </c>
      <c r="N12" s="154">
        <v>0</v>
      </c>
      <c r="O12" s="154">
        <f>ROUND(E12*N12,2)</f>
        <v>0</v>
      </c>
      <c r="P12" s="154">
        <v>0</v>
      </c>
      <c r="Q12" s="154">
        <f>ROUND(E12*P12,2)</f>
        <v>0</v>
      </c>
      <c r="R12" s="154"/>
      <c r="S12" s="154" t="s">
        <v>135</v>
      </c>
      <c r="T12" s="154" t="s">
        <v>122</v>
      </c>
      <c r="U12" s="154">
        <v>0</v>
      </c>
      <c r="V12" s="154">
        <f>ROUND(E12*U12,2)</f>
        <v>0</v>
      </c>
      <c r="W12" s="154"/>
      <c r="X12" s="154" t="s">
        <v>136</v>
      </c>
      <c r="Y12" s="147"/>
      <c r="Z12" s="147"/>
      <c r="AA12" s="147"/>
      <c r="AB12" s="147"/>
      <c r="AC12" s="147"/>
      <c r="AD12" s="147"/>
      <c r="AE12" s="147"/>
      <c r="AF12" s="147"/>
      <c r="AG12" s="147" t="s">
        <v>137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outlineLevel="1" x14ac:dyDescent="0.2">
      <c r="A13" s="163">
        <v>5</v>
      </c>
      <c r="B13" s="164" t="s">
        <v>142</v>
      </c>
      <c r="C13" s="171" t="s">
        <v>143</v>
      </c>
      <c r="D13" s="165" t="s">
        <v>134</v>
      </c>
      <c r="E13" s="166">
        <v>1</v>
      </c>
      <c r="F13" s="167"/>
      <c r="G13" s="168">
        <f>ROUND(E13*F13,2)</f>
        <v>0</v>
      </c>
      <c r="H13" s="155"/>
      <c r="I13" s="154">
        <f>ROUND(E13*H13,2)</f>
        <v>0</v>
      </c>
      <c r="J13" s="155"/>
      <c r="K13" s="154">
        <f>ROUND(E13*J13,2)</f>
        <v>0</v>
      </c>
      <c r="L13" s="154">
        <v>21</v>
      </c>
      <c r="M13" s="154">
        <f>G13*(1+L13/100)</f>
        <v>0</v>
      </c>
      <c r="N13" s="154">
        <v>0</v>
      </c>
      <c r="O13" s="154">
        <f>ROUND(E13*N13,2)</f>
        <v>0</v>
      </c>
      <c r="P13" s="154">
        <v>0</v>
      </c>
      <c r="Q13" s="154">
        <f>ROUND(E13*P13,2)</f>
        <v>0</v>
      </c>
      <c r="R13" s="154"/>
      <c r="S13" s="154" t="s">
        <v>135</v>
      </c>
      <c r="T13" s="154" t="s">
        <v>122</v>
      </c>
      <c r="U13" s="154">
        <v>0</v>
      </c>
      <c r="V13" s="154">
        <f>ROUND(E13*U13,2)</f>
        <v>0</v>
      </c>
      <c r="W13" s="154"/>
      <c r="X13" s="154" t="s">
        <v>136</v>
      </c>
      <c r="Y13" s="147"/>
      <c r="Z13" s="147"/>
      <c r="AA13" s="147"/>
      <c r="AB13" s="147"/>
      <c r="AC13" s="147"/>
      <c r="AD13" s="147"/>
      <c r="AE13" s="147"/>
      <c r="AF13" s="147"/>
      <c r="AG13" s="147" t="s">
        <v>137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x14ac:dyDescent="0.2">
      <c r="A14" s="3"/>
      <c r="B14" s="4"/>
      <c r="C14" s="172"/>
      <c r="D14" s="6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AE14">
        <v>15</v>
      </c>
      <c r="AF14">
        <v>21</v>
      </c>
      <c r="AG14" t="s">
        <v>104</v>
      </c>
    </row>
    <row r="15" spans="1:60" x14ac:dyDescent="0.2">
      <c r="A15" s="150"/>
      <c r="B15" s="151" t="s">
        <v>31</v>
      </c>
      <c r="C15" s="173"/>
      <c r="D15" s="152"/>
      <c r="E15" s="153"/>
      <c r="F15" s="153"/>
      <c r="G15" s="169">
        <f>G8</f>
        <v>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AE15">
        <f>SUMIF(L7:L13,AE14,G7:G13)</f>
        <v>0</v>
      </c>
      <c r="AF15">
        <f>SUMIF(L7:L13,AF14,G7:G13)</f>
        <v>0</v>
      </c>
      <c r="AG15" t="s">
        <v>125</v>
      </c>
    </row>
    <row r="16" spans="1:60" x14ac:dyDescent="0.2">
      <c r="A16" s="3"/>
      <c r="B16" s="4"/>
      <c r="C16" s="172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33" x14ac:dyDescent="0.2">
      <c r="A17" s="3"/>
      <c r="B17" s="4"/>
      <c r="C17" s="172"/>
      <c r="D17" s="6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33" x14ac:dyDescent="0.2">
      <c r="A18" s="244" t="s">
        <v>126</v>
      </c>
      <c r="B18" s="244"/>
      <c r="C18" s="245"/>
      <c r="D18" s="6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33" x14ac:dyDescent="0.2">
      <c r="A19" s="246"/>
      <c r="B19" s="247"/>
      <c r="C19" s="248"/>
      <c r="D19" s="247"/>
      <c r="E19" s="247"/>
      <c r="F19" s="247"/>
      <c r="G19" s="249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AG19" t="s">
        <v>127</v>
      </c>
    </row>
    <row r="20" spans="1:33" x14ac:dyDescent="0.2">
      <c r="A20" s="250"/>
      <c r="B20" s="251"/>
      <c r="C20" s="252"/>
      <c r="D20" s="251"/>
      <c r="E20" s="251"/>
      <c r="F20" s="251"/>
      <c r="G20" s="25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33" x14ac:dyDescent="0.2">
      <c r="A21" s="250"/>
      <c r="B21" s="251"/>
      <c r="C21" s="252"/>
      <c r="D21" s="251"/>
      <c r="E21" s="251"/>
      <c r="F21" s="251"/>
      <c r="G21" s="25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33" x14ac:dyDescent="0.2">
      <c r="A22" s="250"/>
      <c r="B22" s="251"/>
      <c r="C22" s="252"/>
      <c r="D22" s="251"/>
      <c r="E22" s="251"/>
      <c r="F22" s="251"/>
      <c r="G22" s="25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33" x14ac:dyDescent="0.2">
      <c r="A23" s="254"/>
      <c r="B23" s="255"/>
      <c r="C23" s="256"/>
      <c r="D23" s="255"/>
      <c r="E23" s="255"/>
      <c r="F23" s="255"/>
      <c r="G23" s="257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33" x14ac:dyDescent="0.2">
      <c r="A24" s="3"/>
      <c r="B24" s="4"/>
      <c r="C24" s="172"/>
      <c r="D24" s="6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33" x14ac:dyDescent="0.2">
      <c r="C25" s="174"/>
      <c r="D25" s="10"/>
      <c r="AG25" t="s">
        <v>128</v>
      </c>
    </row>
    <row r="26" spans="1:33" x14ac:dyDescent="0.2">
      <c r="D26" s="10"/>
    </row>
    <row r="27" spans="1:33" x14ac:dyDescent="0.2">
      <c r="D27" s="10"/>
    </row>
    <row r="28" spans="1:33" x14ac:dyDescent="0.2">
      <c r="D28" s="10"/>
    </row>
    <row r="29" spans="1:33" x14ac:dyDescent="0.2">
      <c r="D29" s="10"/>
    </row>
    <row r="30" spans="1:33" x14ac:dyDescent="0.2">
      <c r="D30" s="10"/>
    </row>
    <row r="31" spans="1:33" x14ac:dyDescent="0.2">
      <c r="D31" s="10"/>
    </row>
    <row r="32" spans="1:33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</sheetData>
  <mergeCells count="6">
    <mergeCell ref="A19:G23"/>
    <mergeCell ref="A1:G1"/>
    <mergeCell ref="C2:G2"/>
    <mergeCell ref="C3:G3"/>
    <mergeCell ref="C4:G4"/>
    <mergeCell ref="A18:C18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BH4985"/>
  <sheetViews>
    <sheetView workbookViewId="0">
      <pane ySplit="7" topLeftCell="A8" activePane="bottomLeft" state="frozen"/>
      <selection pane="bottomLeft" activeCell="AB30" sqref="AB30:AB31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50</v>
      </c>
      <c r="C3" s="238" t="s">
        <v>51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46</v>
      </c>
      <c r="C4" s="241" t="s">
        <v>52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71</v>
      </c>
      <c r="C8" s="170" t="s">
        <v>72</v>
      </c>
      <c r="D8" s="159"/>
      <c r="E8" s="160"/>
      <c r="F8" s="161"/>
      <c r="G8" s="162">
        <f>SUMIF(AG9:AG17,"&lt;&gt;NOR",G9:G17)</f>
        <v>0</v>
      </c>
      <c r="H8" s="156"/>
      <c r="I8" s="156">
        <f>SUM(I9:I17)</f>
        <v>0</v>
      </c>
      <c r="J8" s="156"/>
      <c r="K8" s="156">
        <f>SUM(K9:K17)</f>
        <v>0</v>
      </c>
      <c r="L8" s="156"/>
      <c r="M8" s="156">
        <f>SUM(M9:M17)</f>
        <v>0</v>
      </c>
      <c r="N8" s="156"/>
      <c r="O8" s="156">
        <f>SUM(O9:O17)</f>
        <v>0</v>
      </c>
      <c r="P8" s="156"/>
      <c r="Q8" s="156">
        <f>SUM(Q9:Q17)</f>
        <v>0</v>
      </c>
      <c r="R8" s="156"/>
      <c r="S8" s="156"/>
      <c r="T8" s="156"/>
      <c r="U8" s="156"/>
      <c r="V8" s="156">
        <f>SUM(V9:V17)</f>
        <v>10.08</v>
      </c>
      <c r="W8" s="156"/>
      <c r="X8" s="156"/>
      <c r="AG8" t="s">
        <v>118</v>
      </c>
    </row>
    <row r="9" spans="1:60" outlineLevel="1" x14ac:dyDescent="0.2">
      <c r="A9" s="163">
        <v>1</v>
      </c>
      <c r="B9" s="164" t="s">
        <v>144</v>
      </c>
      <c r="C9" s="171" t="s">
        <v>145</v>
      </c>
      <c r="D9" s="165" t="s">
        <v>146</v>
      </c>
      <c r="E9" s="166">
        <v>4.3125</v>
      </c>
      <c r="F9" s="167"/>
      <c r="G9" s="168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135</v>
      </c>
      <c r="T9" s="154" t="s">
        <v>135</v>
      </c>
      <c r="U9" s="154">
        <v>0.63</v>
      </c>
      <c r="V9" s="154">
        <f>ROUND(E9*U9,2)</f>
        <v>2.72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outlineLevel="1" x14ac:dyDescent="0.2">
      <c r="A10" s="175">
        <v>2</v>
      </c>
      <c r="B10" s="176" t="s">
        <v>147</v>
      </c>
      <c r="C10" s="181" t="s">
        <v>148</v>
      </c>
      <c r="D10" s="177" t="s">
        <v>146</v>
      </c>
      <c r="E10" s="178">
        <v>4.3125</v>
      </c>
      <c r="F10" s="179"/>
      <c r="G10" s="180">
        <f>ROUND(E10*F10,2)</f>
        <v>0</v>
      </c>
      <c r="H10" s="155"/>
      <c r="I10" s="154">
        <f>ROUND(E10*H10,2)</f>
        <v>0</v>
      </c>
      <c r="J10" s="155"/>
      <c r="K10" s="154">
        <f>ROUND(E10*J10,2)</f>
        <v>0</v>
      </c>
      <c r="L10" s="154">
        <v>21</v>
      </c>
      <c r="M10" s="154">
        <f>G10*(1+L10/100)</f>
        <v>0</v>
      </c>
      <c r="N10" s="154">
        <v>0</v>
      </c>
      <c r="O10" s="154">
        <f>ROUND(E10*N10,2)</f>
        <v>0</v>
      </c>
      <c r="P10" s="154">
        <v>0</v>
      </c>
      <c r="Q10" s="154">
        <f>ROUND(E10*P10,2)</f>
        <v>0</v>
      </c>
      <c r="R10" s="154"/>
      <c r="S10" s="154" t="s">
        <v>135</v>
      </c>
      <c r="T10" s="154" t="s">
        <v>135</v>
      </c>
      <c r="U10" s="154">
        <v>8.1000000000000003E-2</v>
      </c>
      <c r="V10" s="154">
        <f>ROUND(E10*U10,2)</f>
        <v>0.35</v>
      </c>
      <c r="W10" s="154"/>
      <c r="X10" s="154" t="s">
        <v>123</v>
      </c>
      <c r="Y10" s="147"/>
      <c r="Z10" s="147"/>
      <c r="AA10" s="147"/>
      <c r="AB10" s="147"/>
      <c r="AC10" s="147"/>
      <c r="AD10" s="147"/>
      <c r="AE10" s="147"/>
      <c r="AF10" s="147"/>
      <c r="AG10" s="147" t="s">
        <v>124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outlineLevel="1" x14ac:dyDescent="0.2">
      <c r="A11" s="163">
        <v>3</v>
      </c>
      <c r="B11" s="164" t="s">
        <v>149</v>
      </c>
      <c r="C11" s="171" t="s">
        <v>150</v>
      </c>
      <c r="D11" s="165" t="s">
        <v>146</v>
      </c>
      <c r="E11" s="166">
        <v>5.8696000000000002</v>
      </c>
      <c r="F11" s="167"/>
      <c r="G11" s="168">
        <f>ROUND(E11*F11,2)</f>
        <v>0</v>
      </c>
      <c r="H11" s="155"/>
      <c r="I11" s="154">
        <f>ROUND(E11*H11,2)</f>
        <v>0</v>
      </c>
      <c r="J11" s="155"/>
      <c r="K11" s="154">
        <f>ROUND(E11*J11,2)</f>
        <v>0</v>
      </c>
      <c r="L11" s="154">
        <v>21</v>
      </c>
      <c r="M11" s="154">
        <f>G11*(1+L11/100)</f>
        <v>0</v>
      </c>
      <c r="N11" s="154">
        <v>0</v>
      </c>
      <c r="O11" s="154">
        <f>ROUND(E11*N11,2)</f>
        <v>0</v>
      </c>
      <c r="P11" s="154">
        <v>0</v>
      </c>
      <c r="Q11" s="154">
        <f>ROUND(E11*P11,2)</f>
        <v>0</v>
      </c>
      <c r="R11" s="154"/>
      <c r="S11" s="154" t="s">
        <v>135</v>
      </c>
      <c r="T11" s="154" t="s">
        <v>135</v>
      </c>
      <c r="U11" s="154">
        <v>0.36499999999999999</v>
      </c>
      <c r="V11" s="154">
        <f>ROUND(E11*U11,2)</f>
        <v>2.14</v>
      </c>
      <c r="W11" s="154"/>
      <c r="X11" s="154" t="s">
        <v>123</v>
      </c>
      <c r="Y11" s="147"/>
      <c r="Z11" s="147"/>
      <c r="AA11" s="147"/>
      <c r="AB11" s="147"/>
      <c r="AC11" s="147"/>
      <c r="AD11" s="147"/>
      <c r="AE11" s="147"/>
      <c r="AF11" s="147"/>
      <c r="AG11" s="147" t="s">
        <v>124</v>
      </c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outlineLevel="1" x14ac:dyDescent="0.2">
      <c r="A12" s="175">
        <v>4</v>
      </c>
      <c r="B12" s="176" t="s">
        <v>151</v>
      </c>
      <c r="C12" s="181" t="s">
        <v>152</v>
      </c>
      <c r="D12" s="177" t="s">
        <v>146</v>
      </c>
      <c r="E12" s="178">
        <v>5.8696000000000002</v>
      </c>
      <c r="F12" s="179"/>
      <c r="G12" s="180">
        <f>ROUND(E12*F12,2)</f>
        <v>0</v>
      </c>
      <c r="H12" s="155"/>
      <c r="I12" s="154">
        <f>ROUND(E12*H12,2)</f>
        <v>0</v>
      </c>
      <c r="J12" s="155"/>
      <c r="K12" s="154">
        <f>ROUND(E12*J12,2)</f>
        <v>0</v>
      </c>
      <c r="L12" s="154">
        <v>21</v>
      </c>
      <c r="M12" s="154">
        <f>G12*(1+L12/100)</f>
        <v>0</v>
      </c>
      <c r="N12" s="154">
        <v>0</v>
      </c>
      <c r="O12" s="154">
        <f>ROUND(E12*N12,2)</f>
        <v>0</v>
      </c>
      <c r="P12" s="154">
        <v>0</v>
      </c>
      <c r="Q12" s="154">
        <f>ROUND(E12*P12,2)</f>
        <v>0</v>
      </c>
      <c r="R12" s="154"/>
      <c r="S12" s="154" t="s">
        <v>135</v>
      </c>
      <c r="T12" s="154" t="s">
        <v>135</v>
      </c>
      <c r="U12" s="154">
        <v>0.14829999999999999</v>
      </c>
      <c r="V12" s="154">
        <f>ROUND(E12*U12,2)</f>
        <v>0.87</v>
      </c>
      <c r="W12" s="154"/>
      <c r="X12" s="154" t="s">
        <v>123</v>
      </c>
      <c r="Y12" s="147"/>
      <c r="Z12" s="147"/>
      <c r="AA12" s="147"/>
      <c r="AB12" s="147"/>
      <c r="AC12" s="147"/>
      <c r="AD12" s="147"/>
      <c r="AE12" s="147"/>
      <c r="AF12" s="147"/>
      <c r="AG12" s="147" t="s">
        <v>124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outlineLevel="1" x14ac:dyDescent="0.2">
      <c r="A13" s="163">
        <v>5</v>
      </c>
      <c r="B13" s="164" t="s">
        <v>153</v>
      </c>
      <c r="C13" s="171" t="s">
        <v>154</v>
      </c>
      <c r="D13" s="165" t="s">
        <v>146</v>
      </c>
      <c r="E13" s="166">
        <v>3.6004999999999998</v>
      </c>
      <c r="F13" s="167"/>
      <c r="G13" s="168">
        <f>ROUND(E13*F13,2)</f>
        <v>0</v>
      </c>
      <c r="H13" s="155"/>
      <c r="I13" s="154">
        <f>ROUND(E13*H13,2)</f>
        <v>0</v>
      </c>
      <c r="J13" s="155"/>
      <c r="K13" s="154">
        <f>ROUND(E13*J13,2)</f>
        <v>0</v>
      </c>
      <c r="L13" s="154">
        <v>21</v>
      </c>
      <c r="M13" s="154">
        <f>G13*(1+L13/100)</f>
        <v>0</v>
      </c>
      <c r="N13" s="154">
        <v>0</v>
      </c>
      <c r="O13" s="154">
        <f>ROUND(E13*N13,2)</f>
        <v>0</v>
      </c>
      <c r="P13" s="154">
        <v>0</v>
      </c>
      <c r="Q13" s="154">
        <f>ROUND(E13*P13,2)</f>
        <v>0</v>
      </c>
      <c r="R13" s="154"/>
      <c r="S13" s="154" t="s">
        <v>135</v>
      </c>
      <c r="T13" s="154" t="s">
        <v>135</v>
      </c>
      <c r="U13" s="154">
        <v>1.0999999999999999E-2</v>
      </c>
      <c r="V13" s="154">
        <f>ROUND(E13*U13,2)</f>
        <v>0.04</v>
      </c>
      <c r="W13" s="154"/>
      <c r="X13" s="154" t="s">
        <v>123</v>
      </c>
      <c r="Y13" s="147"/>
      <c r="Z13" s="147"/>
      <c r="AA13" s="147"/>
      <c r="AB13" s="147"/>
      <c r="AC13" s="147"/>
      <c r="AD13" s="147"/>
      <c r="AE13" s="147"/>
      <c r="AF13" s="147"/>
      <c r="AG13" s="147" t="s">
        <v>124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outlineLevel="1" x14ac:dyDescent="0.2">
      <c r="A14" s="175">
        <v>6</v>
      </c>
      <c r="B14" s="176" t="s">
        <v>155</v>
      </c>
      <c r="C14" s="181" t="s">
        <v>156</v>
      </c>
      <c r="D14" s="177" t="s">
        <v>146</v>
      </c>
      <c r="E14" s="178">
        <v>3.6004999999999998</v>
      </c>
      <c r="F14" s="179"/>
      <c r="G14" s="180">
        <f>ROUND(E14*F14,2)</f>
        <v>0</v>
      </c>
      <c r="H14" s="155"/>
      <c r="I14" s="154">
        <f>ROUND(E14*H14,2)</f>
        <v>0</v>
      </c>
      <c r="J14" s="155"/>
      <c r="K14" s="154">
        <f>ROUND(E14*J14,2)</f>
        <v>0</v>
      </c>
      <c r="L14" s="154">
        <v>21</v>
      </c>
      <c r="M14" s="154">
        <f>G14*(1+L14/100)</f>
        <v>0</v>
      </c>
      <c r="N14" s="154">
        <v>0</v>
      </c>
      <c r="O14" s="154">
        <f>ROUND(E14*N14,2)</f>
        <v>0</v>
      </c>
      <c r="P14" s="154">
        <v>0</v>
      </c>
      <c r="Q14" s="154">
        <f>ROUND(E14*P14,2)</f>
        <v>0</v>
      </c>
      <c r="R14" s="154"/>
      <c r="S14" s="154" t="s">
        <v>135</v>
      </c>
      <c r="T14" s="154" t="s">
        <v>135</v>
      </c>
      <c r="U14" s="154">
        <v>0.65200000000000002</v>
      </c>
      <c r="V14" s="154">
        <f>ROUND(E14*U14,2)</f>
        <v>2.35</v>
      </c>
      <c r="W14" s="154"/>
      <c r="X14" s="154" t="s">
        <v>123</v>
      </c>
      <c r="Y14" s="147"/>
      <c r="Z14" s="147"/>
      <c r="AA14" s="147"/>
      <c r="AB14" s="147"/>
      <c r="AC14" s="147"/>
      <c r="AD14" s="147"/>
      <c r="AE14" s="147"/>
      <c r="AF14" s="147"/>
      <c r="AG14" s="147" t="s">
        <v>124</v>
      </c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</row>
    <row r="15" spans="1:60" outlineLevel="1" x14ac:dyDescent="0.2">
      <c r="A15" s="163">
        <v>7</v>
      </c>
      <c r="B15" s="164" t="s">
        <v>157</v>
      </c>
      <c r="C15" s="171" t="s">
        <v>158</v>
      </c>
      <c r="D15" s="165" t="s">
        <v>146</v>
      </c>
      <c r="E15" s="166">
        <v>3.6004999999999998</v>
      </c>
      <c r="F15" s="167"/>
      <c r="G15" s="168">
        <f>ROUND(E15*F15,2)</f>
        <v>0</v>
      </c>
      <c r="H15" s="155"/>
      <c r="I15" s="154">
        <f>ROUND(E15*H15,2)</f>
        <v>0</v>
      </c>
      <c r="J15" s="155"/>
      <c r="K15" s="154">
        <f>ROUND(E15*J15,2)</f>
        <v>0</v>
      </c>
      <c r="L15" s="154">
        <v>21</v>
      </c>
      <c r="M15" s="154">
        <f>G15*(1+L15/100)</f>
        <v>0</v>
      </c>
      <c r="N15" s="154">
        <v>0</v>
      </c>
      <c r="O15" s="154">
        <f>ROUND(E15*N15,2)</f>
        <v>0</v>
      </c>
      <c r="P15" s="154">
        <v>0</v>
      </c>
      <c r="Q15" s="154">
        <f>ROUND(E15*P15,2)</f>
        <v>0</v>
      </c>
      <c r="R15" s="154"/>
      <c r="S15" s="154" t="s">
        <v>135</v>
      </c>
      <c r="T15" s="154" t="s">
        <v>135</v>
      </c>
      <c r="U15" s="154">
        <v>0.01</v>
      </c>
      <c r="V15" s="154">
        <f>ROUND(E15*U15,2)</f>
        <v>0.04</v>
      </c>
      <c r="W15" s="154"/>
      <c r="X15" s="154" t="s">
        <v>123</v>
      </c>
      <c r="Y15" s="147"/>
      <c r="Z15" s="147"/>
      <c r="AA15" s="147"/>
      <c r="AB15" s="147"/>
      <c r="AC15" s="147"/>
      <c r="AD15" s="147"/>
      <c r="AE15" s="147"/>
      <c r="AF15" s="147"/>
      <c r="AG15" s="147" t="s">
        <v>124</v>
      </c>
      <c r="AH15" s="147"/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</row>
    <row r="16" spans="1:60" outlineLevel="1" x14ac:dyDescent="0.2">
      <c r="A16" s="163">
        <v>8</v>
      </c>
      <c r="B16" s="164" t="s">
        <v>159</v>
      </c>
      <c r="C16" s="171" t="s">
        <v>160</v>
      </c>
      <c r="D16" s="165" t="s">
        <v>146</v>
      </c>
      <c r="E16" s="166">
        <v>6.5815999999999999</v>
      </c>
      <c r="F16" s="167"/>
      <c r="G16" s="168">
        <f>ROUND(E16*F16,2)</f>
        <v>0</v>
      </c>
      <c r="H16" s="155"/>
      <c r="I16" s="154">
        <f>ROUND(E16*H16,2)</f>
        <v>0</v>
      </c>
      <c r="J16" s="155"/>
      <c r="K16" s="154">
        <f>ROUND(E16*J16,2)</f>
        <v>0</v>
      </c>
      <c r="L16" s="154">
        <v>21</v>
      </c>
      <c r="M16" s="154">
        <f>G16*(1+L16/100)</f>
        <v>0</v>
      </c>
      <c r="N16" s="154">
        <v>0</v>
      </c>
      <c r="O16" s="154">
        <f>ROUND(E16*N16,2)</f>
        <v>0</v>
      </c>
      <c r="P16" s="154">
        <v>0</v>
      </c>
      <c r="Q16" s="154">
        <f>ROUND(E16*P16,2)</f>
        <v>0</v>
      </c>
      <c r="R16" s="154"/>
      <c r="S16" s="154" t="s">
        <v>135</v>
      </c>
      <c r="T16" s="154" t="s">
        <v>135</v>
      </c>
      <c r="U16" s="154">
        <v>0.20200000000000001</v>
      </c>
      <c r="V16" s="154">
        <f>ROUND(E16*U16,2)</f>
        <v>1.33</v>
      </c>
      <c r="W16" s="154"/>
      <c r="X16" s="154" t="s">
        <v>123</v>
      </c>
      <c r="Y16" s="147"/>
      <c r="Z16" s="147"/>
      <c r="AA16" s="147"/>
      <c r="AB16" s="147"/>
      <c r="AC16" s="147"/>
      <c r="AD16" s="147"/>
      <c r="AE16" s="147"/>
      <c r="AF16" s="147"/>
      <c r="AG16" s="147" t="s">
        <v>124</v>
      </c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</row>
    <row r="17" spans="1:60" outlineLevel="1" x14ac:dyDescent="0.2">
      <c r="A17" s="163">
        <v>9</v>
      </c>
      <c r="B17" s="164" t="s">
        <v>161</v>
      </c>
      <c r="C17" s="171" t="s">
        <v>162</v>
      </c>
      <c r="D17" s="165" t="s">
        <v>163</v>
      </c>
      <c r="E17" s="166">
        <v>13.5</v>
      </c>
      <c r="F17" s="167"/>
      <c r="G17" s="168">
        <f>ROUND(E17*F17,2)</f>
        <v>0</v>
      </c>
      <c r="H17" s="155"/>
      <c r="I17" s="154">
        <f>ROUND(E17*H17,2)</f>
        <v>0</v>
      </c>
      <c r="J17" s="155"/>
      <c r="K17" s="154">
        <f>ROUND(E17*J17,2)</f>
        <v>0</v>
      </c>
      <c r="L17" s="154">
        <v>21</v>
      </c>
      <c r="M17" s="154">
        <f>G17*(1+L17/100)</f>
        <v>0</v>
      </c>
      <c r="N17" s="154">
        <v>0</v>
      </c>
      <c r="O17" s="154">
        <f>ROUND(E17*N17,2)</f>
        <v>0</v>
      </c>
      <c r="P17" s="154">
        <v>0</v>
      </c>
      <c r="Q17" s="154">
        <f>ROUND(E17*P17,2)</f>
        <v>0</v>
      </c>
      <c r="R17" s="154"/>
      <c r="S17" s="154" t="s">
        <v>135</v>
      </c>
      <c r="T17" s="154" t="s">
        <v>135</v>
      </c>
      <c r="U17" s="154">
        <v>1.7999999999999999E-2</v>
      </c>
      <c r="V17" s="154">
        <f>ROUND(E17*U17,2)</f>
        <v>0.24</v>
      </c>
      <c r="W17" s="154"/>
      <c r="X17" s="154" t="s">
        <v>123</v>
      </c>
      <c r="Y17" s="147"/>
      <c r="Z17" s="147"/>
      <c r="AA17" s="147"/>
      <c r="AB17" s="147"/>
      <c r="AC17" s="147"/>
      <c r="AD17" s="147"/>
      <c r="AE17" s="147"/>
      <c r="AF17" s="147"/>
      <c r="AG17" s="147" t="s">
        <v>124</v>
      </c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</row>
    <row r="18" spans="1:60" x14ac:dyDescent="0.2">
      <c r="A18" s="157" t="s">
        <v>117</v>
      </c>
      <c r="B18" s="158" t="s">
        <v>73</v>
      </c>
      <c r="C18" s="170" t="s">
        <v>74</v>
      </c>
      <c r="D18" s="159"/>
      <c r="E18" s="160"/>
      <c r="F18" s="161"/>
      <c r="G18" s="162">
        <f>SUMIF(AG19:AG21,"&lt;&gt;NOR",G19:G21)</f>
        <v>0</v>
      </c>
      <c r="H18" s="156"/>
      <c r="I18" s="156">
        <f>SUM(I19:I21)</f>
        <v>0</v>
      </c>
      <c r="J18" s="156"/>
      <c r="K18" s="156">
        <f>SUM(K19:K21)</f>
        <v>0</v>
      </c>
      <c r="L18" s="156"/>
      <c r="M18" s="156">
        <f>SUM(M19:M21)</f>
        <v>0</v>
      </c>
      <c r="N18" s="156"/>
      <c r="O18" s="156">
        <f>SUM(O19:O21)</f>
        <v>3.8000000000000003</v>
      </c>
      <c r="P18" s="156"/>
      <c r="Q18" s="156">
        <f>SUM(Q19:Q21)</f>
        <v>0</v>
      </c>
      <c r="R18" s="156"/>
      <c r="S18" s="156"/>
      <c r="T18" s="156"/>
      <c r="U18" s="156"/>
      <c r="V18" s="156">
        <f>SUM(V19:V21)</f>
        <v>14.450000000000001</v>
      </c>
      <c r="W18" s="156"/>
      <c r="X18" s="156"/>
      <c r="AG18" t="s">
        <v>118</v>
      </c>
    </row>
    <row r="19" spans="1:60" outlineLevel="1" x14ac:dyDescent="0.2">
      <c r="A19" s="163">
        <v>10</v>
      </c>
      <c r="B19" s="164" t="s">
        <v>164</v>
      </c>
      <c r="C19" s="171" t="s">
        <v>165</v>
      </c>
      <c r="D19" s="165" t="s">
        <v>146</v>
      </c>
      <c r="E19" s="166">
        <v>1.35</v>
      </c>
      <c r="F19" s="167"/>
      <c r="G19" s="168">
        <f>ROUND(E19*F19,2)</f>
        <v>0</v>
      </c>
      <c r="H19" s="155"/>
      <c r="I19" s="154">
        <f>ROUND(E19*H19,2)</f>
        <v>0</v>
      </c>
      <c r="J19" s="155"/>
      <c r="K19" s="154">
        <f>ROUND(E19*J19,2)</f>
        <v>0</v>
      </c>
      <c r="L19" s="154">
        <v>21</v>
      </c>
      <c r="M19" s="154">
        <f>G19*(1+L19/100)</f>
        <v>0</v>
      </c>
      <c r="N19" s="154">
        <v>2.5249999999999999</v>
      </c>
      <c r="O19" s="154">
        <f>ROUND(E19*N19,2)</f>
        <v>3.41</v>
      </c>
      <c r="P19" s="154">
        <v>0</v>
      </c>
      <c r="Q19" s="154">
        <f>ROUND(E19*P19,2)</f>
        <v>0</v>
      </c>
      <c r="R19" s="154"/>
      <c r="S19" s="154" t="s">
        <v>135</v>
      </c>
      <c r="T19" s="154" t="s">
        <v>135</v>
      </c>
      <c r="U19" s="154">
        <v>0.47699999999999998</v>
      </c>
      <c r="V19" s="154">
        <f>ROUND(E19*U19,2)</f>
        <v>0.64</v>
      </c>
      <c r="W19" s="154"/>
      <c r="X19" s="154" t="s">
        <v>123</v>
      </c>
      <c r="Y19" s="147"/>
      <c r="Z19" s="147"/>
      <c r="AA19" s="147"/>
      <c r="AB19" s="147"/>
      <c r="AC19" s="147"/>
      <c r="AD19" s="147"/>
      <c r="AE19" s="147"/>
      <c r="AF19" s="147"/>
      <c r="AG19" s="147" t="s">
        <v>124</v>
      </c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</row>
    <row r="20" spans="1:60" outlineLevel="1" x14ac:dyDescent="0.2">
      <c r="A20" s="163">
        <v>11</v>
      </c>
      <c r="B20" s="164" t="s">
        <v>166</v>
      </c>
      <c r="C20" s="171" t="s">
        <v>167</v>
      </c>
      <c r="D20" s="165" t="s">
        <v>163</v>
      </c>
      <c r="E20" s="166">
        <v>10.08</v>
      </c>
      <c r="F20" s="167"/>
      <c r="G20" s="168">
        <f>ROUND(E20*F20,2)</f>
        <v>0</v>
      </c>
      <c r="H20" s="155"/>
      <c r="I20" s="154">
        <f>ROUND(E20*H20,2)</f>
        <v>0</v>
      </c>
      <c r="J20" s="155"/>
      <c r="K20" s="154">
        <f>ROUND(E20*J20,2)</f>
        <v>0</v>
      </c>
      <c r="L20" s="154">
        <v>21</v>
      </c>
      <c r="M20" s="154">
        <f>G20*(1+L20/100)</f>
        <v>0</v>
      </c>
      <c r="N20" s="154">
        <v>3.916E-2</v>
      </c>
      <c r="O20" s="154">
        <f>ROUND(E20*N20,2)</f>
        <v>0.39</v>
      </c>
      <c r="P20" s="154">
        <v>0</v>
      </c>
      <c r="Q20" s="154">
        <f>ROUND(E20*P20,2)</f>
        <v>0</v>
      </c>
      <c r="R20" s="154"/>
      <c r="S20" s="154" t="s">
        <v>135</v>
      </c>
      <c r="T20" s="154" t="s">
        <v>135</v>
      </c>
      <c r="U20" s="154">
        <v>1.05</v>
      </c>
      <c r="V20" s="154">
        <f>ROUND(E20*U20,2)</f>
        <v>10.58</v>
      </c>
      <c r="W20" s="154"/>
      <c r="X20" s="154" t="s">
        <v>123</v>
      </c>
      <c r="Y20" s="147"/>
      <c r="Z20" s="147"/>
      <c r="AA20" s="147"/>
      <c r="AB20" s="147"/>
      <c r="AC20" s="147"/>
      <c r="AD20" s="147"/>
      <c r="AE20" s="147"/>
      <c r="AF20" s="147"/>
      <c r="AG20" s="147" t="s">
        <v>124</v>
      </c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</row>
    <row r="21" spans="1:60" outlineLevel="1" x14ac:dyDescent="0.2">
      <c r="A21" s="163">
        <v>12</v>
      </c>
      <c r="B21" s="164" t="s">
        <v>168</v>
      </c>
      <c r="C21" s="171" t="s">
        <v>169</v>
      </c>
      <c r="D21" s="165" t="s">
        <v>163</v>
      </c>
      <c r="E21" s="166">
        <v>10.08</v>
      </c>
      <c r="F21" s="167"/>
      <c r="G21" s="168">
        <f>ROUND(E21*F21,2)</f>
        <v>0</v>
      </c>
      <c r="H21" s="155"/>
      <c r="I21" s="154">
        <f>ROUND(E21*H21,2)</f>
        <v>0</v>
      </c>
      <c r="J21" s="155"/>
      <c r="K21" s="154">
        <f>ROUND(E21*J21,2)</f>
        <v>0</v>
      </c>
      <c r="L21" s="154">
        <v>21</v>
      </c>
      <c r="M21" s="154">
        <f>G21*(1+L21/100)</f>
        <v>0</v>
      </c>
      <c r="N21" s="154">
        <v>0</v>
      </c>
      <c r="O21" s="154">
        <f>ROUND(E21*N21,2)</f>
        <v>0</v>
      </c>
      <c r="P21" s="154">
        <v>0</v>
      </c>
      <c r="Q21" s="154">
        <f>ROUND(E21*P21,2)</f>
        <v>0</v>
      </c>
      <c r="R21" s="154"/>
      <c r="S21" s="154" t="s">
        <v>135</v>
      </c>
      <c r="T21" s="154" t="s">
        <v>135</v>
      </c>
      <c r="U21" s="154">
        <v>0.32</v>
      </c>
      <c r="V21" s="154">
        <f>ROUND(E21*U21,2)</f>
        <v>3.23</v>
      </c>
      <c r="W21" s="154"/>
      <c r="X21" s="154" t="s">
        <v>123</v>
      </c>
      <c r="Y21" s="147"/>
      <c r="Z21" s="147"/>
      <c r="AA21" s="147"/>
      <c r="AB21" s="147"/>
      <c r="AC21" s="147"/>
      <c r="AD21" s="147"/>
      <c r="AE21" s="147"/>
      <c r="AF21" s="147"/>
      <c r="AG21" s="147" t="s">
        <v>124</v>
      </c>
      <c r="AH21" s="147"/>
      <c r="AI21" s="147"/>
      <c r="AJ21" s="147"/>
      <c r="AK21" s="147"/>
      <c r="AL21" s="147"/>
      <c r="AM21" s="147"/>
      <c r="AN21" s="147"/>
      <c r="AO21" s="147"/>
      <c r="AP21" s="147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  <c r="BB21" s="147"/>
      <c r="BC21" s="147"/>
      <c r="BD21" s="147"/>
      <c r="BE21" s="147"/>
      <c r="BF21" s="147"/>
      <c r="BG21" s="147"/>
      <c r="BH21" s="147"/>
    </row>
    <row r="22" spans="1:60" x14ac:dyDescent="0.2">
      <c r="A22" s="157" t="s">
        <v>117</v>
      </c>
      <c r="B22" s="158" t="s">
        <v>75</v>
      </c>
      <c r="C22" s="170" t="s">
        <v>76</v>
      </c>
      <c r="D22" s="159"/>
      <c r="E22" s="160"/>
      <c r="F22" s="161"/>
      <c r="G22" s="162">
        <f>SUMIF(AG23:AG23,"&lt;&gt;NOR",G23:G23)</f>
        <v>0</v>
      </c>
      <c r="H22" s="156"/>
      <c r="I22" s="156">
        <f>SUM(I23:I23)</f>
        <v>0</v>
      </c>
      <c r="J22" s="156"/>
      <c r="K22" s="156">
        <f>SUM(K23:K23)</f>
        <v>0</v>
      </c>
      <c r="L22" s="156"/>
      <c r="M22" s="156">
        <f>SUM(M23:M23)</f>
        <v>0</v>
      </c>
      <c r="N22" s="156"/>
      <c r="O22" s="156">
        <f>SUM(O23:O23)</f>
        <v>1.84</v>
      </c>
      <c r="P22" s="156"/>
      <c r="Q22" s="156">
        <f>SUM(Q23:Q23)</f>
        <v>0</v>
      </c>
      <c r="R22" s="156"/>
      <c r="S22" s="156"/>
      <c r="T22" s="156"/>
      <c r="U22" s="156"/>
      <c r="V22" s="156">
        <f>SUM(V23:V23)</f>
        <v>0.15</v>
      </c>
      <c r="W22" s="156"/>
      <c r="X22" s="156"/>
      <c r="AG22" t="s">
        <v>118</v>
      </c>
    </row>
    <row r="23" spans="1:60" ht="22.5" outlineLevel="1" x14ac:dyDescent="0.2">
      <c r="A23" s="163">
        <v>13</v>
      </c>
      <c r="B23" s="164" t="s">
        <v>170</v>
      </c>
      <c r="C23" s="171" t="s">
        <v>171</v>
      </c>
      <c r="D23" s="165" t="s">
        <v>163</v>
      </c>
      <c r="E23" s="166">
        <v>6.38</v>
      </c>
      <c r="F23" s="167"/>
      <c r="G23" s="168">
        <f>ROUND(E23*F23,2)</f>
        <v>0</v>
      </c>
      <c r="H23" s="155"/>
      <c r="I23" s="154">
        <f>ROUND(E23*H23,2)</f>
        <v>0</v>
      </c>
      <c r="J23" s="155"/>
      <c r="K23" s="154">
        <f>ROUND(E23*J23,2)</f>
        <v>0</v>
      </c>
      <c r="L23" s="154">
        <v>21</v>
      </c>
      <c r="M23" s="154">
        <f>G23*(1+L23/100)</f>
        <v>0</v>
      </c>
      <c r="N23" s="154">
        <v>0.28799999999999998</v>
      </c>
      <c r="O23" s="154">
        <f>ROUND(E23*N23,2)</f>
        <v>1.84</v>
      </c>
      <c r="P23" s="154">
        <v>0</v>
      </c>
      <c r="Q23" s="154">
        <f>ROUND(E23*P23,2)</f>
        <v>0</v>
      </c>
      <c r="R23" s="154"/>
      <c r="S23" s="154" t="s">
        <v>135</v>
      </c>
      <c r="T23" s="154" t="s">
        <v>135</v>
      </c>
      <c r="U23" s="154">
        <v>2.3E-2</v>
      </c>
      <c r="V23" s="154">
        <f>ROUND(E23*U23,2)</f>
        <v>0.15</v>
      </c>
      <c r="W23" s="154"/>
      <c r="X23" s="154" t="s">
        <v>123</v>
      </c>
      <c r="Y23" s="147"/>
      <c r="Z23" s="147"/>
      <c r="AA23" s="147"/>
      <c r="AB23" s="147"/>
      <c r="AC23" s="147"/>
      <c r="AD23" s="147"/>
      <c r="AE23" s="147"/>
      <c r="AF23" s="147"/>
      <c r="AG23" s="147" t="s">
        <v>124</v>
      </c>
      <c r="AH23" s="147"/>
      <c r="AI23" s="147"/>
      <c r="AJ23" s="147"/>
      <c r="AK23" s="147"/>
      <c r="AL23" s="147"/>
      <c r="AM23" s="147"/>
      <c r="AN23" s="147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</row>
    <row r="24" spans="1:60" x14ac:dyDescent="0.2">
      <c r="A24" s="157" t="s">
        <v>117</v>
      </c>
      <c r="B24" s="158" t="s">
        <v>81</v>
      </c>
      <c r="C24" s="170" t="s">
        <v>82</v>
      </c>
      <c r="D24" s="159"/>
      <c r="E24" s="160"/>
      <c r="F24" s="161"/>
      <c r="G24" s="162">
        <f>SUMIF(AG25:AG25,"&lt;&gt;NOR",G25:G25)</f>
        <v>0</v>
      </c>
      <c r="H24" s="156"/>
      <c r="I24" s="156">
        <f>SUM(I25:I25)</f>
        <v>0</v>
      </c>
      <c r="J24" s="156"/>
      <c r="K24" s="156">
        <f>SUM(K25:K25)</f>
        <v>0</v>
      </c>
      <c r="L24" s="156"/>
      <c r="M24" s="156">
        <f>SUM(M25:M25)</f>
        <v>0</v>
      </c>
      <c r="N24" s="156"/>
      <c r="O24" s="156">
        <f>SUM(O25:O25)</f>
        <v>0</v>
      </c>
      <c r="P24" s="156"/>
      <c r="Q24" s="156">
        <f>SUM(Q25:Q25)</f>
        <v>0</v>
      </c>
      <c r="R24" s="156"/>
      <c r="S24" s="156"/>
      <c r="T24" s="156"/>
      <c r="U24" s="156"/>
      <c r="V24" s="156">
        <f>SUM(V25:V25)</f>
        <v>0.55000000000000004</v>
      </c>
      <c r="W24" s="156"/>
      <c r="X24" s="156"/>
      <c r="AG24" t="s">
        <v>118</v>
      </c>
    </row>
    <row r="25" spans="1:60" outlineLevel="1" x14ac:dyDescent="0.2">
      <c r="A25" s="175">
        <v>14</v>
      </c>
      <c r="B25" s="176" t="s">
        <v>172</v>
      </c>
      <c r="C25" s="181" t="s">
        <v>173</v>
      </c>
      <c r="D25" s="177" t="s">
        <v>174</v>
      </c>
      <c r="E25" s="178">
        <v>5.6409200000000004</v>
      </c>
      <c r="F25" s="179"/>
      <c r="G25" s="180">
        <f>ROUND(E25*F25,2)</f>
        <v>0</v>
      </c>
      <c r="H25" s="155"/>
      <c r="I25" s="154">
        <f>ROUND(E25*H25,2)</f>
        <v>0</v>
      </c>
      <c r="J25" s="155"/>
      <c r="K25" s="154">
        <f>ROUND(E25*J25,2)</f>
        <v>0</v>
      </c>
      <c r="L25" s="154">
        <v>21</v>
      </c>
      <c r="M25" s="154">
        <f>G25*(1+L25/100)</f>
        <v>0</v>
      </c>
      <c r="N25" s="154">
        <v>0</v>
      </c>
      <c r="O25" s="154">
        <f>ROUND(E25*N25,2)</f>
        <v>0</v>
      </c>
      <c r="P25" s="154">
        <v>0</v>
      </c>
      <c r="Q25" s="154">
        <f>ROUND(E25*P25,2)</f>
        <v>0</v>
      </c>
      <c r="R25" s="154"/>
      <c r="S25" s="154" t="s">
        <v>135</v>
      </c>
      <c r="T25" s="154" t="s">
        <v>135</v>
      </c>
      <c r="U25" s="154">
        <v>9.7000000000000003E-2</v>
      </c>
      <c r="V25" s="154">
        <f>ROUND(E25*U25,2)</f>
        <v>0.55000000000000004</v>
      </c>
      <c r="W25" s="154"/>
      <c r="X25" s="154" t="s">
        <v>175</v>
      </c>
      <c r="Y25" s="147"/>
      <c r="Z25" s="147"/>
      <c r="AA25" s="147"/>
      <c r="AB25" s="147"/>
      <c r="AC25" s="147"/>
      <c r="AD25" s="147"/>
      <c r="AE25" s="147"/>
      <c r="AF25" s="147"/>
      <c r="AG25" s="147" t="s">
        <v>176</v>
      </c>
      <c r="AH25" s="147"/>
      <c r="AI25" s="147"/>
      <c r="AJ25" s="147"/>
      <c r="AK25" s="147"/>
      <c r="AL25" s="147"/>
      <c r="AM25" s="147"/>
      <c r="AN25" s="147"/>
      <c r="AO25" s="147"/>
      <c r="AP25" s="147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  <c r="BB25" s="147"/>
      <c r="BC25" s="147"/>
      <c r="BD25" s="147"/>
      <c r="BE25" s="147"/>
      <c r="BF25" s="147"/>
      <c r="BG25" s="147"/>
      <c r="BH25" s="147"/>
    </row>
    <row r="26" spans="1:60" x14ac:dyDescent="0.2">
      <c r="A26" s="157" t="s">
        <v>117</v>
      </c>
      <c r="B26" s="158" t="s">
        <v>85</v>
      </c>
      <c r="C26" s="170" t="s">
        <v>86</v>
      </c>
      <c r="D26" s="159"/>
      <c r="E26" s="160"/>
      <c r="F26" s="161"/>
      <c r="G26" s="162">
        <f>SUMIF(AG27:AG27,"&lt;&gt;NOR",G27:G27)</f>
        <v>0</v>
      </c>
      <c r="H26" s="156"/>
      <c r="I26" s="156">
        <f>SUM(I27:I27)</f>
        <v>0</v>
      </c>
      <c r="J26" s="156"/>
      <c r="K26" s="156">
        <f>SUM(K27:K27)</f>
        <v>0</v>
      </c>
      <c r="L26" s="156"/>
      <c r="M26" s="156">
        <f>SUM(M27:M27)</f>
        <v>0</v>
      </c>
      <c r="N26" s="156"/>
      <c r="O26" s="156">
        <f>SUM(O27:O27)</f>
        <v>0</v>
      </c>
      <c r="P26" s="156"/>
      <c r="Q26" s="156">
        <f>SUM(Q27:Q27)</f>
        <v>0</v>
      </c>
      <c r="R26" s="156"/>
      <c r="S26" s="156"/>
      <c r="T26" s="156"/>
      <c r="U26" s="156"/>
      <c r="V26" s="156">
        <f>SUM(V27:V27)</f>
        <v>0</v>
      </c>
      <c r="W26" s="156"/>
      <c r="X26" s="156"/>
      <c r="AG26" t="s">
        <v>118</v>
      </c>
    </row>
    <row r="27" spans="1:60" ht="22.5" outlineLevel="1" x14ac:dyDescent="0.2">
      <c r="A27" s="163">
        <v>15</v>
      </c>
      <c r="B27" s="164" t="s">
        <v>177</v>
      </c>
      <c r="C27" s="171" t="s">
        <v>178</v>
      </c>
      <c r="D27" s="165" t="s">
        <v>120</v>
      </c>
      <c r="E27" s="166">
        <v>1</v>
      </c>
      <c r="F27" s="167"/>
      <c r="G27" s="168">
        <f>ROUND(E27*F27,2)</f>
        <v>0</v>
      </c>
      <c r="H27" s="155"/>
      <c r="I27" s="154">
        <f>ROUND(E27*H27,2)</f>
        <v>0</v>
      </c>
      <c r="J27" s="155"/>
      <c r="K27" s="154">
        <f>ROUND(E27*J27,2)</f>
        <v>0</v>
      </c>
      <c r="L27" s="154">
        <v>21</v>
      </c>
      <c r="M27" s="154">
        <f>G27*(1+L27/100)</f>
        <v>0</v>
      </c>
      <c r="N27" s="154">
        <v>0</v>
      </c>
      <c r="O27" s="154">
        <f>ROUND(E27*N27,2)</f>
        <v>0</v>
      </c>
      <c r="P27" s="154">
        <v>0</v>
      </c>
      <c r="Q27" s="154">
        <f>ROUND(E27*P27,2)</f>
        <v>0</v>
      </c>
      <c r="R27" s="154"/>
      <c r="S27" s="154" t="s">
        <v>121</v>
      </c>
      <c r="T27" s="154" t="s">
        <v>122</v>
      </c>
      <c r="U27" s="154">
        <v>0</v>
      </c>
      <c r="V27" s="154">
        <f>ROUND(E27*U27,2)</f>
        <v>0</v>
      </c>
      <c r="W27" s="154"/>
      <c r="X27" s="154" t="s">
        <v>123</v>
      </c>
      <c r="Y27" s="147"/>
      <c r="Z27" s="147"/>
      <c r="AA27" s="147"/>
      <c r="AB27" s="147"/>
      <c r="AC27" s="147"/>
      <c r="AD27" s="147"/>
      <c r="AE27" s="147"/>
      <c r="AF27" s="147"/>
      <c r="AG27" s="147" t="s">
        <v>124</v>
      </c>
      <c r="AH27" s="147"/>
      <c r="AI27" s="147"/>
      <c r="AJ27" s="147"/>
      <c r="AK27" s="147"/>
      <c r="AL27" s="147"/>
      <c r="AM27" s="147"/>
      <c r="AN27" s="147"/>
      <c r="AO27" s="147"/>
      <c r="AP27" s="147"/>
      <c r="AQ27" s="147"/>
      <c r="AR27" s="147"/>
      <c r="AS27" s="147"/>
      <c r="AT27" s="147"/>
      <c r="AU27" s="147"/>
      <c r="AV27" s="147"/>
      <c r="AW27" s="147"/>
      <c r="AX27" s="147"/>
      <c r="AY27" s="147"/>
      <c r="AZ27" s="147"/>
      <c r="BA27" s="147"/>
      <c r="BB27" s="147"/>
      <c r="BC27" s="147"/>
      <c r="BD27" s="147"/>
      <c r="BE27" s="147"/>
      <c r="BF27" s="147"/>
      <c r="BG27" s="147"/>
      <c r="BH27" s="147"/>
    </row>
    <row r="28" spans="1:60" x14ac:dyDescent="0.2">
      <c r="A28" s="3"/>
      <c r="B28" s="4"/>
      <c r="C28" s="172"/>
      <c r="D28" s="6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AE28">
        <v>15</v>
      </c>
      <c r="AF28">
        <v>21</v>
      </c>
      <c r="AG28" t="s">
        <v>104</v>
      </c>
    </row>
    <row r="29" spans="1:60" x14ac:dyDescent="0.2">
      <c r="A29" s="150"/>
      <c r="B29" s="151" t="s">
        <v>31</v>
      </c>
      <c r="C29" s="173"/>
      <c r="D29" s="152"/>
      <c r="E29" s="153"/>
      <c r="F29" s="153"/>
      <c r="G29" s="169">
        <f>G8+G18+G22+G24+G26</f>
        <v>0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AE29">
        <f>SUMIF(L7:L27,AE28,G7:G27)</f>
        <v>0</v>
      </c>
      <c r="AF29">
        <f>SUMIF(L7:L27,AF28,G7:G27)</f>
        <v>0</v>
      </c>
      <c r="AG29" t="s">
        <v>125</v>
      </c>
    </row>
    <row r="30" spans="1:60" x14ac:dyDescent="0.2">
      <c r="A30" s="3"/>
      <c r="B30" s="4"/>
      <c r="C30" s="172"/>
      <c r="D30" s="6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60" x14ac:dyDescent="0.2">
      <c r="A31" s="3"/>
      <c r="B31" s="4"/>
      <c r="C31" s="172"/>
      <c r="D31" s="6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60" x14ac:dyDescent="0.2">
      <c r="A32" s="244" t="s">
        <v>126</v>
      </c>
      <c r="B32" s="244"/>
      <c r="C32" s="245"/>
      <c r="D32" s="6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33" x14ac:dyDescent="0.2">
      <c r="A33" s="246"/>
      <c r="B33" s="247"/>
      <c r="C33" s="248"/>
      <c r="D33" s="247"/>
      <c r="E33" s="247"/>
      <c r="F33" s="247"/>
      <c r="G33" s="249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AG33" t="s">
        <v>127</v>
      </c>
    </row>
    <row r="34" spans="1:33" x14ac:dyDescent="0.2">
      <c r="A34" s="250"/>
      <c r="B34" s="251"/>
      <c r="C34" s="252"/>
      <c r="D34" s="251"/>
      <c r="E34" s="251"/>
      <c r="F34" s="251"/>
      <c r="G34" s="25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33" x14ac:dyDescent="0.2">
      <c r="A35" s="250"/>
      <c r="B35" s="251"/>
      <c r="C35" s="252"/>
      <c r="D35" s="251"/>
      <c r="E35" s="251"/>
      <c r="F35" s="251"/>
      <c r="G35" s="25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33" x14ac:dyDescent="0.2">
      <c r="A36" s="250"/>
      <c r="B36" s="251"/>
      <c r="C36" s="252"/>
      <c r="D36" s="251"/>
      <c r="E36" s="251"/>
      <c r="F36" s="251"/>
      <c r="G36" s="25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33" x14ac:dyDescent="0.2">
      <c r="A37" s="254"/>
      <c r="B37" s="255"/>
      <c r="C37" s="256"/>
      <c r="D37" s="255"/>
      <c r="E37" s="255"/>
      <c r="F37" s="255"/>
      <c r="G37" s="257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33" x14ac:dyDescent="0.2">
      <c r="A38" s="3"/>
      <c r="B38" s="4"/>
      <c r="C38" s="172"/>
      <c r="D38" s="6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33" x14ac:dyDescent="0.2">
      <c r="C39" s="174"/>
      <c r="D39" s="10"/>
      <c r="AG39" t="s">
        <v>128</v>
      </c>
    </row>
    <row r="40" spans="1:33" x14ac:dyDescent="0.2">
      <c r="D40" s="10"/>
    </row>
    <row r="41" spans="1:33" x14ac:dyDescent="0.2">
      <c r="D41" s="10"/>
    </row>
    <row r="42" spans="1:33" x14ac:dyDescent="0.2">
      <c r="D42" s="10"/>
    </row>
    <row r="43" spans="1:33" x14ac:dyDescent="0.2">
      <c r="D43" s="10"/>
    </row>
    <row r="44" spans="1:33" x14ac:dyDescent="0.2">
      <c r="D44" s="10"/>
    </row>
    <row r="45" spans="1:33" x14ac:dyDescent="0.2">
      <c r="D45" s="10"/>
    </row>
    <row r="46" spans="1:33" x14ac:dyDescent="0.2">
      <c r="D46" s="10"/>
    </row>
    <row r="47" spans="1:33" x14ac:dyDescent="0.2">
      <c r="D47" s="10"/>
    </row>
    <row r="48" spans="1:33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</sheetData>
  <mergeCells count="6">
    <mergeCell ref="A33:G37"/>
    <mergeCell ref="A1:G1"/>
    <mergeCell ref="C2:G2"/>
    <mergeCell ref="C3:G3"/>
    <mergeCell ref="C4:G4"/>
    <mergeCell ref="A32:C32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BH5000"/>
  <sheetViews>
    <sheetView workbookViewId="0">
      <pane ySplit="7" topLeftCell="A8" activePane="bottomLeft" state="frozen"/>
      <selection pane="bottomLeft" activeCell="AB11" sqref="AB11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50</v>
      </c>
      <c r="C3" s="238" t="s">
        <v>51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53</v>
      </c>
      <c r="C4" s="241" t="s">
        <v>47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87</v>
      </c>
      <c r="C8" s="170" t="s">
        <v>88</v>
      </c>
      <c r="D8" s="159"/>
      <c r="E8" s="160"/>
      <c r="F8" s="161"/>
      <c r="G8" s="162">
        <f>SUMIF(AG9:AG9,"&lt;&gt;NOR",G9:G9)</f>
        <v>0</v>
      </c>
      <c r="H8" s="156"/>
      <c r="I8" s="156">
        <f>SUM(I9:I9)</f>
        <v>0</v>
      </c>
      <c r="J8" s="156"/>
      <c r="K8" s="156">
        <f>SUM(K9:K9)</f>
        <v>0</v>
      </c>
      <c r="L8" s="156"/>
      <c r="M8" s="156">
        <f>SUM(M9:M9)</f>
        <v>0</v>
      </c>
      <c r="N8" s="156"/>
      <c r="O8" s="156">
        <f>SUM(O9:O9)</f>
        <v>0</v>
      </c>
      <c r="P8" s="156"/>
      <c r="Q8" s="156">
        <f>SUM(Q9:Q9)</f>
        <v>0</v>
      </c>
      <c r="R8" s="156"/>
      <c r="S8" s="156"/>
      <c r="T8" s="156"/>
      <c r="U8" s="156"/>
      <c r="V8" s="156">
        <f>SUM(V9:V9)</f>
        <v>0</v>
      </c>
      <c r="W8" s="156"/>
      <c r="X8" s="156"/>
      <c r="AG8" t="s">
        <v>118</v>
      </c>
    </row>
    <row r="9" spans="1:60" ht="191.25" outlineLevel="1" x14ac:dyDescent="0.2">
      <c r="A9" s="163">
        <v>1</v>
      </c>
      <c r="B9" s="164" t="s">
        <v>119</v>
      </c>
      <c r="C9" s="171" t="s">
        <v>279</v>
      </c>
      <c r="D9" s="165" t="s">
        <v>120</v>
      </c>
      <c r="E9" s="166">
        <v>1</v>
      </c>
      <c r="F9" s="167"/>
      <c r="G9" s="168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121</v>
      </c>
      <c r="T9" s="154" t="s">
        <v>122</v>
      </c>
      <c r="U9" s="154">
        <v>0</v>
      </c>
      <c r="V9" s="154">
        <f>ROUND(E9*U9,2)</f>
        <v>0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x14ac:dyDescent="0.2">
      <c r="A10" s="3"/>
      <c r="B10" s="4"/>
      <c r="C10" s="172"/>
      <c r="D10" s="6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AE10">
        <v>15</v>
      </c>
      <c r="AF10">
        <v>21</v>
      </c>
      <c r="AG10" t="s">
        <v>104</v>
      </c>
    </row>
    <row r="11" spans="1:60" x14ac:dyDescent="0.2">
      <c r="A11" s="150"/>
      <c r="B11" s="151" t="s">
        <v>31</v>
      </c>
      <c r="C11" s="173"/>
      <c r="D11" s="152"/>
      <c r="E11" s="153"/>
      <c r="F11" s="153"/>
      <c r="G11" s="169">
        <f>G8</f>
        <v>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AE11">
        <f>SUMIF(L7:L9,AE10,G7:G9)</f>
        <v>0</v>
      </c>
      <c r="AF11">
        <f>SUMIF(L7:L9,AF10,G7:G9)</f>
        <v>0</v>
      </c>
      <c r="AG11" t="s">
        <v>125</v>
      </c>
    </row>
    <row r="12" spans="1:60" x14ac:dyDescent="0.2">
      <c r="A12" s="3"/>
      <c r="B12" s="4"/>
      <c r="C12" s="172"/>
      <c r="D12" s="6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60" x14ac:dyDescent="0.2">
      <c r="A13" s="3"/>
      <c r="B13" s="4"/>
      <c r="C13" s="172"/>
      <c r="D13" s="6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60" x14ac:dyDescent="0.2">
      <c r="A14" s="244" t="s">
        <v>126</v>
      </c>
      <c r="B14" s="244"/>
      <c r="C14" s="245"/>
      <c r="D14" s="6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60" x14ac:dyDescent="0.2">
      <c r="A15" s="246"/>
      <c r="B15" s="247"/>
      <c r="C15" s="248"/>
      <c r="D15" s="247"/>
      <c r="E15" s="247"/>
      <c r="F15" s="247"/>
      <c r="G15" s="249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AG15" t="s">
        <v>127</v>
      </c>
    </row>
    <row r="16" spans="1:60" x14ac:dyDescent="0.2">
      <c r="A16" s="250"/>
      <c r="B16" s="251"/>
      <c r="C16" s="252"/>
      <c r="D16" s="251"/>
      <c r="E16" s="251"/>
      <c r="F16" s="251"/>
      <c r="G16" s="25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33" x14ac:dyDescent="0.2">
      <c r="A17" s="250"/>
      <c r="B17" s="251"/>
      <c r="C17" s="252"/>
      <c r="D17" s="251"/>
      <c r="E17" s="251"/>
      <c r="F17" s="251"/>
      <c r="G17" s="25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33" x14ac:dyDescent="0.2">
      <c r="A18" s="250"/>
      <c r="B18" s="251"/>
      <c r="C18" s="252"/>
      <c r="D18" s="251"/>
      <c r="E18" s="251"/>
      <c r="F18" s="251"/>
      <c r="G18" s="25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33" x14ac:dyDescent="0.2">
      <c r="A19" s="254"/>
      <c r="B19" s="255"/>
      <c r="C19" s="256"/>
      <c r="D19" s="255"/>
      <c r="E19" s="255"/>
      <c r="F19" s="255"/>
      <c r="G19" s="257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33" x14ac:dyDescent="0.2">
      <c r="A20" s="3"/>
      <c r="B20" s="4"/>
      <c r="C20" s="172"/>
      <c r="D20" s="6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33" x14ac:dyDescent="0.2">
      <c r="C21" s="174"/>
      <c r="D21" s="10"/>
      <c r="AG21" t="s">
        <v>128</v>
      </c>
    </row>
    <row r="22" spans="1:33" x14ac:dyDescent="0.2">
      <c r="D22" s="10"/>
    </row>
    <row r="23" spans="1:33" x14ac:dyDescent="0.2">
      <c r="D23" s="10"/>
    </row>
    <row r="24" spans="1:33" x14ac:dyDescent="0.2">
      <c r="D24" s="10"/>
    </row>
    <row r="25" spans="1:33" x14ac:dyDescent="0.2">
      <c r="D25" s="10"/>
    </row>
    <row r="26" spans="1:33" x14ac:dyDescent="0.2">
      <c r="D26" s="10"/>
    </row>
    <row r="27" spans="1:33" x14ac:dyDescent="0.2">
      <c r="D27" s="10"/>
    </row>
    <row r="28" spans="1:33" x14ac:dyDescent="0.2">
      <c r="D28" s="10"/>
    </row>
    <row r="29" spans="1:33" x14ac:dyDescent="0.2">
      <c r="D29" s="10"/>
    </row>
    <row r="30" spans="1:33" x14ac:dyDescent="0.2">
      <c r="D30" s="10"/>
    </row>
    <row r="31" spans="1:33" x14ac:dyDescent="0.2">
      <c r="D31" s="10"/>
    </row>
    <row r="32" spans="1:33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6">
    <mergeCell ref="A15:G19"/>
    <mergeCell ref="A1:G1"/>
    <mergeCell ref="C2:G2"/>
    <mergeCell ref="C3:G3"/>
    <mergeCell ref="C4:G4"/>
    <mergeCell ref="A14:C14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BH4985"/>
  <sheetViews>
    <sheetView workbookViewId="0">
      <pane ySplit="7" topLeftCell="A8" activePane="bottomLeft" state="frozen"/>
      <selection pane="bottomLeft" activeCell="AA23" sqref="AA23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54</v>
      </c>
      <c r="C3" s="238" t="s">
        <v>55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46</v>
      </c>
      <c r="C4" s="241" t="s">
        <v>52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71</v>
      </c>
      <c r="C8" s="170" t="s">
        <v>72</v>
      </c>
      <c r="D8" s="159"/>
      <c r="E8" s="160"/>
      <c r="F8" s="161"/>
      <c r="G8" s="162">
        <f>SUMIF(AG9:AG17,"&lt;&gt;NOR",G9:G17)</f>
        <v>0</v>
      </c>
      <c r="H8" s="156"/>
      <c r="I8" s="156">
        <f>SUM(I9:I17)</f>
        <v>0</v>
      </c>
      <c r="J8" s="156"/>
      <c r="K8" s="156">
        <f>SUM(K9:K17)</f>
        <v>0</v>
      </c>
      <c r="L8" s="156"/>
      <c r="M8" s="156">
        <f>SUM(M9:M17)</f>
        <v>0</v>
      </c>
      <c r="N8" s="156"/>
      <c r="O8" s="156">
        <f>SUM(O9:O17)</f>
        <v>0</v>
      </c>
      <c r="P8" s="156"/>
      <c r="Q8" s="156">
        <f>SUM(Q9:Q17)</f>
        <v>0</v>
      </c>
      <c r="R8" s="156"/>
      <c r="S8" s="156"/>
      <c r="T8" s="156"/>
      <c r="U8" s="156"/>
      <c r="V8" s="156">
        <f>SUM(V9:V17)</f>
        <v>10.08</v>
      </c>
      <c r="W8" s="156"/>
      <c r="X8" s="156"/>
      <c r="AG8" t="s">
        <v>118</v>
      </c>
    </row>
    <row r="9" spans="1:60" outlineLevel="1" x14ac:dyDescent="0.2">
      <c r="A9" s="163">
        <v>1</v>
      </c>
      <c r="B9" s="164" t="s">
        <v>144</v>
      </c>
      <c r="C9" s="171" t="s">
        <v>145</v>
      </c>
      <c r="D9" s="165" t="s">
        <v>146</v>
      </c>
      <c r="E9" s="166">
        <v>4.3125</v>
      </c>
      <c r="F9" s="167"/>
      <c r="G9" s="168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135</v>
      </c>
      <c r="T9" s="154" t="s">
        <v>135</v>
      </c>
      <c r="U9" s="154">
        <v>0.63</v>
      </c>
      <c r="V9" s="154">
        <f>ROUND(E9*U9,2)</f>
        <v>2.72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outlineLevel="1" x14ac:dyDescent="0.2">
      <c r="A10" s="175">
        <v>2</v>
      </c>
      <c r="B10" s="176" t="s">
        <v>147</v>
      </c>
      <c r="C10" s="181" t="s">
        <v>148</v>
      </c>
      <c r="D10" s="177" t="s">
        <v>146</v>
      </c>
      <c r="E10" s="178">
        <v>4.3125</v>
      </c>
      <c r="F10" s="179"/>
      <c r="G10" s="180">
        <f>ROUND(E10*F10,2)</f>
        <v>0</v>
      </c>
      <c r="H10" s="155"/>
      <c r="I10" s="154">
        <f>ROUND(E10*H10,2)</f>
        <v>0</v>
      </c>
      <c r="J10" s="155"/>
      <c r="K10" s="154">
        <f>ROUND(E10*J10,2)</f>
        <v>0</v>
      </c>
      <c r="L10" s="154">
        <v>21</v>
      </c>
      <c r="M10" s="154">
        <f>G10*(1+L10/100)</f>
        <v>0</v>
      </c>
      <c r="N10" s="154">
        <v>0</v>
      </c>
      <c r="O10" s="154">
        <f>ROUND(E10*N10,2)</f>
        <v>0</v>
      </c>
      <c r="P10" s="154">
        <v>0</v>
      </c>
      <c r="Q10" s="154">
        <f>ROUND(E10*P10,2)</f>
        <v>0</v>
      </c>
      <c r="R10" s="154"/>
      <c r="S10" s="154" t="s">
        <v>135</v>
      </c>
      <c r="T10" s="154" t="s">
        <v>135</v>
      </c>
      <c r="U10" s="154">
        <v>8.1000000000000003E-2</v>
      </c>
      <c r="V10" s="154">
        <f>ROUND(E10*U10,2)</f>
        <v>0.35</v>
      </c>
      <c r="W10" s="154"/>
      <c r="X10" s="154" t="s">
        <v>123</v>
      </c>
      <c r="Y10" s="147"/>
      <c r="Z10" s="147"/>
      <c r="AA10" s="147"/>
      <c r="AB10" s="147"/>
      <c r="AC10" s="147"/>
      <c r="AD10" s="147"/>
      <c r="AE10" s="147"/>
      <c r="AF10" s="147"/>
      <c r="AG10" s="147" t="s">
        <v>124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outlineLevel="1" x14ac:dyDescent="0.2">
      <c r="A11" s="163">
        <v>3</v>
      </c>
      <c r="B11" s="164" t="s">
        <v>149</v>
      </c>
      <c r="C11" s="171" t="s">
        <v>150</v>
      </c>
      <c r="D11" s="165" t="s">
        <v>146</v>
      </c>
      <c r="E11" s="166">
        <v>5.8696000000000002</v>
      </c>
      <c r="F11" s="167"/>
      <c r="G11" s="168">
        <f>ROUND(E11*F11,2)</f>
        <v>0</v>
      </c>
      <c r="H11" s="155"/>
      <c r="I11" s="154">
        <f>ROUND(E11*H11,2)</f>
        <v>0</v>
      </c>
      <c r="J11" s="155"/>
      <c r="K11" s="154">
        <f>ROUND(E11*J11,2)</f>
        <v>0</v>
      </c>
      <c r="L11" s="154">
        <v>21</v>
      </c>
      <c r="M11" s="154">
        <f>G11*(1+L11/100)</f>
        <v>0</v>
      </c>
      <c r="N11" s="154">
        <v>0</v>
      </c>
      <c r="O11" s="154">
        <f>ROUND(E11*N11,2)</f>
        <v>0</v>
      </c>
      <c r="P11" s="154">
        <v>0</v>
      </c>
      <c r="Q11" s="154">
        <f>ROUND(E11*P11,2)</f>
        <v>0</v>
      </c>
      <c r="R11" s="154"/>
      <c r="S11" s="154" t="s">
        <v>135</v>
      </c>
      <c r="T11" s="154" t="s">
        <v>135</v>
      </c>
      <c r="U11" s="154">
        <v>0.36499999999999999</v>
      </c>
      <c r="V11" s="154">
        <f>ROUND(E11*U11,2)</f>
        <v>2.14</v>
      </c>
      <c r="W11" s="154"/>
      <c r="X11" s="154" t="s">
        <v>123</v>
      </c>
      <c r="Y11" s="147"/>
      <c r="Z11" s="147"/>
      <c r="AA11" s="147"/>
      <c r="AB11" s="147"/>
      <c r="AC11" s="147"/>
      <c r="AD11" s="147"/>
      <c r="AE11" s="147"/>
      <c r="AF11" s="147"/>
      <c r="AG11" s="147" t="s">
        <v>124</v>
      </c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outlineLevel="1" x14ac:dyDescent="0.2">
      <c r="A12" s="175">
        <v>4</v>
      </c>
      <c r="B12" s="176" t="s">
        <v>151</v>
      </c>
      <c r="C12" s="181" t="s">
        <v>152</v>
      </c>
      <c r="D12" s="177" t="s">
        <v>146</v>
      </c>
      <c r="E12" s="178">
        <v>5.8696000000000002</v>
      </c>
      <c r="F12" s="179"/>
      <c r="G12" s="180">
        <f>ROUND(E12*F12,2)</f>
        <v>0</v>
      </c>
      <c r="H12" s="155"/>
      <c r="I12" s="154">
        <f>ROUND(E12*H12,2)</f>
        <v>0</v>
      </c>
      <c r="J12" s="155"/>
      <c r="K12" s="154">
        <f>ROUND(E12*J12,2)</f>
        <v>0</v>
      </c>
      <c r="L12" s="154">
        <v>21</v>
      </c>
      <c r="M12" s="154">
        <f>G12*(1+L12/100)</f>
        <v>0</v>
      </c>
      <c r="N12" s="154">
        <v>0</v>
      </c>
      <c r="O12" s="154">
        <f>ROUND(E12*N12,2)</f>
        <v>0</v>
      </c>
      <c r="P12" s="154">
        <v>0</v>
      </c>
      <c r="Q12" s="154">
        <f>ROUND(E12*P12,2)</f>
        <v>0</v>
      </c>
      <c r="R12" s="154"/>
      <c r="S12" s="154" t="s">
        <v>135</v>
      </c>
      <c r="T12" s="154" t="s">
        <v>135</v>
      </c>
      <c r="U12" s="154">
        <v>0.14829999999999999</v>
      </c>
      <c r="V12" s="154">
        <f>ROUND(E12*U12,2)</f>
        <v>0.87</v>
      </c>
      <c r="W12" s="154"/>
      <c r="X12" s="154" t="s">
        <v>123</v>
      </c>
      <c r="Y12" s="147"/>
      <c r="Z12" s="147"/>
      <c r="AA12" s="147"/>
      <c r="AB12" s="147"/>
      <c r="AC12" s="147"/>
      <c r="AD12" s="147"/>
      <c r="AE12" s="147"/>
      <c r="AF12" s="147"/>
      <c r="AG12" s="147" t="s">
        <v>124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outlineLevel="1" x14ac:dyDescent="0.2">
      <c r="A13" s="163">
        <v>5</v>
      </c>
      <c r="B13" s="164" t="s">
        <v>153</v>
      </c>
      <c r="C13" s="171" t="s">
        <v>154</v>
      </c>
      <c r="D13" s="165" t="s">
        <v>146</v>
      </c>
      <c r="E13" s="166">
        <v>3.6004999999999998</v>
      </c>
      <c r="F13" s="167"/>
      <c r="G13" s="168">
        <f>ROUND(E13*F13,2)</f>
        <v>0</v>
      </c>
      <c r="H13" s="155"/>
      <c r="I13" s="154">
        <f>ROUND(E13*H13,2)</f>
        <v>0</v>
      </c>
      <c r="J13" s="155"/>
      <c r="K13" s="154">
        <f>ROUND(E13*J13,2)</f>
        <v>0</v>
      </c>
      <c r="L13" s="154">
        <v>21</v>
      </c>
      <c r="M13" s="154">
        <f>G13*(1+L13/100)</f>
        <v>0</v>
      </c>
      <c r="N13" s="154">
        <v>0</v>
      </c>
      <c r="O13" s="154">
        <f>ROUND(E13*N13,2)</f>
        <v>0</v>
      </c>
      <c r="P13" s="154">
        <v>0</v>
      </c>
      <c r="Q13" s="154">
        <f>ROUND(E13*P13,2)</f>
        <v>0</v>
      </c>
      <c r="R13" s="154"/>
      <c r="S13" s="154" t="s">
        <v>135</v>
      </c>
      <c r="T13" s="154" t="s">
        <v>135</v>
      </c>
      <c r="U13" s="154">
        <v>1.0999999999999999E-2</v>
      </c>
      <c r="V13" s="154">
        <f>ROUND(E13*U13,2)</f>
        <v>0.04</v>
      </c>
      <c r="W13" s="154"/>
      <c r="X13" s="154" t="s">
        <v>123</v>
      </c>
      <c r="Y13" s="147"/>
      <c r="Z13" s="147"/>
      <c r="AA13" s="147"/>
      <c r="AB13" s="147"/>
      <c r="AC13" s="147"/>
      <c r="AD13" s="147"/>
      <c r="AE13" s="147"/>
      <c r="AF13" s="147"/>
      <c r="AG13" s="147" t="s">
        <v>124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outlineLevel="1" x14ac:dyDescent="0.2">
      <c r="A14" s="175">
        <v>6</v>
      </c>
      <c r="B14" s="176" t="s">
        <v>155</v>
      </c>
      <c r="C14" s="181" t="s">
        <v>156</v>
      </c>
      <c r="D14" s="177" t="s">
        <v>146</v>
      </c>
      <c r="E14" s="178">
        <v>3.6004999999999998</v>
      </c>
      <c r="F14" s="179"/>
      <c r="G14" s="180">
        <f>ROUND(E14*F14,2)</f>
        <v>0</v>
      </c>
      <c r="H14" s="155"/>
      <c r="I14" s="154">
        <f>ROUND(E14*H14,2)</f>
        <v>0</v>
      </c>
      <c r="J14" s="155"/>
      <c r="K14" s="154">
        <f>ROUND(E14*J14,2)</f>
        <v>0</v>
      </c>
      <c r="L14" s="154">
        <v>21</v>
      </c>
      <c r="M14" s="154">
        <f>G14*(1+L14/100)</f>
        <v>0</v>
      </c>
      <c r="N14" s="154">
        <v>0</v>
      </c>
      <c r="O14" s="154">
        <f>ROUND(E14*N14,2)</f>
        <v>0</v>
      </c>
      <c r="P14" s="154">
        <v>0</v>
      </c>
      <c r="Q14" s="154">
        <f>ROUND(E14*P14,2)</f>
        <v>0</v>
      </c>
      <c r="R14" s="154"/>
      <c r="S14" s="154" t="s">
        <v>135</v>
      </c>
      <c r="T14" s="154" t="s">
        <v>135</v>
      </c>
      <c r="U14" s="154">
        <v>0.65200000000000002</v>
      </c>
      <c r="V14" s="154">
        <f>ROUND(E14*U14,2)</f>
        <v>2.35</v>
      </c>
      <c r="W14" s="154"/>
      <c r="X14" s="154" t="s">
        <v>123</v>
      </c>
      <c r="Y14" s="147"/>
      <c r="Z14" s="147"/>
      <c r="AA14" s="147"/>
      <c r="AB14" s="147"/>
      <c r="AC14" s="147"/>
      <c r="AD14" s="147"/>
      <c r="AE14" s="147"/>
      <c r="AF14" s="147"/>
      <c r="AG14" s="147" t="s">
        <v>124</v>
      </c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</row>
    <row r="15" spans="1:60" outlineLevel="1" x14ac:dyDescent="0.2">
      <c r="A15" s="163">
        <v>7</v>
      </c>
      <c r="B15" s="164" t="s">
        <v>157</v>
      </c>
      <c r="C15" s="171" t="s">
        <v>158</v>
      </c>
      <c r="D15" s="165" t="s">
        <v>146</v>
      </c>
      <c r="E15" s="166">
        <v>3.6004999999999998</v>
      </c>
      <c r="F15" s="167"/>
      <c r="G15" s="168">
        <f>ROUND(E15*F15,2)</f>
        <v>0</v>
      </c>
      <c r="H15" s="155"/>
      <c r="I15" s="154">
        <f>ROUND(E15*H15,2)</f>
        <v>0</v>
      </c>
      <c r="J15" s="155"/>
      <c r="K15" s="154">
        <f>ROUND(E15*J15,2)</f>
        <v>0</v>
      </c>
      <c r="L15" s="154">
        <v>21</v>
      </c>
      <c r="M15" s="154">
        <f>G15*(1+L15/100)</f>
        <v>0</v>
      </c>
      <c r="N15" s="154">
        <v>0</v>
      </c>
      <c r="O15" s="154">
        <f>ROUND(E15*N15,2)</f>
        <v>0</v>
      </c>
      <c r="P15" s="154">
        <v>0</v>
      </c>
      <c r="Q15" s="154">
        <f>ROUND(E15*P15,2)</f>
        <v>0</v>
      </c>
      <c r="R15" s="154"/>
      <c r="S15" s="154" t="s">
        <v>135</v>
      </c>
      <c r="T15" s="154" t="s">
        <v>135</v>
      </c>
      <c r="U15" s="154">
        <v>0.01</v>
      </c>
      <c r="V15" s="154">
        <f>ROUND(E15*U15,2)</f>
        <v>0.04</v>
      </c>
      <c r="W15" s="154"/>
      <c r="X15" s="154" t="s">
        <v>123</v>
      </c>
      <c r="Y15" s="147"/>
      <c r="Z15" s="147"/>
      <c r="AA15" s="147"/>
      <c r="AB15" s="147"/>
      <c r="AC15" s="147"/>
      <c r="AD15" s="147"/>
      <c r="AE15" s="147"/>
      <c r="AF15" s="147"/>
      <c r="AG15" s="147" t="s">
        <v>124</v>
      </c>
      <c r="AH15" s="147"/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</row>
    <row r="16" spans="1:60" outlineLevel="1" x14ac:dyDescent="0.2">
      <c r="A16" s="163">
        <v>8</v>
      </c>
      <c r="B16" s="164" t="s">
        <v>159</v>
      </c>
      <c r="C16" s="171" t="s">
        <v>160</v>
      </c>
      <c r="D16" s="165" t="s">
        <v>146</v>
      </c>
      <c r="E16" s="166">
        <v>6.5815999999999999</v>
      </c>
      <c r="F16" s="167"/>
      <c r="G16" s="168">
        <f>ROUND(E16*F16,2)</f>
        <v>0</v>
      </c>
      <c r="H16" s="155"/>
      <c r="I16" s="154">
        <f>ROUND(E16*H16,2)</f>
        <v>0</v>
      </c>
      <c r="J16" s="155"/>
      <c r="K16" s="154">
        <f>ROUND(E16*J16,2)</f>
        <v>0</v>
      </c>
      <c r="L16" s="154">
        <v>21</v>
      </c>
      <c r="M16" s="154">
        <f>G16*(1+L16/100)</f>
        <v>0</v>
      </c>
      <c r="N16" s="154">
        <v>0</v>
      </c>
      <c r="O16" s="154">
        <f>ROUND(E16*N16,2)</f>
        <v>0</v>
      </c>
      <c r="P16" s="154">
        <v>0</v>
      </c>
      <c r="Q16" s="154">
        <f>ROUND(E16*P16,2)</f>
        <v>0</v>
      </c>
      <c r="R16" s="154"/>
      <c r="S16" s="154" t="s">
        <v>135</v>
      </c>
      <c r="T16" s="154" t="s">
        <v>135</v>
      </c>
      <c r="U16" s="154">
        <v>0.20200000000000001</v>
      </c>
      <c r="V16" s="154">
        <f>ROUND(E16*U16,2)</f>
        <v>1.33</v>
      </c>
      <c r="W16" s="154"/>
      <c r="X16" s="154" t="s">
        <v>123</v>
      </c>
      <c r="Y16" s="147"/>
      <c r="Z16" s="147"/>
      <c r="AA16" s="147"/>
      <c r="AB16" s="147"/>
      <c r="AC16" s="147"/>
      <c r="AD16" s="147"/>
      <c r="AE16" s="147"/>
      <c r="AF16" s="147"/>
      <c r="AG16" s="147" t="s">
        <v>124</v>
      </c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</row>
    <row r="17" spans="1:60" outlineLevel="1" x14ac:dyDescent="0.2">
      <c r="A17" s="163">
        <v>9</v>
      </c>
      <c r="B17" s="164" t="s">
        <v>161</v>
      </c>
      <c r="C17" s="171" t="s">
        <v>162</v>
      </c>
      <c r="D17" s="165" t="s">
        <v>163</v>
      </c>
      <c r="E17" s="166">
        <v>13.5</v>
      </c>
      <c r="F17" s="167"/>
      <c r="G17" s="168">
        <f>ROUND(E17*F17,2)</f>
        <v>0</v>
      </c>
      <c r="H17" s="155"/>
      <c r="I17" s="154">
        <f>ROUND(E17*H17,2)</f>
        <v>0</v>
      </c>
      <c r="J17" s="155"/>
      <c r="K17" s="154">
        <f>ROUND(E17*J17,2)</f>
        <v>0</v>
      </c>
      <c r="L17" s="154">
        <v>21</v>
      </c>
      <c r="M17" s="154">
        <f>G17*(1+L17/100)</f>
        <v>0</v>
      </c>
      <c r="N17" s="154">
        <v>0</v>
      </c>
      <c r="O17" s="154">
        <f>ROUND(E17*N17,2)</f>
        <v>0</v>
      </c>
      <c r="P17" s="154">
        <v>0</v>
      </c>
      <c r="Q17" s="154">
        <f>ROUND(E17*P17,2)</f>
        <v>0</v>
      </c>
      <c r="R17" s="154"/>
      <c r="S17" s="154" t="s">
        <v>135</v>
      </c>
      <c r="T17" s="154" t="s">
        <v>135</v>
      </c>
      <c r="U17" s="154">
        <v>1.7999999999999999E-2</v>
      </c>
      <c r="V17" s="154">
        <f>ROUND(E17*U17,2)</f>
        <v>0.24</v>
      </c>
      <c r="W17" s="154"/>
      <c r="X17" s="154" t="s">
        <v>123</v>
      </c>
      <c r="Y17" s="147"/>
      <c r="Z17" s="147"/>
      <c r="AA17" s="147"/>
      <c r="AB17" s="147"/>
      <c r="AC17" s="147"/>
      <c r="AD17" s="147"/>
      <c r="AE17" s="147"/>
      <c r="AF17" s="147"/>
      <c r="AG17" s="147" t="s">
        <v>124</v>
      </c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</row>
    <row r="18" spans="1:60" x14ac:dyDescent="0.2">
      <c r="A18" s="157" t="s">
        <v>117</v>
      </c>
      <c r="B18" s="158" t="s">
        <v>73</v>
      </c>
      <c r="C18" s="170" t="s">
        <v>74</v>
      </c>
      <c r="D18" s="159"/>
      <c r="E18" s="160"/>
      <c r="F18" s="161"/>
      <c r="G18" s="162">
        <f>SUMIF(AG19:AG21,"&lt;&gt;NOR",G19:G21)</f>
        <v>0</v>
      </c>
      <c r="H18" s="156"/>
      <c r="I18" s="156">
        <f>SUM(I19:I21)</f>
        <v>0</v>
      </c>
      <c r="J18" s="156"/>
      <c r="K18" s="156">
        <f>SUM(K19:K21)</f>
        <v>0</v>
      </c>
      <c r="L18" s="156"/>
      <c r="M18" s="156">
        <f>SUM(M19:M21)</f>
        <v>0</v>
      </c>
      <c r="N18" s="156"/>
      <c r="O18" s="156">
        <f>SUM(O19:O21)</f>
        <v>3.8000000000000003</v>
      </c>
      <c r="P18" s="156"/>
      <c r="Q18" s="156">
        <f>SUM(Q19:Q21)</f>
        <v>0</v>
      </c>
      <c r="R18" s="156"/>
      <c r="S18" s="156"/>
      <c r="T18" s="156"/>
      <c r="U18" s="156"/>
      <c r="V18" s="156">
        <f>SUM(V19:V21)</f>
        <v>14.450000000000001</v>
      </c>
      <c r="W18" s="156"/>
      <c r="X18" s="156"/>
      <c r="AG18" t="s">
        <v>118</v>
      </c>
    </row>
    <row r="19" spans="1:60" outlineLevel="1" x14ac:dyDescent="0.2">
      <c r="A19" s="163">
        <v>10</v>
      </c>
      <c r="B19" s="164" t="s">
        <v>164</v>
      </c>
      <c r="C19" s="171" t="s">
        <v>165</v>
      </c>
      <c r="D19" s="165" t="s">
        <v>146</v>
      </c>
      <c r="E19" s="166">
        <v>1.35</v>
      </c>
      <c r="F19" s="167"/>
      <c r="G19" s="168">
        <f>ROUND(E19*F19,2)</f>
        <v>0</v>
      </c>
      <c r="H19" s="155"/>
      <c r="I19" s="154">
        <f>ROUND(E19*H19,2)</f>
        <v>0</v>
      </c>
      <c r="J19" s="155"/>
      <c r="K19" s="154">
        <f>ROUND(E19*J19,2)</f>
        <v>0</v>
      </c>
      <c r="L19" s="154">
        <v>21</v>
      </c>
      <c r="M19" s="154">
        <f>G19*(1+L19/100)</f>
        <v>0</v>
      </c>
      <c r="N19" s="154">
        <v>2.5249999999999999</v>
      </c>
      <c r="O19" s="154">
        <f>ROUND(E19*N19,2)</f>
        <v>3.41</v>
      </c>
      <c r="P19" s="154">
        <v>0</v>
      </c>
      <c r="Q19" s="154">
        <f>ROUND(E19*P19,2)</f>
        <v>0</v>
      </c>
      <c r="R19" s="154"/>
      <c r="S19" s="154" t="s">
        <v>135</v>
      </c>
      <c r="T19" s="154" t="s">
        <v>135</v>
      </c>
      <c r="U19" s="154">
        <v>0.47699999999999998</v>
      </c>
      <c r="V19" s="154">
        <f>ROUND(E19*U19,2)</f>
        <v>0.64</v>
      </c>
      <c r="W19" s="154"/>
      <c r="X19" s="154" t="s">
        <v>123</v>
      </c>
      <c r="Y19" s="147"/>
      <c r="Z19" s="147"/>
      <c r="AA19" s="147"/>
      <c r="AB19" s="147"/>
      <c r="AC19" s="147"/>
      <c r="AD19" s="147"/>
      <c r="AE19" s="147"/>
      <c r="AF19" s="147"/>
      <c r="AG19" s="147" t="s">
        <v>124</v>
      </c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</row>
    <row r="20" spans="1:60" outlineLevel="1" x14ac:dyDescent="0.2">
      <c r="A20" s="163">
        <v>11</v>
      </c>
      <c r="B20" s="164" t="s">
        <v>166</v>
      </c>
      <c r="C20" s="171" t="s">
        <v>167</v>
      </c>
      <c r="D20" s="165" t="s">
        <v>163</v>
      </c>
      <c r="E20" s="166">
        <v>10.08</v>
      </c>
      <c r="F20" s="167"/>
      <c r="G20" s="168">
        <f>ROUND(E20*F20,2)</f>
        <v>0</v>
      </c>
      <c r="H20" s="155"/>
      <c r="I20" s="154">
        <f>ROUND(E20*H20,2)</f>
        <v>0</v>
      </c>
      <c r="J20" s="155"/>
      <c r="K20" s="154">
        <f>ROUND(E20*J20,2)</f>
        <v>0</v>
      </c>
      <c r="L20" s="154">
        <v>21</v>
      </c>
      <c r="M20" s="154">
        <f>G20*(1+L20/100)</f>
        <v>0</v>
      </c>
      <c r="N20" s="154">
        <v>3.916E-2</v>
      </c>
      <c r="O20" s="154">
        <f>ROUND(E20*N20,2)</f>
        <v>0.39</v>
      </c>
      <c r="P20" s="154">
        <v>0</v>
      </c>
      <c r="Q20" s="154">
        <f>ROUND(E20*P20,2)</f>
        <v>0</v>
      </c>
      <c r="R20" s="154"/>
      <c r="S20" s="154" t="s">
        <v>135</v>
      </c>
      <c r="T20" s="154" t="s">
        <v>135</v>
      </c>
      <c r="U20" s="154">
        <v>1.05</v>
      </c>
      <c r="V20" s="154">
        <f>ROUND(E20*U20,2)</f>
        <v>10.58</v>
      </c>
      <c r="W20" s="154"/>
      <c r="X20" s="154" t="s">
        <v>123</v>
      </c>
      <c r="Y20" s="147"/>
      <c r="Z20" s="147"/>
      <c r="AA20" s="147"/>
      <c r="AB20" s="147"/>
      <c r="AC20" s="147"/>
      <c r="AD20" s="147"/>
      <c r="AE20" s="147"/>
      <c r="AF20" s="147"/>
      <c r="AG20" s="147" t="s">
        <v>124</v>
      </c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</row>
    <row r="21" spans="1:60" outlineLevel="1" x14ac:dyDescent="0.2">
      <c r="A21" s="163">
        <v>12</v>
      </c>
      <c r="B21" s="164" t="s">
        <v>168</v>
      </c>
      <c r="C21" s="171" t="s">
        <v>169</v>
      </c>
      <c r="D21" s="165" t="s">
        <v>163</v>
      </c>
      <c r="E21" s="166">
        <v>10.08</v>
      </c>
      <c r="F21" s="167"/>
      <c r="G21" s="168">
        <f>ROUND(E21*F21,2)</f>
        <v>0</v>
      </c>
      <c r="H21" s="155"/>
      <c r="I21" s="154">
        <f>ROUND(E21*H21,2)</f>
        <v>0</v>
      </c>
      <c r="J21" s="155"/>
      <c r="K21" s="154">
        <f>ROUND(E21*J21,2)</f>
        <v>0</v>
      </c>
      <c r="L21" s="154">
        <v>21</v>
      </c>
      <c r="M21" s="154">
        <f>G21*(1+L21/100)</f>
        <v>0</v>
      </c>
      <c r="N21" s="154">
        <v>0</v>
      </c>
      <c r="O21" s="154">
        <f>ROUND(E21*N21,2)</f>
        <v>0</v>
      </c>
      <c r="P21" s="154">
        <v>0</v>
      </c>
      <c r="Q21" s="154">
        <f>ROUND(E21*P21,2)</f>
        <v>0</v>
      </c>
      <c r="R21" s="154"/>
      <c r="S21" s="154" t="s">
        <v>135</v>
      </c>
      <c r="T21" s="154" t="s">
        <v>135</v>
      </c>
      <c r="U21" s="154">
        <v>0.32</v>
      </c>
      <c r="V21" s="154">
        <f>ROUND(E21*U21,2)</f>
        <v>3.23</v>
      </c>
      <c r="W21" s="154"/>
      <c r="X21" s="154" t="s">
        <v>123</v>
      </c>
      <c r="Y21" s="147"/>
      <c r="Z21" s="147"/>
      <c r="AA21" s="147"/>
      <c r="AB21" s="147"/>
      <c r="AC21" s="147"/>
      <c r="AD21" s="147"/>
      <c r="AE21" s="147"/>
      <c r="AF21" s="147"/>
      <c r="AG21" s="147" t="s">
        <v>124</v>
      </c>
      <c r="AH21" s="147"/>
      <c r="AI21" s="147"/>
      <c r="AJ21" s="147"/>
      <c r="AK21" s="147"/>
      <c r="AL21" s="147"/>
      <c r="AM21" s="147"/>
      <c r="AN21" s="147"/>
      <c r="AO21" s="147"/>
      <c r="AP21" s="147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  <c r="BB21" s="147"/>
      <c r="BC21" s="147"/>
      <c r="BD21" s="147"/>
      <c r="BE21" s="147"/>
      <c r="BF21" s="147"/>
      <c r="BG21" s="147"/>
      <c r="BH21" s="147"/>
    </row>
    <row r="22" spans="1:60" x14ac:dyDescent="0.2">
      <c r="A22" s="157" t="s">
        <v>117</v>
      </c>
      <c r="B22" s="158" t="s">
        <v>75</v>
      </c>
      <c r="C22" s="170" t="s">
        <v>76</v>
      </c>
      <c r="D22" s="159"/>
      <c r="E22" s="160"/>
      <c r="F22" s="161"/>
      <c r="G22" s="162">
        <f>SUMIF(AG23:AG23,"&lt;&gt;NOR",G23:G23)</f>
        <v>0</v>
      </c>
      <c r="H22" s="156"/>
      <c r="I22" s="156">
        <f>SUM(I23:I23)</f>
        <v>0</v>
      </c>
      <c r="J22" s="156"/>
      <c r="K22" s="156">
        <f>SUM(K23:K23)</f>
        <v>0</v>
      </c>
      <c r="L22" s="156"/>
      <c r="M22" s="156">
        <f>SUM(M23:M23)</f>
        <v>0</v>
      </c>
      <c r="N22" s="156"/>
      <c r="O22" s="156">
        <f>SUM(O23:O23)</f>
        <v>1.84</v>
      </c>
      <c r="P22" s="156"/>
      <c r="Q22" s="156">
        <f>SUM(Q23:Q23)</f>
        <v>0</v>
      </c>
      <c r="R22" s="156"/>
      <c r="S22" s="156"/>
      <c r="T22" s="156"/>
      <c r="U22" s="156"/>
      <c r="V22" s="156">
        <f>SUM(V23:V23)</f>
        <v>0.15</v>
      </c>
      <c r="W22" s="156"/>
      <c r="X22" s="156"/>
      <c r="AG22" t="s">
        <v>118</v>
      </c>
    </row>
    <row r="23" spans="1:60" ht="22.5" outlineLevel="1" x14ac:dyDescent="0.2">
      <c r="A23" s="163">
        <v>13</v>
      </c>
      <c r="B23" s="164" t="s">
        <v>170</v>
      </c>
      <c r="C23" s="171" t="s">
        <v>171</v>
      </c>
      <c r="D23" s="165" t="s">
        <v>163</v>
      </c>
      <c r="E23" s="166">
        <v>6.38</v>
      </c>
      <c r="F23" s="167"/>
      <c r="G23" s="168">
        <f>ROUND(E23*F23,2)</f>
        <v>0</v>
      </c>
      <c r="H23" s="155"/>
      <c r="I23" s="154">
        <f>ROUND(E23*H23,2)</f>
        <v>0</v>
      </c>
      <c r="J23" s="155"/>
      <c r="K23" s="154">
        <f>ROUND(E23*J23,2)</f>
        <v>0</v>
      </c>
      <c r="L23" s="154">
        <v>21</v>
      </c>
      <c r="M23" s="154">
        <f>G23*(1+L23/100)</f>
        <v>0</v>
      </c>
      <c r="N23" s="154">
        <v>0.28799999999999998</v>
      </c>
      <c r="O23" s="154">
        <f>ROUND(E23*N23,2)</f>
        <v>1.84</v>
      </c>
      <c r="P23" s="154">
        <v>0</v>
      </c>
      <c r="Q23" s="154">
        <f>ROUND(E23*P23,2)</f>
        <v>0</v>
      </c>
      <c r="R23" s="154"/>
      <c r="S23" s="154" t="s">
        <v>135</v>
      </c>
      <c r="T23" s="154" t="s">
        <v>135</v>
      </c>
      <c r="U23" s="154">
        <v>2.3E-2</v>
      </c>
      <c r="V23" s="154">
        <f>ROUND(E23*U23,2)</f>
        <v>0.15</v>
      </c>
      <c r="W23" s="154"/>
      <c r="X23" s="154" t="s">
        <v>123</v>
      </c>
      <c r="Y23" s="147"/>
      <c r="Z23" s="147"/>
      <c r="AA23" s="147"/>
      <c r="AB23" s="147"/>
      <c r="AC23" s="147"/>
      <c r="AD23" s="147"/>
      <c r="AE23" s="147"/>
      <c r="AF23" s="147"/>
      <c r="AG23" s="147" t="s">
        <v>124</v>
      </c>
      <c r="AH23" s="147"/>
      <c r="AI23" s="147"/>
      <c r="AJ23" s="147"/>
      <c r="AK23" s="147"/>
      <c r="AL23" s="147"/>
      <c r="AM23" s="147"/>
      <c r="AN23" s="147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</row>
    <row r="24" spans="1:60" x14ac:dyDescent="0.2">
      <c r="A24" s="157" t="s">
        <v>117</v>
      </c>
      <c r="B24" s="158" t="s">
        <v>81</v>
      </c>
      <c r="C24" s="170" t="s">
        <v>82</v>
      </c>
      <c r="D24" s="159"/>
      <c r="E24" s="160"/>
      <c r="F24" s="161"/>
      <c r="G24" s="162">
        <f>SUMIF(AG25:AG25,"&lt;&gt;NOR",G25:G25)</f>
        <v>0</v>
      </c>
      <c r="H24" s="156"/>
      <c r="I24" s="156">
        <f>SUM(I25:I25)</f>
        <v>0</v>
      </c>
      <c r="J24" s="156"/>
      <c r="K24" s="156">
        <f>SUM(K25:K25)</f>
        <v>0</v>
      </c>
      <c r="L24" s="156"/>
      <c r="M24" s="156">
        <f>SUM(M25:M25)</f>
        <v>0</v>
      </c>
      <c r="N24" s="156"/>
      <c r="O24" s="156">
        <f>SUM(O25:O25)</f>
        <v>0</v>
      </c>
      <c r="P24" s="156"/>
      <c r="Q24" s="156">
        <f>SUM(Q25:Q25)</f>
        <v>0</v>
      </c>
      <c r="R24" s="156"/>
      <c r="S24" s="156"/>
      <c r="T24" s="156"/>
      <c r="U24" s="156"/>
      <c r="V24" s="156">
        <f>SUM(V25:V25)</f>
        <v>0.55000000000000004</v>
      </c>
      <c r="W24" s="156"/>
      <c r="X24" s="156"/>
      <c r="AG24" t="s">
        <v>118</v>
      </c>
    </row>
    <row r="25" spans="1:60" outlineLevel="1" x14ac:dyDescent="0.2">
      <c r="A25" s="175">
        <v>14</v>
      </c>
      <c r="B25" s="176" t="s">
        <v>172</v>
      </c>
      <c r="C25" s="181" t="s">
        <v>173</v>
      </c>
      <c r="D25" s="177" t="s">
        <v>174</v>
      </c>
      <c r="E25" s="178">
        <v>5.6409200000000004</v>
      </c>
      <c r="F25" s="179"/>
      <c r="G25" s="180">
        <f>ROUND(E25*F25,2)</f>
        <v>0</v>
      </c>
      <c r="H25" s="155"/>
      <c r="I25" s="154">
        <f>ROUND(E25*H25,2)</f>
        <v>0</v>
      </c>
      <c r="J25" s="155"/>
      <c r="K25" s="154">
        <f>ROUND(E25*J25,2)</f>
        <v>0</v>
      </c>
      <c r="L25" s="154">
        <v>21</v>
      </c>
      <c r="M25" s="154">
        <f>G25*(1+L25/100)</f>
        <v>0</v>
      </c>
      <c r="N25" s="154">
        <v>0</v>
      </c>
      <c r="O25" s="154">
        <f>ROUND(E25*N25,2)</f>
        <v>0</v>
      </c>
      <c r="P25" s="154">
        <v>0</v>
      </c>
      <c r="Q25" s="154">
        <f>ROUND(E25*P25,2)</f>
        <v>0</v>
      </c>
      <c r="R25" s="154"/>
      <c r="S25" s="154" t="s">
        <v>135</v>
      </c>
      <c r="T25" s="154" t="s">
        <v>135</v>
      </c>
      <c r="U25" s="154">
        <v>9.7000000000000003E-2</v>
      </c>
      <c r="V25" s="154">
        <f>ROUND(E25*U25,2)</f>
        <v>0.55000000000000004</v>
      </c>
      <c r="W25" s="154"/>
      <c r="X25" s="154" t="s">
        <v>175</v>
      </c>
      <c r="Y25" s="147"/>
      <c r="Z25" s="147"/>
      <c r="AA25" s="147"/>
      <c r="AB25" s="147"/>
      <c r="AC25" s="147"/>
      <c r="AD25" s="147"/>
      <c r="AE25" s="147"/>
      <c r="AF25" s="147"/>
      <c r="AG25" s="147" t="s">
        <v>176</v>
      </c>
      <c r="AH25" s="147"/>
      <c r="AI25" s="147"/>
      <c r="AJ25" s="147"/>
      <c r="AK25" s="147"/>
      <c r="AL25" s="147"/>
      <c r="AM25" s="147"/>
      <c r="AN25" s="147"/>
      <c r="AO25" s="147"/>
      <c r="AP25" s="147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  <c r="BB25" s="147"/>
      <c r="BC25" s="147"/>
      <c r="BD25" s="147"/>
      <c r="BE25" s="147"/>
      <c r="BF25" s="147"/>
      <c r="BG25" s="147"/>
      <c r="BH25" s="147"/>
    </row>
    <row r="26" spans="1:60" x14ac:dyDescent="0.2">
      <c r="A26" s="157" t="s">
        <v>117</v>
      </c>
      <c r="B26" s="158" t="s">
        <v>85</v>
      </c>
      <c r="C26" s="170" t="s">
        <v>86</v>
      </c>
      <c r="D26" s="159"/>
      <c r="E26" s="160"/>
      <c r="F26" s="161"/>
      <c r="G26" s="162">
        <f>SUMIF(AG27:AG27,"&lt;&gt;NOR",G27:G27)</f>
        <v>0</v>
      </c>
      <c r="H26" s="156"/>
      <c r="I26" s="156">
        <f>SUM(I27:I27)</f>
        <v>0</v>
      </c>
      <c r="J26" s="156"/>
      <c r="K26" s="156">
        <f>SUM(K27:K27)</f>
        <v>0</v>
      </c>
      <c r="L26" s="156"/>
      <c r="M26" s="156">
        <f>SUM(M27:M27)</f>
        <v>0</v>
      </c>
      <c r="N26" s="156"/>
      <c r="O26" s="156">
        <f>SUM(O27:O27)</f>
        <v>0</v>
      </c>
      <c r="P26" s="156"/>
      <c r="Q26" s="156">
        <f>SUM(Q27:Q27)</f>
        <v>0</v>
      </c>
      <c r="R26" s="156"/>
      <c r="S26" s="156"/>
      <c r="T26" s="156"/>
      <c r="U26" s="156"/>
      <c r="V26" s="156">
        <f>SUM(V27:V27)</f>
        <v>0</v>
      </c>
      <c r="W26" s="156"/>
      <c r="X26" s="156"/>
      <c r="AG26" t="s">
        <v>118</v>
      </c>
    </row>
    <row r="27" spans="1:60" ht="22.5" outlineLevel="1" x14ac:dyDescent="0.2">
      <c r="A27" s="163">
        <v>15</v>
      </c>
      <c r="B27" s="164" t="s">
        <v>177</v>
      </c>
      <c r="C27" s="171" t="s">
        <v>178</v>
      </c>
      <c r="D27" s="165" t="s">
        <v>120</v>
      </c>
      <c r="E27" s="166">
        <v>1</v>
      </c>
      <c r="F27" s="167"/>
      <c r="G27" s="168">
        <f>ROUND(E27*F27,2)</f>
        <v>0</v>
      </c>
      <c r="H27" s="155"/>
      <c r="I27" s="154">
        <f>ROUND(E27*H27,2)</f>
        <v>0</v>
      </c>
      <c r="J27" s="155"/>
      <c r="K27" s="154">
        <f>ROUND(E27*J27,2)</f>
        <v>0</v>
      </c>
      <c r="L27" s="154">
        <v>21</v>
      </c>
      <c r="M27" s="154">
        <f>G27*(1+L27/100)</f>
        <v>0</v>
      </c>
      <c r="N27" s="154">
        <v>0</v>
      </c>
      <c r="O27" s="154">
        <f>ROUND(E27*N27,2)</f>
        <v>0</v>
      </c>
      <c r="P27" s="154">
        <v>0</v>
      </c>
      <c r="Q27" s="154">
        <f>ROUND(E27*P27,2)</f>
        <v>0</v>
      </c>
      <c r="R27" s="154"/>
      <c r="S27" s="154" t="s">
        <v>121</v>
      </c>
      <c r="T27" s="154" t="s">
        <v>122</v>
      </c>
      <c r="U27" s="154">
        <v>0</v>
      </c>
      <c r="V27" s="154">
        <f>ROUND(E27*U27,2)</f>
        <v>0</v>
      </c>
      <c r="W27" s="154"/>
      <c r="X27" s="154" t="s">
        <v>123</v>
      </c>
      <c r="Y27" s="147"/>
      <c r="Z27" s="147"/>
      <c r="AA27" s="147"/>
      <c r="AB27" s="147"/>
      <c r="AC27" s="147"/>
      <c r="AD27" s="147"/>
      <c r="AE27" s="147"/>
      <c r="AF27" s="147"/>
      <c r="AG27" s="147" t="s">
        <v>124</v>
      </c>
      <c r="AH27" s="147"/>
      <c r="AI27" s="147"/>
      <c r="AJ27" s="147"/>
      <c r="AK27" s="147"/>
      <c r="AL27" s="147"/>
      <c r="AM27" s="147"/>
      <c r="AN27" s="147"/>
      <c r="AO27" s="147"/>
      <c r="AP27" s="147"/>
      <c r="AQ27" s="147"/>
      <c r="AR27" s="147"/>
      <c r="AS27" s="147"/>
      <c r="AT27" s="147"/>
      <c r="AU27" s="147"/>
      <c r="AV27" s="147"/>
      <c r="AW27" s="147"/>
      <c r="AX27" s="147"/>
      <c r="AY27" s="147"/>
      <c r="AZ27" s="147"/>
      <c r="BA27" s="147"/>
      <c r="BB27" s="147"/>
      <c r="BC27" s="147"/>
      <c r="BD27" s="147"/>
      <c r="BE27" s="147"/>
      <c r="BF27" s="147"/>
      <c r="BG27" s="147"/>
      <c r="BH27" s="147"/>
    </row>
    <row r="28" spans="1:60" x14ac:dyDescent="0.2">
      <c r="A28" s="3"/>
      <c r="B28" s="4"/>
      <c r="C28" s="172"/>
      <c r="D28" s="6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AE28">
        <v>15</v>
      </c>
      <c r="AF28">
        <v>21</v>
      </c>
      <c r="AG28" t="s">
        <v>104</v>
      </c>
    </row>
    <row r="29" spans="1:60" x14ac:dyDescent="0.2">
      <c r="A29" s="150"/>
      <c r="B29" s="151" t="s">
        <v>31</v>
      </c>
      <c r="C29" s="173"/>
      <c r="D29" s="152"/>
      <c r="E29" s="153"/>
      <c r="F29" s="153"/>
      <c r="G29" s="169">
        <f>G8+G18+G22+G24+G26</f>
        <v>0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AE29">
        <f>SUMIF(L7:L27,AE28,G7:G27)</f>
        <v>0</v>
      </c>
      <c r="AF29">
        <f>SUMIF(L7:L27,AF28,G7:G27)</f>
        <v>0</v>
      </c>
      <c r="AG29" t="s">
        <v>125</v>
      </c>
    </row>
    <row r="30" spans="1:60" x14ac:dyDescent="0.2">
      <c r="A30" s="3"/>
      <c r="B30" s="4"/>
      <c r="C30" s="172"/>
      <c r="D30" s="6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60" x14ac:dyDescent="0.2">
      <c r="A31" s="3"/>
      <c r="B31" s="4"/>
      <c r="C31" s="172"/>
      <c r="D31" s="6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60" x14ac:dyDescent="0.2">
      <c r="A32" s="244" t="s">
        <v>126</v>
      </c>
      <c r="B32" s="244"/>
      <c r="C32" s="245"/>
      <c r="D32" s="6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33" x14ac:dyDescent="0.2">
      <c r="A33" s="246"/>
      <c r="B33" s="247"/>
      <c r="C33" s="248"/>
      <c r="D33" s="247"/>
      <c r="E33" s="247"/>
      <c r="F33" s="247"/>
      <c r="G33" s="249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AG33" t="s">
        <v>127</v>
      </c>
    </row>
    <row r="34" spans="1:33" x14ac:dyDescent="0.2">
      <c r="A34" s="250"/>
      <c r="B34" s="251"/>
      <c r="C34" s="252"/>
      <c r="D34" s="251"/>
      <c r="E34" s="251"/>
      <c r="F34" s="251"/>
      <c r="G34" s="25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33" x14ac:dyDescent="0.2">
      <c r="A35" s="250"/>
      <c r="B35" s="251"/>
      <c r="C35" s="252"/>
      <c r="D35" s="251"/>
      <c r="E35" s="251"/>
      <c r="F35" s="251"/>
      <c r="G35" s="25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33" x14ac:dyDescent="0.2">
      <c r="A36" s="250"/>
      <c r="B36" s="251"/>
      <c r="C36" s="252"/>
      <c r="D36" s="251"/>
      <c r="E36" s="251"/>
      <c r="F36" s="251"/>
      <c r="G36" s="25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33" x14ac:dyDescent="0.2">
      <c r="A37" s="254"/>
      <c r="B37" s="255"/>
      <c r="C37" s="256"/>
      <c r="D37" s="255"/>
      <c r="E37" s="255"/>
      <c r="F37" s="255"/>
      <c r="G37" s="257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33" x14ac:dyDescent="0.2">
      <c r="A38" s="3"/>
      <c r="B38" s="4"/>
      <c r="C38" s="172"/>
      <c r="D38" s="6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33" x14ac:dyDescent="0.2">
      <c r="C39" s="174"/>
      <c r="D39" s="10"/>
      <c r="AG39" t="s">
        <v>128</v>
      </c>
    </row>
    <row r="40" spans="1:33" x14ac:dyDescent="0.2">
      <c r="D40" s="10"/>
    </row>
    <row r="41" spans="1:33" x14ac:dyDescent="0.2">
      <c r="D41" s="10"/>
    </row>
    <row r="42" spans="1:33" x14ac:dyDescent="0.2">
      <c r="D42" s="10"/>
    </row>
    <row r="43" spans="1:33" x14ac:dyDescent="0.2">
      <c r="D43" s="10"/>
    </row>
    <row r="44" spans="1:33" x14ac:dyDescent="0.2">
      <c r="D44" s="10"/>
    </row>
    <row r="45" spans="1:33" x14ac:dyDescent="0.2">
      <c r="D45" s="10"/>
    </row>
    <row r="46" spans="1:33" x14ac:dyDescent="0.2">
      <c r="D46" s="10"/>
    </row>
    <row r="47" spans="1:33" x14ac:dyDescent="0.2">
      <c r="D47" s="10"/>
    </row>
    <row r="48" spans="1:33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</sheetData>
  <mergeCells count="6">
    <mergeCell ref="A33:G37"/>
    <mergeCell ref="A1:G1"/>
    <mergeCell ref="C2:G2"/>
    <mergeCell ref="C3:G3"/>
    <mergeCell ref="C4:G4"/>
    <mergeCell ref="A32:C32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BH5000"/>
  <sheetViews>
    <sheetView workbookViewId="0">
      <pane ySplit="7" topLeftCell="A8" activePane="bottomLeft" state="frozen"/>
      <selection pane="bottomLeft" activeCell="AB9" sqref="AB9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54</v>
      </c>
      <c r="C3" s="238" t="s">
        <v>55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53</v>
      </c>
      <c r="C4" s="241" t="s">
        <v>47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87</v>
      </c>
      <c r="C8" s="170" t="s">
        <v>88</v>
      </c>
      <c r="D8" s="159"/>
      <c r="E8" s="160"/>
      <c r="F8" s="161"/>
      <c r="G8" s="162">
        <f>SUMIF(AG9:AG9,"&lt;&gt;NOR",G9:G9)</f>
        <v>0</v>
      </c>
      <c r="H8" s="156"/>
      <c r="I8" s="156">
        <f>SUM(I9:I9)</f>
        <v>0</v>
      </c>
      <c r="J8" s="156"/>
      <c r="K8" s="156">
        <f>SUM(K9:K9)</f>
        <v>0</v>
      </c>
      <c r="L8" s="156"/>
      <c r="M8" s="156">
        <f>SUM(M9:M9)</f>
        <v>0</v>
      </c>
      <c r="N8" s="156"/>
      <c r="O8" s="156">
        <f>SUM(O9:O9)</f>
        <v>0</v>
      </c>
      <c r="P8" s="156"/>
      <c r="Q8" s="156">
        <f>SUM(Q9:Q9)</f>
        <v>0</v>
      </c>
      <c r="R8" s="156"/>
      <c r="S8" s="156"/>
      <c r="T8" s="156"/>
      <c r="U8" s="156"/>
      <c r="V8" s="156">
        <f>SUM(V9:V9)</f>
        <v>0</v>
      </c>
      <c r="W8" s="156"/>
      <c r="X8" s="156"/>
      <c r="AG8" t="s">
        <v>118</v>
      </c>
    </row>
    <row r="9" spans="1:60" ht="202.5" outlineLevel="1" x14ac:dyDescent="0.2">
      <c r="A9" s="163">
        <v>1</v>
      </c>
      <c r="B9" s="164" t="s">
        <v>119</v>
      </c>
      <c r="C9" s="171" t="s">
        <v>280</v>
      </c>
      <c r="D9" s="165" t="s">
        <v>120</v>
      </c>
      <c r="E9" s="166">
        <v>1</v>
      </c>
      <c r="F9" s="167"/>
      <c r="G9" s="168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121</v>
      </c>
      <c r="T9" s="154" t="s">
        <v>122</v>
      </c>
      <c r="U9" s="154">
        <v>0</v>
      </c>
      <c r="V9" s="154">
        <f>ROUND(E9*U9,2)</f>
        <v>0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x14ac:dyDescent="0.2">
      <c r="A10" s="3"/>
      <c r="B10" s="4"/>
      <c r="C10" s="172"/>
      <c r="D10" s="6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AE10">
        <v>15</v>
      </c>
      <c r="AF10">
        <v>21</v>
      </c>
      <c r="AG10" t="s">
        <v>104</v>
      </c>
    </row>
    <row r="11" spans="1:60" x14ac:dyDescent="0.2">
      <c r="A11" s="150"/>
      <c r="B11" s="151" t="s">
        <v>31</v>
      </c>
      <c r="C11" s="173"/>
      <c r="D11" s="152"/>
      <c r="E11" s="153"/>
      <c r="F11" s="153"/>
      <c r="G11" s="169">
        <f>G8</f>
        <v>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AE11">
        <f>SUMIF(L7:L9,AE10,G7:G9)</f>
        <v>0</v>
      </c>
      <c r="AF11">
        <f>SUMIF(L7:L9,AF10,G7:G9)</f>
        <v>0</v>
      </c>
      <c r="AG11" t="s">
        <v>125</v>
      </c>
    </row>
    <row r="12" spans="1:60" x14ac:dyDescent="0.2">
      <c r="A12" s="3"/>
      <c r="B12" s="4"/>
      <c r="C12" s="172"/>
      <c r="D12" s="6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60" x14ac:dyDescent="0.2">
      <c r="A13" s="3"/>
      <c r="B13" s="4"/>
      <c r="C13" s="172"/>
      <c r="D13" s="6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60" x14ac:dyDescent="0.2">
      <c r="A14" s="244" t="s">
        <v>126</v>
      </c>
      <c r="B14" s="244"/>
      <c r="C14" s="245"/>
      <c r="D14" s="6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60" x14ac:dyDescent="0.2">
      <c r="A15" s="246"/>
      <c r="B15" s="247"/>
      <c r="C15" s="248"/>
      <c r="D15" s="247"/>
      <c r="E15" s="247"/>
      <c r="F15" s="247"/>
      <c r="G15" s="249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AG15" t="s">
        <v>127</v>
      </c>
    </row>
    <row r="16" spans="1:60" x14ac:dyDescent="0.2">
      <c r="A16" s="250"/>
      <c r="B16" s="251"/>
      <c r="C16" s="252"/>
      <c r="D16" s="251"/>
      <c r="E16" s="251"/>
      <c r="F16" s="251"/>
      <c r="G16" s="25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33" x14ac:dyDescent="0.2">
      <c r="A17" s="250"/>
      <c r="B17" s="251"/>
      <c r="C17" s="252"/>
      <c r="D17" s="251"/>
      <c r="E17" s="251"/>
      <c r="F17" s="251"/>
      <c r="G17" s="25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33" x14ac:dyDescent="0.2">
      <c r="A18" s="250"/>
      <c r="B18" s="251"/>
      <c r="C18" s="252"/>
      <c r="D18" s="251"/>
      <c r="E18" s="251"/>
      <c r="F18" s="251"/>
      <c r="G18" s="25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33" x14ac:dyDescent="0.2">
      <c r="A19" s="254"/>
      <c r="B19" s="255"/>
      <c r="C19" s="256"/>
      <c r="D19" s="255"/>
      <c r="E19" s="255"/>
      <c r="F19" s="255"/>
      <c r="G19" s="257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33" x14ac:dyDescent="0.2">
      <c r="A20" s="3"/>
      <c r="B20" s="4"/>
      <c r="C20" s="172"/>
      <c r="D20" s="6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33" x14ac:dyDescent="0.2">
      <c r="C21" s="174"/>
      <c r="D21" s="10"/>
      <c r="AG21" t="s">
        <v>128</v>
      </c>
    </row>
    <row r="22" spans="1:33" x14ac:dyDescent="0.2">
      <c r="D22" s="10"/>
    </row>
    <row r="23" spans="1:33" x14ac:dyDescent="0.2">
      <c r="D23" s="10"/>
    </row>
    <row r="24" spans="1:33" x14ac:dyDescent="0.2">
      <c r="D24" s="10"/>
    </row>
    <row r="25" spans="1:33" x14ac:dyDescent="0.2">
      <c r="D25" s="10"/>
    </row>
    <row r="26" spans="1:33" x14ac:dyDescent="0.2">
      <c r="D26" s="10"/>
    </row>
    <row r="27" spans="1:33" x14ac:dyDescent="0.2">
      <c r="D27" s="10"/>
    </row>
    <row r="28" spans="1:33" x14ac:dyDescent="0.2">
      <c r="D28" s="10"/>
    </row>
    <row r="29" spans="1:33" x14ac:dyDescent="0.2">
      <c r="D29" s="10"/>
    </row>
    <row r="30" spans="1:33" x14ac:dyDescent="0.2">
      <c r="D30" s="10"/>
    </row>
    <row r="31" spans="1:33" x14ac:dyDescent="0.2">
      <c r="D31" s="10"/>
    </row>
    <row r="32" spans="1:33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6">
    <mergeCell ref="A15:G19"/>
    <mergeCell ref="A1:G1"/>
    <mergeCell ref="C2:G2"/>
    <mergeCell ref="C3:G3"/>
    <mergeCell ref="C4:G4"/>
    <mergeCell ref="A14:C14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BH4971"/>
  <sheetViews>
    <sheetView tabSelected="1" workbookViewId="0">
      <pane ySplit="7" topLeftCell="A8" activePane="bottomLeft" state="frozen"/>
      <selection pane="bottomLeft" activeCell="D45" sqref="D45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56</v>
      </c>
      <c r="C3" s="238" t="s">
        <v>57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46</v>
      </c>
      <c r="C4" s="241" t="s">
        <v>52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71</v>
      </c>
      <c r="C8" s="170" t="s">
        <v>72</v>
      </c>
      <c r="D8" s="159"/>
      <c r="E8" s="160"/>
      <c r="F8" s="161"/>
      <c r="G8" s="162">
        <f>SUMIF(AG9:AG17,"&lt;&gt;NOR",G9:G17)</f>
        <v>0</v>
      </c>
      <c r="H8" s="156"/>
      <c r="I8" s="156">
        <f>SUM(I9:I17)</f>
        <v>0</v>
      </c>
      <c r="J8" s="156"/>
      <c r="K8" s="156">
        <f>SUM(K9:K17)</f>
        <v>0</v>
      </c>
      <c r="L8" s="156"/>
      <c r="M8" s="156">
        <f>SUM(M9:M17)</f>
        <v>0</v>
      </c>
      <c r="N8" s="156"/>
      <c r="O8" s="156">
        <f>SUM(O9:O17)</f>
        <v>0</v>
      </c>
      <c r="P8" s="156"/>
      <c r="Q8" s="156">
        <f>SUM(Q9:Q17)</f>
        <v>0</v>
      </c>
      <c r="R8" s="156"/>
      <c r="S8" s="156"/>
      <c r="T8" s="156"/>
      <c r="U8" s="156"/>
      <c r="V8" s="156">
        <f>SUM(V9:V17)</f>
        <v>29.559999999999995</v>
      </c>
      <c r="W8" s="156"/>
      <c r="X8" s="156"/>
      <c r="AG8" t="s">
        <v>118</v>
      </c>
    </row>
    <row r="9" spans="1:60" outlineLevel="1" x14ac:dyDescent="0.2">
      <c r="A9" s="163">
        <v>1</v>
      </c>
      <c r="B9" s="164" t="s">
        <v>179</v>
      </c>
      <c r="C9" s="171" t="s">
        <v>180</v>
      </c>
      <c r="D9" s="165" t="s">
        <v>181</v>
      </c>
      <c r="E9" s="166">
        <v>36</v>
      </c>
      <c r="F9" s="167"/>
      <c r="G9" s="168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135</v>
      </c>
      <c r="T9" s="154" t="s">
        <v>135</v>
      </c>
      <c r="U9" s="154">
        <v>0.20300000000000001</v>
      </c>
      <c r="V9" s="154">
        <f>ROUND(E9*U9,2)</f>
        <v>7.31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outlineLevel="1" x14ac:dyDescent="0.2">
      <c r="A10" s="175">
        <v>2</v>
      </c>
      <c r="B10" s="176" t="s">
        <v>182</v>
      </c>
      <c r="C10" s="181" t="s">
        <v>183</v>
      </c>
      <c r="D10" s="177" t="s">
        <v>184</v>
      </c>
      <c r="E10" s="178">
        <v>4</v>
      </c>
      <c r="F10" s="179"/>
      <c r="G10" s="180">
        <f>ROUND(E10*F10,2)</f>
        <v>0</v>
      </c>
      <c r="H10" s="155"/>
      <c r="I10" s="154">
        <f>ROUND(E10*H10,2)</f>
        <v>0</v>
      </c>
      <c r="J10" s="155"/>
      <c r="K10" s="154">
        <f>ROUND(E10*J10,2)</f>
        <v>0</v>
      </c>
      <c r="L10" s="154">
        <v>21</v>
      </c>
      <c r="M10" s="154">
        <f>G10*(1+L10/100)</f>
        <v>0</v>
      </c>
      <c r="N10" s="154">
        <v>0</v>
      </c>
      <c r="O10" s="154">
        <f>ROUND(E10*N10,2)</f>
        <v>0</v>
      </c>
      <c r="P10" s="154">
        <v>0</v>
      </c>
      <c r="Q10" s="154">
        <f>ROUND(E10*P10,2)</f>
        <v>0</v>
      </c>
      <c r="R10" s="154"/>
      <c r="S10" s="154" t="s">
        <v>135</v>
      </c>
      <c r="T10" s="154" t="s">
        <v>135</v>
      </c>
      <c r="U10" s="154">
        <v>0</v>
      </c>
      <c r="V10" s="154">
        <f>ROUND(E10*U10,2)</f>
        <v>0</v>
      </c>
      <c r="W10" s="154"/>
      <c r="X10" s="154" t="s">
        <v>123</v>
      </c>
      <c r="Y10" s="147"/>
      <c r="Z10" s="147"/>
      <c r="AA10" s="147"/>
      <c r="AB10" s="147"/>
      <c r="AC10" s="147"/>
      <c r="AD10" s="147"/>
      <c r="AE10" s="147"/>
      <c r="AF10" s="147"/>
      <c r="AG10" s="147" t="s">
        <v>124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outlineLevel="1" x14ac:dyDescent="0.2">
      <c r="A11" s="163">
        <v>3</v>
      </c>
      <c r="B11" s="164" t="s">
        <v>185</v>
      </c>
      <c r="C11" s="171" t="s">
        <v>186</v>
      </c>
      <c r="D11" s="165" t="s">
        <v>146</v>
      </c>
      <c r="E11" s="166">
        <v>31.085439999999998</v>
      </c>
      <c r="F11" s="167"/>
      <c r="G11" s="168">
        <f>ROUND(E11*F11,2)</f>
        <v>0</v>
      </c>
      <c r="H11" s="155"/>
      <c r="I11" s="154">
        <f>ROUND(E11*H11,2)</f>
        <v>0</v>
      </c>
      <c r="J11" s="155"/>
      <c r="K11" s="154">
        <f>ROUND(E11*J11,2)</f>
        <v>0</v>
      </c>
      <c r="L11" s="154">
        <v>21</v>
      </c>
      <c r="M11" s="154">
        <f>G11*(1+L11/100)</f>
        <v>0</v>
      </c>
      <c r="N11" s="154">
        <v>0</v>
      </c>
      <c r="O11" s="154">
        <f>ROUND(E11*N11,2)</f>
        <v>0</v>
      </c>
      <c r="P11" s="154">
        <v>0</v>
      </c>
      <c r="Q11" s="154">
        <f>ROUND(E11*P11,2)</f>
        <v>0</v>
      </c>
      <c r="R11" s="154"/>
      <c r="S11" s="154" t="s">
        <v>135</v>
      </c>
      <c r="T11" s="154" t="s">
        <v>135</v>
      </c>
      <c r="U11" s="154">
        <v>0.31</v>
      </c>
      <c r="V11" s="154">
        <f>ROUND(E11*U11,2)</f>
        <v>9.64</v>
      </c>
      <c r="W11" s="154"/>
      <c r="X11" s="154" t="s">
        <v>123</v>
      </c>
      <c r="Y11" s="147"/>
      <c r="Z11" s="147"/>
      <c r="AA11" s="147"/>
      <c r="AB11" s="147"/>
      <c r="AC11" s="147"/>
      <c r="AD11" s="147"/>
      <c r="AE11" s="147"/>
      <c r="AF11" s="147"/>
      <c r="AG11" s="147" t="s">
        <v>124</v>
      </c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outlineLevel="1" x14ac:dyDescent="0.2">
      <c r="A12" s="175">
        <v>4</v>
      </c>
      <c r="B12" s="176" t="s">
        <v>187</v>
      </c>
      <c r="C12" s="181" t="s">
        <v>188</v>
      </c>
      <c r="D12" s="177" t="s">
        <v>146</v>
      </c>
      <c r="E12" s="178">
        <v>31.085439999999998</v>
      </c>
      <c r="F12" s="179"/>
      <c r="G12" s="180">
        <f>ROUND(E12*F12,2)</f>
        <v>0</v>
      </c>
      <c r="H12" s="155"/>
      <c r="I12" s="154">
        <f>ROUND(E12*H12,2)</f>
        <v>0</v>
      </c>
      <c r="J12" s="155"/>
      <c r="K12" s="154">
        <f>ROUND(E12*J12,2)</f>
        <v>0</v>
      </c>
      <c r="L12" s="154">
        <v>21</v>
      </c>
      <c r="M12" s="154">
        <f>G12*(1+L12/100)</f>
        <v>0</v>
      </c>
      <c r="N12" s="154">
        <v>0</v>
      </c>
      <c r="O12" s="154">
        <f>ROUND(E12*N12,2)</f>
        <v>0</v>
      </c>
      <c r="P12" s="154">
        <v>0</v>
      </c>
      <c r="Q12" s="154">
        <f>ROUND(E12*P12,2)</f>
        <v>0</v>
      </c>
      <c r="R12" s="154"/>
      <c r="S12" s="154" t="s">
        <v>135</v>
      </c>
      <c r="T12" s="154" t="s">
        <v>135</v>
      </c>
      <c r="U12" s="154">
        <v>0.1024</v>
      </c>
      <c r="V12" s="154">
        <f>ROUND(E12*U12,2)</f>
        <v>3.18</v>
      </c>
      <c r="W12" s="154"/>
      <c r="X12" s="154" t="s">
        <v>123</v>
      </c>
      <c r="Y12" s="147"/>
      <c r="Z12" s="147"/>
      <c r="AA12" s="147"/>
      <c r="AB12" s="147"/>
      <c r="AC12" s="147"/>
      <c r="AD12" s="147"/>
      <c r="AE12" s="147"/>
      <c r="AF12" s="147"/>
      <c r="AG12" s="147" t="s">
        <v>124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outlineLevel="1" x14ac:dyDescent="0.2">
      <c r="A13" s="163">
        <v>5</v>
      </c>
      <c r="B13" s="164" t="s">
        <v>153</v>
      </c>
      <c r="C13" s="171" t="s">
        <v>154</v>
      </c>
      <c r="D13" s="165" t="s">
        <v>146</v>
      </c>
      <c r="E13" s="166">
        <v>6.3304799999999997</v>
      </c>
      <c r="F13" s="167"/>
      <c r="G13" s="168">
        <f>ROUND(E13*F13,2)</f>
        <v>0</v>
      </c>
      <c r="H13" s="155"/>
      <c r="I13" s="154">
        <f>ROUND(E13*H13,2)</f>
        <v>0</v>
      </c>
      <c r="J13" s="155"/>
      <c r="K13" s="154">
        <f>ROUND(E13*J13,2)</f>
        <v>0</v>
      </c>
      <c r="L13" s="154">
        <v>21</v>
      </c>
      <c r="M13" s="154">
        <f>G13*(1+L13/100)</f>
        <v>0</v>
      </c>
      <c r="N13" s="154">
        <v>0</v>
      </c>
      <c r="O13" s="154">
        <f>ROUND(E13*N13,2)</f>
        <v>0</v>
      </c>
      <c r="P13" s="154">
        <v>0</v>
      </c>
      <c r="Q13" s="154">
        <f>ROUND(E13*P13,2)</f>
        <v>0</v>
      </c>
      <c r="R13" s="154"/>
      <c r="S13" s="154" t="s">
        <v>135</v>
      </c>
      <c r="T13" s="154" t="s">
        <v>135</v>
      </c>
      <c r="U13" s="154">
        <v>1.0999999999999999E-2</v>
      </c>
      <c r="V13" s="154">
        <f>ROUND(E13*U13,2)</f>
        <v>7.0000000000000007E-2</v>
      </c>
      <c r="W13" s="154"/>
      <c r="X13" s="154" t="s">
        <v>123</v>
      </c>
      <c r="Y13" s="147"/>
      <c r="Z13" s="147"/>
      <c r="AA13" s="147"/>
      <c r="AB13" s="147"/>
      <c r="AC13" s="147"/>
      <c r="AD13" s="147"/>
      <c r="AE13" s="147"/>
      <c r="AF13" s="147"/>
      <c r="AG13" s="147" t="s">
        <v>124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outlineLevel="1" x14ac:dyDescent="0.2">
      <c r="A14" s="175">
        <v>6</v>
      </c>
      <c r="B14" s="176" t="s">
        <v>155</v>
      </c>
      <c r="C14" s="181" t="s">
        <v>156</v>
      </c>
      <c r="D14" s="177" t="s">
        <v>146</v>
      </c>
      <c r="E14" s="178">
        <v>6.3304799999999997</v>
      </c>
      <c r="F14" s="179"/>
      <c r="G14" s="180">
        <f>ROUND(E14*F14,2)</f>
        <v>0</v>
      </c>
      <c r="H14" s="155"/>
      <c r="I14" s="154">
        <f>ROUND(E14*H14,2)</f>
        <v>0</v>
      </c>
      <c r="J14" s="155"/>
      <c r="K14" s="154">
        <f>ROUND(E14*J14,2)</f>
        <v>0</v>
      </c>
      <c r="L14" s="154">
        <v>21</v>
      </c>
      <c r="M14" s="154">
        <f>G14*(1+L14/100)</f>
        <v>0</v>
      </c>
      <c r="N14" s="154">
        <v>0</v>
      </c>
      <c r="O14" s="154">
        <f>ROUND(E14*N14,2)</f>
        <v>0</v>
      </c>
      <c r="P14" s="154">
        <v>0</v>
      </c>
      <c r="Q14" s="154">
        <f>ROUND(E14*P14,2)</f>
        <v>0</v>
      </c>
      <c r="R14" s="154"/>
      <c r="S14" s="154" t="s">
        <v>135</v>
      </c>
      <c r="T14" s="154" t="s">
        <v>135</v>
      </c>
      <c r="U14" s="154">
        <v>0.65200000000000002</v>
      </c>
      <c r="V14" s="154">
        <f>ROUND(E14*U14,2)</f>
        <v>4.13</v>
      </c>
      <c r="W14" s="154"/>
      <c r="X14" s="154" t="s">
        <v>123</v>
      </c>
      <c r="Y14" s="147"/>
      <c r="Z14" s="147"/>
      <c r="AA14" s="147"/>
      <c r="AB14" s="147"/>
      <c r="AC14" s="147"/>
      <c r="AD14" s="147"/>
      <c r="AE14" s="147"/>
      <c r="AF14" s="147"/>
      <c r="AG14" s="147" t="s">
        <v>124</v>
      </c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</row>
    <row r="15" spans="1:60" outlineLevel="1" x14ac:dyDescent="0.2">
      <c r="A15" s="163">
        <v>7</v>
      </c>
      <c r="B15" s="164" t="s">
        <v>157</v>
      </c>
      <c r="C15" s="171" t="s">
        <v>158</v>
      </c>
      <c r="D15" s="165" t="s">
        <v>146</v>
      </c>
      <c r="E15" s="166">
        <v>6.3304799999999997</v>
      </c>
      <c r="F15" s="167"/>
      <c r="G15" s="168">
        <f>ROUND(E15*F15,2)</f>
        <v>0</v>
      </c>
      <c r="H15" s="155"/>
      <c r="I15" s="154">
        <f>ROUND(E15*H15,2)</f>
        <v>0</v>
      </c>
      <c r="J15" s="155"/>
      <c r="K15" s="154">
        <f>ROUND(E15*J15,2)</f>
        <v>0</v>
      </c>
      <c r="L15" s="154">
        <v>21</v>
      </c>
      <c r="M15" s="154">
        <f>G15*(1+L15/100)</f>
        <v>0</v>
      </c>
      <c r="N15" s="154">
        <v>0</v>
      </c>
      <c r="O15" s="154">
        <f>ROUND(E15*N15,2)</f>
        <v>0</v>
      </c>
      <c r="P15" s="154">
        <v>0</v>
      </c>
      <c r="Q15" s="154">
        <f>ROUND(E15*P15,2)</f>
        <v>0</v>
      </c>
      <c r="R15" s="154"/>
      <c r="S15" s="154" t="s">
        <v>135</v>
      </c>
      <c r="T15" s="154" t="s">
        <v>135</v>
      </c>
      <c r="U15" s="154">
        <v>0.01</v>
      </c>
      <c r="V15" s="154">
        <f>ROUND(E15*U15,2)</f>
        <v>0.06</v>
      </c>
      <c r="W15" s="154"/>
      <c r="X15" s="154" t="s">
        <v>123</v>
      </c>
      <c r="Y15" s="147"/>
      <c r="Z15" s="147"/>
      <c r="AA15" s="147"/>
      <c r="AB15" s="147"/>
      <c r="AC15" s="147"/>
      <c r="AD15" s="147"/>
      <c r="AE15" s="147"/>
      <c r="AF15" s="147"/>
      <c r="AG15" s="147" t="s">
        <v>124</v>
      </c>
      <c r="AH15" s="147"/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</row>
    <row r="16" spans="1:60" outlineLevel="1" x14ac:dyDescent="0.2">
      <c r="A16" s="163">
        <v>8</v>
      </c>
      <c r="B16" s="164" t="s">
        <v>159</v>
      </c>
      <c r="C16" s="171" t="s">
        <v>160</v>
      </c>
      <c r="D16" s="165" t="s">
        <v>146</v>
      </c>
      <c r="E16" s="166">
        <v>24.754960000000001</v>
      </c>
      <c r="F16" s="167"/>
      <c r="G16" s="168">
        <f>ROUND(E16*F16,2)</f>
        <v>0</v>
      </c>
      <c r="H16" s="155"/>
      <c r="I16" s="154">
        <f>ROUND(E16*H16,2)</f>
        <v>0</v>
      </c>
      <c r="J16" s="155"/>
      <c r="K16" s="154">
        <f>ROUND(E16*J16,2)</f>
        <v>0</v>
      </c>
      <c r="L16" s="154">
        <v>21</v>
      </c>
      <c r="M16" s="154">
        <f>G16*(1+L16/100)</f>
        <v>0</v>
      </c>
      <c r="N16" s="154">
        <v>0</v>
      </c>
      <c r="O16" s="154">
        <f>ROUND(E16*N16,2)</f>
        <v>0</v>
      </c>
      <c r="P16" s="154">
        <v>0</v>
      </c>
      <c r="Q16" s="154">
        <f>ROUND(E16*P16,2)</f>
        <v>0</v>
      </c>
      <c r="R16" s="154"/>
      <c r="S16" s="154" t="s">
        <v>135</v>
      </c>
      <c r="T16" s="154" t="s">
        <v>135</v>
      </c>
      <c r="U16" s="154">
        <v>0.2</v>
      </c>
      <c r="V16" s="154">
        <f>ROUND(E16*U16,2)</f>
        <v>4.95</v>
      </c>
      <c r="W16" s="154"/>
      <c r="X16" s="154" t="s">
        <v>123</v>
      </c>
      <c r="Y16" s="147"/>
      <c r="Z16" s="147"/>
      <c r="AA16" s="147"/>
      <c r="AB16" s="147"/>
      <c r="AC16" s="147"/>
      <c r="AD16" s="147"/>
      <c r="AE16" s="147"/>
      <c r="AF16" s="147"/>
      <c r="AG16" s="147" t="s">
        <v>124</v>
      </c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</row>
    <row r="17" spans="1:60" outlineLevel="1" x14ac:dyDescent="0.2">
      <c r="A17" s="163">
        <v>9</v>
      </c>
      <c r="B17" s="164" t="s">
        <v>161</v>
      </c>
      <c r="C17" s="171" t="s">
        <v>162</v>
      </c>
      <c r="D17" s="165" t="s">
        <v>163</v>
      </c>
      <c r="E17" s="166">
        <v>11.0016</v>
      </c>
      <c r="F17" s="167"/>
      <c r="G17" s="168">
        <f>ROUND(E17*F17,2)</f>
        <v>0</v>
      </c>
      <c r="H17" s="155"/>
      <c r="I17" s="154">
        <f>ROUND(E17*H17,2)</f>
        <v>0</v>
      </c>
      <c r="J17" s="155"/>
      <c r="K17" s="154">
        <f>ROUND(E17*J17,2)</f>
        <v>0</v>
      </c>
      <c r="L17" s="154">
        <v>21</v>
      </c>
      <c r="M17" s="154">
        <f>G17*(1+L17/100)</f>
        <v>0</v>
      </c>
      <c r="N17" s="154">
        <v>0</v>
      </c>
      <c r="O17" s="154">
        <f>ROUND(E17*N17,2)</f>
        <v>0</v>
      </c>
      <c r="P17" s="154">
        <v>0</v>
      </c>
      <c r="Q17" s="154">
        <f>ROUND(E17*P17,2)</f>
        <v>0</v>
      </c>
      <c r="R17" s="154"/>
      <c r="S17" s="154" t="s">
        <v>135</v>
      </c>
      <c r="T17" s="154" t="s">
        <v>135</v>
      </c>
      <c r="U17" s="154">
        <v>0.02</v>
      </c>
      <c r="V17" s="154">
        <f>ROUND(E17*U17,2)</f>
        <v>0.22</v>
      </c>
      <c r="W17" s="154"/>
      <c r="X17" s="154" t="s">
        <v>123</v>
      </c>
      <c r="Y17" s="147"/>
      <c r="Z17" s="147"/>
      <c r="AA17" s="147"/>
      <c r="AB17" s="147"/>
      <c r="AC17" s="147"/>
      <c r="AD17" s="147"/>
      <c r="AE17" s="147"/>
      <c r="AF17" s="147"/>
      <c r="AG17" s="147" t="s">
        <v>124</v>
      </c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</row>
    <row r="18" spans="1:60" x14ac:dyDescent="0.2">
      <c r="A18" s="157" t="s">
        <v>117</v>
      </c>
      <c r="B18" s="158" t="s">
        <v>73</v>
      </c>
      <c r="C18" s="170" t="s">
        <v>74</v>
      </c>
      <c r="D18" s="159"/>
      <c r="E18" s="160"/>
      <c r="F18" s="161"/>
      <c r="G18" s="162">
        <f>SUMIF(AG19:AG22,"&lt;&gt;NOR",G19:G22)</f>
        <v>0</v>
      </c>
      <c r="H18" s="156"/>
      <c r="I18" s="156">
        <f>SUM(I19:I22)</f>
        <v>0</v>
      </c>
      <c r="J18" s="156"/>
      <c r="K18" s="156">
        <f>SUM(K19:K22)</f>
        <v>0</v>
      </c>
      <c r="L18" s="156"/>
      <c r="M18" s="156">
        <f>SUM(M19:M22)</f>
        <v>0</v>
      </c>
      <c r="N18" s="156"/>
      <c r="O18" s="156">
        <f>SUM(O19:O22)</f>
        <v>5.43</v>
      </c>
      <c r="P18" s="156"/>
      <c r="Q18" s="156">
        <f>SUM(Q19:Q22)</f>
        <v>0</v>
      </c>
      <c r="R18" s="156"/>
      <c r="S18" s="156"/>
      <c r="T18" s="156"/>
      <c r="U18" s="156"/>
      <c r="V18" s="156">
        <f>SUM(V19:V22)</f>
        <v>12.96</v>
      </c>
      <c r="W18" s="156"/>
      <c r="X18" s="156"/>
      <c r="AG18" t="s">
        <v>118</v>
      </c>
    </row>
    <row r="19" spans="1:60" outlineLevel="1" x14ac:dyDescent="0.2">
      <c r="A19" s="163">
        <v>10</v>
      </c>
      <c r="B19" s="164" t="s">
        <v>189</v>
      </c>
      <c r="C19" s="171" t="s">
        <v>190</v>
      </c>
      <c r="D19" s="165" t="s">
        <v>146</v>
      </c>
      <c r="E19" s="166">
        <v>2</v>
      </c>
      <c r="F19" s="167"/>
      <c r="G19" s="168">
        <f>ROUND(E19*F19,2)</f>
        <v>0</v>
      </c>
      <c r="H19" s="155"/>
      <c r="I19" s="154">
        <f>ROUND(E19*H19,2)</f>
        <v>0</v>
      </c>
      <c r="J19" s="155"/>
      <c r="K19" s="154">
        <f>ROUND(E19*J19,2)</f>
        <v>0</v>
      </c>
      <c r="L19" s="154">
        <v>21</v>
      </c>
      <c r="M19" s="154">
        <f>G19*(1+L19/100)</f>
        <v>0</v>
      </c>
      <c r="N19" s="154">
        <v>2.5249999999999999</v>
      </c>
      <c r="O19" s="154">
        <f>ROUND(E19*N19,2)</f>
        <v>5.05</v>
      </c>
      <c r="P19" s="154">
        <v>0</v>
      </c>
      <c r="Q19" s="154">
        <f>ROUND(E19*P19,2)</f>
        <v>0</v>
      </c>
      <c r="R19" s="154"/>
      <c r="S19" s="154" t="s">
        <v>135</v>
      </c>
      <c r="T19" s="154" t="s">
        <v>135</v>
      </c>
      <c r="U19" s="154">
        <v>0.47699999999999998</v>
      </c>
      <c r="V19" s="154">
        <f>ROUND(E19*U19,2)</f>
        <v>0.95</v>
      </c>
      <c r="W19" s="154"/>
      <c r="X19" s="154" t="s">
        <v>123</v>
      </c>
      <c r="Y19" s="147"/>
      <c r="Z19" s="147"/>
      <c r="AA19" s="147"/>
      <c r="AB19" s="147"/>
      <c r="AC19" s="147"/>
      <c r="AD19" s="147"/>
      <c r="AE19" s="147"/>
      <c r="AF19" s="147"/>
      <c r="AG19" s="147" t="s">
        <v>124</v>
      </c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</row>
    <row r="20" spans="1:60" outlineLevel="1" x14ac:dyDescent="0.2">
      <c r="A20" s="163">
        <v>11</v>
      </c>
      <c r="B20" s="164" t="s">
        <v>191</v>
      </c>
      <c r="C20" s="171" t="s">
        <v>192</v>
      </c>
      <c r="D20" s="165" t="s">
        <v>163</v>
      </c>
      <c r="E20" s="166">
        <v>8</v>
      </c>
      <c r="F20" s="167"/>
      <c r="G20" s="168">
        <f>ROUND(E20*F20,2)</f>
        <v>0</v>
      </c>
      <c r="H20" s="155"/>
      <c r="I20" s="154">
        <f>ROUND(E20*H20,2)</f>
        <v>0</v>
      </c>
      <c r="J20" s="155"/>
      <c r="K20" s="154">
        <f>ROUND(E20*J20,2)</f>
        <v>0</v>
      </c>
      <c r="L20" s="154">
        <v>21</v>
      </c>
      <c r="M20" s="154">
        <f>G20*(1+L20/100)</f>
        <v>0</v>
      </c>
      <c r="N20" s="154">
        <v>3.9199999999999999E-2</v>
      </c>
      <c r="O20" s="154">
        <f>ROUND(E20*N20,2)</f>
        <v>0.31</v>
      </c>
      <c r="P20" s="154">
        <v>0</v>
      </c>
      <c r="Q20" s="154">
        <f>ROUND(E20*P20,2)</f>
        <v>0</v>
      </c>
      <c r="R20" s="154"/>
      <c r="S20" s="154" t="s">
        <v>135</v>
      </c>
      <c r="T20" s="154" t="s">
        <v>135</v>
      </c>
      <c r="U20" s="154">
        <v>1.05</v>
      </c>
      <c r="V20" s="154">
        <f>ROUND(E20*U20,2)</f>
        <v>8.4</v>
      </c>
      <c r="W20" s="154"/>
      <c r="X20" s="154" t="s">
        <v>123</v>
      </c>
      <c r="Y20" s="147"/>
      <c r="Z20" s="147"/>
      <c r="AA20" s="147"/>
      <c r="AB20" s="147"/>
      <c r="AC20" s="147"/>
      <c r="AD20" s="147"/>
      <c r="AE20" s="147"/>
      <c r="AF20" s="147"/>
      <c r="AG20" s="147" t="s">
        <v>124</v>
      </c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</row>
    <row r="21" spans="1:60" outlineLevel="1" x14ac:dyDescent="0.2">
      <c r="A21" s="163">
        <v>12</v>
      </c>
      <c r="B21" s="164" t="s">
        <v>193</v>
      </c>
      <c r="C21" s="171" t="s">
        <v>194</v>
      </c>
      <c r="D21" s="165" t="s">
        <v>163</v>
      </c>
      <c r="E21" s="166">
        <v>8</v>
      </c>
      <c r="F21" s="167"/>
      <c r="G21" s="168">
        <f>ROUND(E21*F21,2)</f>
        <v>0</v>
      </c>
      <c r="H21" s="155"/>
      <c r="I21" s="154">
        <f>ROUND(E21*H21,2)</f>
        <v>0</v>
      </c>
      <c r="J21" s="155"/>
      <c r="K21" s="154">
        <f>ROUND(E21*J21,2)</f>
        <v>0</v>
      </c>
      <c r="L21" s="154">
        <v>21</v>
      </c>
      <c r="M21" s="154">
        <f>G21*(1+L21/100)</f>
        <v>0</v>
      </c>
      <c r="N21" s="154">
        <v>0</v>
      </c>
      <c r="O21" s="154">
        <f>ROUND(E21*N21,2)</f>
        <v>0</v>
      </c>
      <c r="P21" s="154">
        <v>0</v>
      </c>
      <c r="Q21" s="154">
        <f>ROUND(E21*P21,2)</f>
        <v>0</v>
      </c>
      <c r="R21" s="154"/>
      <c r="S21" s="154" t="s">
        <v>135</v>
      </c>
      <c r="T21" s="154" t="s">
        <v>135</v>
      </c>
      <c r="U21" s="154">
        <v>0.32</v>
      </c>
      <c r="V21" s="154">
        <f>ROUND(E21*U21,2)</f>
        <v>2.56</v>
      </c>
      <c r="W21" s="154"/>
      <c r="X21" s="154" t="s">
        <v>123</v>
      </c>
      <c r="Y21" s="147"/>
      <c r="Z21" s="147"/>
      <c r="AA21" s="147"/>
      <c r="AB21" s="147"/>
      <c r="AC21" s="147"/>
      <c r="AD21" s="147"/>
      <c r="AE21" s="147"/>
      <c r="AF21" s="147"/>
      <c r="AG21" s="147" t="s">
        <v>124</v>
      </c>
      <c r="AH21" s="147"/>
      <c r="AI21" s="147"/>
      <c r="AJ21" s="147"/>
      <c r="AK21" s="147"/>
      <c r="AL21" s="147"/>
      <c r="AM21" s="147"/>
      <c r="AN21" s="147"/>
      <c r="AO21" s="147"/>
      <c r="AP21" s="147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  <c r="BB21" s="147"/>
      <c r="BC21" s="147"/>
      <c r="BD21" s="147"/>
      <c r="BE21" s="147"/>
      <c r="BF21" s="147"/>
      <c r="BG21" s="147"/>
      <c r="BH21" s="147"/>
    </row>
    <row r="22" spans="1:60" ht="22.5" outlineLevel="1" x14ac:dyDescent="0.2">
      <c r="A22" s="163">
        <v>13</v>
      </c>
      <c r="B22" s="164" t="s">
        <v>195</v>
      </c>
      <c r="C22" s="171" t="s">
        <v>196</v>
      </c>
      <c r="D22" s="165" t="s">
        <v>174</v>
      </c>
      <c r="E22" s="166">
        <v>6.9260000000000002E-2</v>
      </c>
      <c r="F22" s="167"/>
      <c r="G22" s="168">
        <f>ROUND(E22*F22,2)</f>
        <v>0</v>
      </c>
      <c r="H22" s="155"/>
      <c r="I22" s="154">
        <f>ROUND(E22*H22,2)</f>
        <v>0</v>
      </c>
      <c r="J22" s="155"/>
      <c r="K22" s="154">
        <f>ROUND(E22*J22,2)</f>
        <v>0</v>
      </c>
      <c r="L22" s="154">
        <v>21</v>
      </c>
      <c r="M22" s="154">
        <f>G22*(1+L22/100)</f>
        <v>0</v>
      </c>
      <c r="N22" s="154">
        <v>1.04548</v>
      </c>
      <c r="O22" s="154">
        <f>ROUND(E22*N22,2)</f>
        <v>7.0000000000000007E-2</v>
      </c>
      <c r="P22" s="154">
        <v>0</v>
      </c>
      <c r="Q22" s="154">
        <f>ROUND(E22*P22,2)</f>
        <v>0</v>
      </c>
      <c r="R22" s="154"/>
      <c r="S22" s="154" t="s">
        <v>135</v>
      </c>
      <c r="T22" s="154" t="s">
        <v>135</v>
      </c>
      <c r="U22" s="154">
        <v>15.231</v>
      </c>
      <c r="V22" s="154">
        <f>ROUND(E22*U22,2)</f>
        <v>1.05</v>
      </c>
      <c r="W22" s="154"/>
      <c r="X22" s="154" t="s">
        <v>123</v>
      </c>
      <c r="Y22" s="147"/>
      <c r="Z22" s="147"/>
      <c r="AA22" s="147"/>
      <c r="AB22" s="147"/>
      <c r="AC22" s="147"/>
      <c r="AD22" s="147"/>
      <c r="AE22" s="147"/>
      <c r="AF22" s="147"/>
      <c r="AG22" s="147" t="s">
        <v>124</v>
      </c>
      <c r="AH22" s="147"/>
      <c r="AI22" s="147"/>
      <c r="AJ22" s="147"/>
      <c r="AK22" s="147"/>
      <c r="AL22" s="147"/>
      <c r="AM22" s="147"/>
      <c r="AN22" s="147"/>
      <c r="AO22" s="147"/>
      <c r="AP22" s="147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  <c r="BB22" s="147"/>
      <c r="BC22" s="147"/>
      <c r="BD22" s="147"/>
      <c r="BE22" s="147"/>
      <c r="BF22" s="147"/>
      <c r="BG22" s="147"/>
      <c r="BH22" s="147"/>
    </row>
    <row r="23" spans="1:60" x14ac:dyDescent="0.2">
      <c r="A23" s="157" t="s">
        <v>117</v>
      </c>
      <c r="B23" s="158" t="s">
        <v>75</v>
      </c>
      <c r="C23" s="170" t="s">
        <v>76</v>
      </c>
      <c r="D23" s="159"/>
      <c r="E23" s="160"/>
      <c r="F23" s="161"/>
      <c r="G23" s="162">
        <f>SUMIF(AG24:AG24,"&lt;&gt;NOR",G24:G24)</f>
        <v>0</v>
      </c>
      <c r="H23" s="156"/>
      <c r="I23" s="156">
        <f>SUM(I24:I24)</f>
        <v>0</v>
      </c>
      <c r="J23" s="156"/>
      <c r="K23" s="156">
        <f>SUM(K24:K24)</f>
        <v>0</v>
      </c>
      <c r="L23" s="156"/>
      <c r="M23" s="156">
        <f>SUM(M24:M24)</f>
        <v>0</v>
      </c>
      <c r="N23" s="156"/>
      <c r="O23" s="156">
        <f>SUM(O24:O24)</f>
        <v>3.17</v>
      </c>
      <c r="P23" s="156"/>
      <c r="Q23" s="156">
        <f>SUM(Q24:Q24)</f>
        <v>0</v>
      </c>
      <c r="R23" s="156"/>
      <c r="S23" s="156"/>
      <c r="T23" s="156"/>
      <c r="U23" s="156"/>
      <c r="V23" s="156">
        <f>SUM(V24:V24)</f>
        <v>0.22</v>
      </c>
      <c r="W23" s="156"/>
      <c r="X23" s="156"/>
      <c r="AG23" t="s">
        <v>118</v>
      </c>
    </row>
    <row r="24" spans="1:60" ht="22.5" outlineLevel="1" x14ac:dyDescent="0.2">
      <c r="A24" s="163">
        <v>14</v>
      </c>
      <c r="B24" s="164" t="s">
        <v>170</v>
      </c>
      <c r="C24" s="171" t="s">
        <v>171</v>
      </c>
      <c r="D24" s="165" t="s">
        <v>163</v>
      </c>
      <c r="E24" s="166">
        <v>11.0016</v>
      </c>
      <c r="F24" s="167"/>
      <c r="G24" s="168">
        <f>ROUND(E24*F24,2)</f>
        <v>0</v>
      </c>
      <c r="H24" s="155"/>
      <c r="I24" s="154">
        <f>ROUND(E24*H24,2)</f>
        <v>0</v>
      </c>
      <c r="J24" s="155"/>
      <c r="K24" s="154">
        <f>ROUND(E24*J24,2)</f>
        <v>0</v>
      </c>
      <c r="L24" s="154">
        <v>21</v>
      </c>
      <c r="M24" s="154">
        <f>G24*(1+L24/100)</f>
        <v>0</v>
      </c>
      <c r="N24" s="154">
        <v>0.28799999999999998</v>
      </c>
      <c r="O24" s="154">
        <f>ROUND(E24*N24,2)</f>
        <v>3.17</v>
      </c>
      <c r="P24" s="154">
        <v>0</v>
      </c>
      <c r="Q24" s="154">
        <f>ROUND(E24*P24,2)</f>
        <v>0</v>
      </c>
      <c r="R24" s="154"/>
      <c r="S24" s="154" t="s">
        <v>135</v>
      </c>
      <c r="T24" s="154" t="s">
        <v>135</v>
      </c>
      <c r="U24" s="154">
        <v>0.02</v>
      </c>
      <c r="V24" s="154">
        <f>ROUND(E24*U24,2)</f>
        <v>0.22</v>
      </c>
      <c r="W24" s="154"/>
      <c r="X24" s="154" t="s">
        <v>123</v>
      </c>
      <c r="Y24" s="147"/>
      <c r="Z24" s="147"/>
      <c r="AA24" s="147"/>
      <c r="AB24" s="147"/>
      <c r="AC24" s="147"/>
      <c r="AD24" s="147"/>
      <c r="AE24" s="147"/>
      <c r="AF24" s="147"/>
      <c r="AG24" s="147" t="s">
        <v>124</v>
      </c>
      <c r="AH24" s="147"/>
      <c r="AI24" s="147"/>
      <c r="AJ24" s="147"/>
      <c r="AK24" s="147"/>
      <c r="AL24" s="147"/>
      <c r="AM24" s="147"/>
      <c r="AN24" s="147"/>
      <c r="AO24" s="147"/>
      <c r="AP24" s="147"/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  <c r="BB24" s="147"/>
      <c r="BC24" s="147"/>
      <c r="BD24" s="147"/>
      <c r="BE24" s="147"/>
      <c r="BF24" s="147"/>
      <c r="BG24" s="147"/>
      <c r="BH24" s="147"/>
    </row>
    <row r="25" spans="1:60" x14ac:dyDescent="0.2">
      <c r="A25" s="157" t="s">
        <v>117</v>
      </c>
      <c r="B25" s="158" t="s">
        <v>77</v>
      </c>
      <c r="C25" s="170" t="s">
        <v>78</v>
      </c>
      <c r="D25" s="159"/>
      <c r="E25" s="160"/>
      <c r="F25" s="161"/>
      <c r="G25" s="162">
        <f>SUMIF(AG26:AG33,"&lt;&gt;NOR",G26:G33)</f>
        <v>0</v>
      </c>
      <c r="H25" s="156"/>
      <c r="I25" s="156">
        <f>SUM(I26:I33)</f>
        <v>0</v>
      </c>
      <c r="J25" s="156"/>
      <c r="K25" s="156">
        <f>SUM(K26:K33)</f>
        <v>0</v>
      </c>
      <c r="L25" s="156"/>
      <c r="M25" s="156">
        <f>SUM(M26:M33)</f>
        <v>0</v>
      </c>
      <c r="N25" s="156"/>
      <c r="O25" s="156">
        <f>SUM(O26:O33)</f>
        <v>2.7</v>
      </c>
      <c r="P25" s="156"/>
      <c r="Q25" s="156">
        <f>SUM(Q26:Q33)</f>
        <v>0</v>
      </c>
      <c r="R25" s="156"/>
      <c r="S25" s="156"/>
      <c r="T25" s="156"/>
      <c r="U25" s="156"/>
      <c r="V25" s="156">
        <f>SUM(V26:V33)</f>
        <v>10.51</v>
      </c>
      <c r="W25" s="156"/>
      <c r="X25" s="156"/>
      <c r="AG25" t="s">
        <v>118</v>
      </c>
    </row>
    <row r="26" spans="1:60" outlineLevel="1" x14ac:dyDescent="0.2">
      <c r="A26" s="175">
        <v>15</v>
      </c>
      <c r="B26" s="176" t="s">
        <v>197</v>
      </c>
      <c r="C26" s="181" t="s">
        <v>198</v>
      </c>
      <c r="D26" s="177" t="s">
        <v>199</v>
      </c>
      <c r="E26" s="178">
        <v>6</v>
      </c>
      <c r="F26" s="179"/>
      <c r="G26" s="180">
        <f>ROUND(E26*F26,2)</f>
        <v>0</v>
      </c>
      <c r="H26" s="155"/>
      <c r="I26" s="154">
        <f>ROUND(E26*H26,2)</f>
        <v>0</v>
      </c>
      <c r="J26" s="155"/>
      <c r="K26" s="154">
        <f>ROUND(E26*J26,2)</f>
        <v>0</v>
      </c>
      <c r="L26" s="154">
        <v>21</v>
      </c>
      <c r="M26" s="154">
        <f>G26*(1+L26/100)</f>
        <v>0</v>
      </c>
      <c r="N26" s="154">
        <v>0</v>
      </c>
      <c r="O26" s="154">
        <f>ROUND(E26*N26,2)</f>
        <v>0</v>
      </c>
      <c r="P26" s="154">
        <v>0</v>
      </c>
      <c r="Q26" s="154">
        <f>ROUND(E26*P26,2)</f>
        <v>0</v>
      </c>
      <c r="R26" s="154"/>
      <c r="S26" s="154" t="s">
        <v>135</v>
      </c>
      <c r="T26" s="154" t="s">
        <v>135</v>
      </c>
      <c r="U26" s="154">
        <v>1.752</v>
      </c>
      <c r="V26" s="154">
        <f>ROUND(E26*U26,2)</f>
        <v>10.51</v>
      </c>
      <c r="W26" s="154"/>
      <c r="X26" s="154" t="s">
        <v>123</v>
      </c>
      <c r="Y26" s="147"/>
      <c r="Z26" s="147"/>
      <c r="AA26" s="147"/>
      <c r="AB26" s="147"/>
      <c r="AC26" s="147"/>
      <c r="AD26" s="147"/>
      <c r="AE26" s="147"/>
      <c r="AF26" s="147"/>
      <c r="AG26" s="147" t="s">
        <v>124</v>
      </c>
      <c r="AH26" s="147"/>
      <c r="AI26" s="147"/>
      <c r="AJ26" s="147"/>
      <c r="AK26" s="147"/>
      <c r="AL26" s="147"/>
      <c r="AM26" s="147"/>
      <c r="AN26" s="147"/>
      <c r="AO26" s="147"/>
      <c r="AP26" s="147"/>
      <c r="AQ26" s="147"/>
      <c r="AR26" s="147"/>
      <c r="AS26" s="147"/>
      <c r="AT26" s="147"/>
      <c r="AU26" s="147"/>
      <c r="AV26" s="147"/>
      <c r="AW26" s="147"/>
      <c r="AX26" s="147"/>
      <c r="AY26" s="147"/>
      <c r="AZ26" s="147"/>
      <c r="BA26" s="147"/>
      <c r="BB26" s="147"/>
      <c r="BC26" s="147"/>
      <c r="BD26" s="147"/>
      <c r="BE26" s="147"/>
      <c r="BF26" s="147"/>
      <c r="BG26" s="147"/>
      <c r="BH26" s="147"/>
    </row>
    <row r="27" spans="1:60" outlineLevel="1" x14ac:dyDescent="0.2">
      <c r="A27" s="163">
        <v>16</v>
      </c>
      <c r="B27" s="164" t="s">
        <v>200</v>
      </c>
      <c r="C27" s="171" t="s">
        <v>201</v>
      </c>
      <c r="D27" s="165" t="s">
        <v>199</v>
      </c>
      <c r="E27" s="166">
        <v>1</v>
      </c>
      <c r="F27" s="167"/>
      <c r="G27" s="168">
        <f>ROUND(E27*F27,2)</f>
        <v>0</v>
      </c>
      <c r="H27" s="155"/>
      <c r="I27" s="154">
        <f>ROUND(E27*H27,2)</f>
        <v>0</v>
      </c>
      <c r="J27" s="155"/>
      <c r="K27" s="154">
        <f>ROUND(E27*J27,2)</f>
        <v>0</v>
      </c>
      <c r="L27" s="154">
        <v>21</v>
      </c>
      <c r="M27" s="154">
        <f>G27*(1+L27/100)</f>
        <v>0</v>
      </c>
      <c r="N27" s="154">
        <v>0.96499999999999997</v>
      </c>
      <c r="O27" s="154">
        <f>ROUND(E27*N27,2)</f>
        <v>0.97</v>
      </c>
      <c r="P27" s="154">
        <v>0</v>
      </c>
      <c r="Q27" s="154">
        <f>ROUND(E27*P27,2)</f>
        <v>0</v>
      </c>
      <c r="R27" s="154"/>
      <c r="S27" s="154" t="s">
        <v>121</v>
      </c>
      <c r="T27" s="154" t="s">
        <v>122</v>
      </c>
      <c r="U27" s="154">
        <v>0</v>
      </c>
      <c r="V27" s="154">
        <f>ROUND(E27*U27,2)</f>
        <v>0</v>
      </c>
      <c r="W27" s="154"/>
      <c r="X27" s="154" t="s">
        <v>202</v>
      </c>
      <c r="Y27" s="147"/>
      <c r="Z27" s="147"/>
      <c r="AA27" s="147"/>
      <c r="AB27" s="147"/>
      <c r="AC27" s="147"/>
      <c r="AD27" s="147"/>
      <c r="AE27" s="147"/>
      <c r="AF27" s="147"/>
      <c r="AG27" s="147" t="s">
        <v>203</v>
      </c>
      <c r="AH27" s="147"/>
      <c r="AI27" s="147"/>
      <c r="AJ27" s="147"/>
      <c r="AK27" s="147"/>
      <c r="AL27" s="147"/>
      <c r="AM27" s="147"/>
      <c r="AN27" s="147"/>
      <c r="AO27" s="147"/>
      <c r="AP27" s="147"/>
      <c r="AQ27" s="147"/>
      <c r="AR27" s="147"/>
      <c r="AS27" s="147"/>
      <c r="AT27" s="147"/>
      <c r="AU27" s="147"/>
      <c r="AV27" s="147"/>
      <c r="AW27" s="147"/>
      <c r="AX27" s="147"/>
      <c r="AY27" s="147"/>
      <c r="AZ27" s="147"/>
      <c r="BA27" s="147"/>
      <c r="BB27" s="147"/>
      <c r="BC27" s="147"/>
      <c r="BD27" s="147"/>
      <c r="BE27" s="147"/>
      <c r="BF27" s="147"/>
      <c r="BG27" s="147"/>
      <c r="BH27" s="147"/>
    </row>
    <row r="28" spans="1:60" outlineLevel="1" x14ac:dyDescent="0.2">
      <c r="A28" s="163">
        <v>17</v>
      </c>
      <c r="B28" s="164" t="s">
        <v>204</v>
      </c>
      <c r="C28" s="171" t="s">
        <v>205</v>
      </c>
      <c r="D28" s="165" t="s">
        <v>199</v>
      </c>
      <c r="E28" s="166">
        <v>1</v>
      </c>
      <c r="F28" s="167"/>
      <c r="G28" s="168">
        <f>ROUND(E28*F28,2)</f>
        <v>0</v>
      </c>
      <c r="H28" s="155"/>
      <c r="I28" s="154">
        <f>ROUND(E28*H28,2)</f>
        <v>0</v>
      </c>
      <c r="J28" s="155"/>
      <c r="K28" s="154">
        <f>ROUND(E28*J28,2)</f>
        <v>0</v>
      </c>
      <c r="L28" s="154">
        <v>21</v>
      </c>
      <c r="M28" s="154">
        <f>G28*(1+L28/100)</f>
        <v>0</v>
      </c>
      <c r="N28" s="154">
        <v>0.72</v>
      </c>
      <c r="O28" s="154">
        <f>ROUND(E28*N28,2)</f>
        <v>0.72</v>
      </c>
      <c r="P28" s="154">
        <v>0</v>
      </c>
      <c r="Q28" s="154">
        <f>ROUND(E28*P28,2)</f>
        <v>0</v>
      </c>
      <c r="R28" s="154"/>
      <c r="S28" s="154" t="s">
        <v>121</v>
      </c>
      <c r="T28" s="154" t="s">
        <v>122</v>
      </c>
      <c r="U28" s="154">
        <v>0</v>
      </c>
      <c r="V28" s="154">
        <f>ROUND(E28*U28,2)</f>
        <v>0</v>
      </c>
      <c r="W28" s="154"/>
      <c r="X28" s="154" t="s">
        <v>202</v>
      </c>
      <c r="Y28" s="147"/>
      <c r="Z28" s="147"/>
      <c r="AA28" s="147"/>
      <c r="AB28" s="147"/>
      <c r="AC28" s="147"/>
      <c r="AD28" s="147"/>
      <c r="AE28" s="147"/>
      <c r="AF28" s="147"/>
      <c r="AG28" s="147" t="s">
        <v>203</v>
      </c>
      <c r="AH28" s="147"/>
      <c r="AI28" s="147"/>
      <c r="AJ28" s="147"/>
      <c r="AK28" s="147"/>
      <c r="AL28" s="147"/>
      <c r="AM28" s="147"/>
      <c r="AN28" s="147"/>
      <c r="AO28" s="147"/>
      <c r="AP28" s="147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  <c r="BB28" s="147"/>
      <c r="BC28" s="147"/>
      <c r="BD28" s="147"/>
      <c r="BE28" s="147"/>
      <c r="BF28" s="147"/>
      <c r="BG28" s="147"/>
      <c r="BH28" s="147"/>
    </row>
    <row r="29" spans="1:60" outlineLevel="1" x14ac:dyDescent="0.2">
      <c r="A29" s="163">
        <v>18</v>
      </c>
      <c r="B29" s="164" t="s">
        <v>206</v>
      </c>
      <c r="C29" s="171" t="s">
        <v>207</v>
      </c>
      <c r="D29" s="165" t="s">
        <v>199</v>
      </c>
      <c r="E29" s="166">
        <v>1</v>
      </c>
      <c r="F29" s="167"/>
      <c r="G29" s="168">
        <f>ROUND(E29*F29,2)</f>
        <v>0</v>
      </c>
      <c r="H29" s="155"/>
      <c r="I29" s="154">
        <f>ROUND(E29*H29,2)</f>
        <v>0</v>
      </c>
      <c r="J29" s="155"/>
      <c r="K29" s="154">
        <f>ROUND(E29*J29,2)</f>
        <v>0</v>
      </c>
      <c r="L29" s="154">
        <v>21</v>
      </c>
      <c r="M29" s="154">
        <f>G29*(1+L29/100)</f>
        <v>0</v>
      </c>
      <c r="N29" s="154">
        <v>0.36</v>
      </c>
      <c r="O29" s="154">
        <f>ROUND(E29*N29,2)</f>
        <v>0.36</v>
      </c>
      <c r="P29" s="154">
        <v>0</v>
      </c>
      <c r="Q29" s="154">
        <f>ROUND(E29*P29,2)</f>
        <v>0</v>
      </c>
      <c r="R29" s="154"/>
      <c r="S29" s="154" t="s">
        <v>121</v>
      </c>
      <c r="T29" s="154" t="s">
        <v>122</v>
      </c>
      <c r="U29" s="154">
        <v>0</v>
      </c>
      <c r="V29" s="154">
        <f>ROUND(E29*U29,2)</f>
        <v>0</v>
      </c>
      <c r="W29" s="154"/>
      <c r="X29" s="154" t="s">
        <v>202</v>
      </c>
      <c r="Y29" s="147"/>
      <c r="Z29" s="147"/>
      <c r="AA29" s="147"/>
      <c r="AB29" s="147"/>
      <c r="AC29" s="147"/>
      <c r="AD29" s="147"/>
      <c r="AE29" s="147"/>
      <c r="AF29" s="147"/>
      <c r="AG29" s="147" t="s">
        <v>203</v>
      </c>
      <c r="AH29" s="147"/>
      <c r="AI29" s="147"/>
      <c r="AJ29" s="147"/>
      <c r="AK29" s="147"/>
      <c r="AL29" s="147"/>
      <c r="AM29" s="147"/>
      <c r="AN29" s="147"/>
      <c r="AO29" s="147"/>
      <c r="AP29" s="147"/>
      <c r="AQ29" s="147"/>
      <c r="AR29" s="147"/>
      <c r="AS29" s="147"/>
      <c r="AT29" s="147"/>
      <c r="AU29" s="147"/>
      <c r="AV29" s="147"/>
      <c r="AW29" s="147"/>
      <c r="AX29" s="147"/>
      <c r="AY29" s="147"/>
      <c r="AZ29" s="147"/>
      <c r="BA29" s="147"/>
      <c r="BB29" s="147"/>
      <c r="BC29" s="147"/>
      <c r="BD29" s="147"/>
      <c r="BE29" s="147"/>
      <c r="BF29" s="147"/>
      <c r="BG29" s="147"/>
      <c r="BH29" s="147"/>
    </row>
    <row r="30" spans="1:60" outlineLevel="1" x14ac:dyDescent="0.2">
      <c r="A30" s="163">
        <v>19</v>
      </c>
      <c r="B30" s="164" t="s">
        <v>208</v>
      </c>
      <c r="C30" s="171" t="s">
        <v>209</v>
      </c>
      <c r="D30" s="165" t="s">
        <v>199</v>
      </c>
      <c r="E30" s="166">
        <v>1</v>
      </c>
      <c r="F30" s="167"/>
      <c r="G30" s="168">
        <f>ROUND(E30*F30,2)</f>
        <v>0</v>
      </c>
      <c r="H30" s="155"/>
      <c r="I30" s="154">
        <f>ROUND(E30*H30,2)</f>
        <v>0</v>
      </c>
      <c r="J30" s="155"/>
      <c r="K30" s="154">
        <f>ROUND(E30*J30,2)</f>
        <v>0</v>
      </c>
      <c r="L30" s="154">
        <v>21</v>
      </c>
      <c r="M30" s="154">
        <f>G30*(1+L30/100)</f>
        <v>0</v>
      </c>
      <c r="N30" s="154">
        <v>0.48499999999999999</v>
      </c>
      <c r="O30" s="154">
        <f>ROUND(E30*N30,2)</f>
        <v>0.49</v>
      </c>
      <c r="P30" s="154">
        <v>0</v>
      </c>
      <c r="Q30" s="154">
        <f>ROUND(E30*P30,2)</f>
        <v>0</v>
      </c>
      <c r="R30" s="154"/>
      <c r="S30" s="154" t="s">
        <v>121</v>
      </c>
      <c r="T30" s="154" t="s">
        <v>122</v>
      </c>
      <c r="U30" s="154">
        <v>0</v>
      </c>
      <c r="V30" s="154">
        <f>ROUND(E30*U30,2)</f>
        <v>0</v>
      </c>
      <c r="W30" s="154"/>
      <c r="X30" s="154" t="s">
        <v>202</v>
      </c>
      <c r="Y30" s="147"/>
      <c r="Z30" s="147"/>
      <c r="AA30" s="147"/>
      <c r="AB30" s="147"/>
      <c r="AC30" s="147"/>
      <c r="AD30" s="147"/>
      <c r="AE30" s="147"/>
      <c r="AF30" s="147"/>
      <c r="AG30" s="147" t="s">
        <v>203</v>
      </c>
      <c r="AH30" s="147"/>
      <c r="AI30" s="147"/>
      <c r="AJ30" s="147"/>
      <c r="AK30" s="147"/>
      <c r="AL30" s="147"/>
      <c r="AM30" s="147"/>
      <c r="AN30" s="147"/>
      <c r="AO30" s="147"/>
      <c r="AP30" s="147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  <c r="BB30" s="147"/>
      <c r="BC30" s="147"/>
      <c r="BD30" s="147"/>
      <c r="BE30" s="147"/>
      <c r="BF30" s="147"/>
      <c r="BG30" s="147"/>
      <c r="BH30" s="147"/>
    </row>
    <row r="31" spans="1:60" outlineLevel="1" x14ac:dyDescent="0.2">
      <c r="A31" s="163">
        <v>20</v>
      </c>
      <c r="B31" s="164" t="s">
        <v>210</v>
      </c>
      <c r="C31" s="171" t="s">
        <v>211</v>
      </c>
      <c r="D31" s="165" t="s">
        <v>199</v>
      </c>
      <c r="E31" s="166">
        <v>1</v>
      </c>
      <c r="F31" s="167"/>
      <c r="G31" s="168">
        <f>ROUND(E31*F31,2)</f>
        <v>0</v>
      </c>
      <c r="H31" s="155"/>
      <c r="I31" s="154">
        <f>ROUND(E31*H31,2)</f>
        <v>0</v>
      </c>
      <c r="J31" s="155"/>
      <c r="K31" s="154">
        <f>ROUND(E31*J31,2)</f>
        <v>0</v>
      </c>
      <c r="L31" s="154">
        <v>21</v>
      </c>
      <c r="M31" s="154">
        <f>G31*(1+L31/100)</f>
        <v>0</v>
      </c>
      <c r="N31" s="154">
        <v>6.4000000000000001E-2</v>
      </c>
      <c r="O31" s="154">
        <f>ROUND(E31*N31,2)</f>
        <v>0.06</v>
      </c>
      <c r="P31" s="154">
        <v>0</v>
      </c>
      <c r="Q31" s="154">
        <f>ROUND(E31*P31,2)</f>
        <v>0</v>
      </c>
      <c r="R31" s="154"/>
      <c r="S31" s="154" t="s">
        <v>121</v>
      </c>
      <c r="T31" s="154" t="s">
        <v>122</v>
      </c>
      <c r="U31" s="154">
        <v>0</v>
      </c>
      <c r="V31" s="154">
        <f>ROUND(E31*U31,2)</f>
        <v>0</v>
      </c>
      <c r="W31" s="154"/>
      <c r="X31" s="154" t="s">
        <v>202</v>
      </c>
      <c r="Y31" s="147"/>
      <c r="Z31" s="147"/>
      <c r="AA31" s="147"/>
      <c r="AB31" s="147"/>
      <c r="AC31" s="147"/>
      <c r="AD31" s="147"/>
      <c r="AE31" s="147"/>
      <c r="AF31" s="147"/>
      <c r="AG31" s="147" t="s">
        <v>203</v>
      </c>
      <c r="AH31" s="147"/>
      <c r="AI31" s="147"/>
      <c r="AJ31" s="147"/>
      <c r="AK31" s="147"/>
      <c r="AL31" s="147"/>
      <c r="AM31" s="147"/>
      <c r="AN31" s="147"/>
      <c r="AO31" s="147"/>
      <c r="AP31" s="147"/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  <c r="BB31" s="147"/>
      <c r="BC31" s="147"/>
      <c r="BD31" s="147"/>
      <c r="BE31" s="147"/>
      <c r="BF31" s="147"/>
      <c r="BG31" s="147"/>
      <c r="BH31" s="147"/>
    </row>
    <row r="32" spans="1:60" outlineLevel="1" x14ac:dyDescent="0.2">
      <c r="A32" s="163">
        <v>21</v>
      </c>
      <c r="B32" s="164" t="s">
        <v>212</v>
      </c>
      <c r="C32" s="171" t="s">
        <v>213</v>
      </c>
      <c r="D32" s="165" t="s">
        <v>199</v>
      </c>
      <c r="E32" s="166">
        <v>1</v>
      </c>
      <c r="F32" s="167"/>
      <c r="G32" s="168">
        <f>ROUND(E32*F32,2)</f>
        <v>0</v>
      </c>
      <c r="H32" s="155"/>
      <c r="I32" s="154">
        <f>ROUND(E32*H32,2)</f>
        <v>0</v>
      </c>
      <c r="J32" s="155"/>
      <c r="K32" s="154">
        <f>ROUND(E32*J32,2)</f>
        <v>0</v>
      </c>
      <c r="L32" s="154">
        <v>21</v>
      </c>
      <c r="M32" s="154">
        <f>G32*(1+L32/100)</f>
        <v>0</v>
      </c>
      <c r="N32" s="154">
        <v>9.9000000000000005E-2</v>
      </c>
      <c r="O32" s="154">
        <f>ROUND(E32*N32,2)</f>
        <v>0.1</v>
      </c>
      <c r="P32" s="154">
        <v>0</v>
      </c>
      <c r="Q32" s="154">
        <f>ROUND(E32*P32,2)</f>
        <v>0</v>
      </c>
      <c r="R32" s="154"/>
      <c r="S32" s="154" t="s">
        <v>121</v>
      </c>
      <c r="T32" s="154" t="s">
        <v>122</v>
      </c>
      <c r="U32" s="154">
        <v>0</v>
      </c>
      <c r="V32" s="154">
        <f>ROUND(E32*U32,2)</f>
        <v>0</v>
      </c>
      <c r="W32" s="154"/>
      <c r="X32" s="154" t="s">
        <v>202</v>
      </c>
      <c r="Y32" s="147"/>
      <c r="Z32" s="147"/>
      <c r="AA32" s="147"/>
      <c r="AB32" s="147"/>
      <c r="AC32" s="147"/>
      <c r="AD32" s="147"/>
      <c r="AE32" s="147"/>
      <c r="AF32" s="147"/>
      <c r="AG32" s="147" t="s">
        <v>203</v>
      </c>
      <c r="AH32" s="147"/>
      <c r="AI32" s="147"/>
      <c r="AJ32" s="147"/>
      <c r="AK32" s="147"/>
      <c r="AL32" s="147"/>
      <c r="AM32" s="147"/>
      <c r="AN32" s="147"/>
      <c r="AO32" s="147"/>
      <c r="AP32" s="147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  <c r="BB32" s="147"/>
      <c r="BC32" s="147"/>
      <c r="BD32" s="147"/>
      <c r="BE32" s="147"/>
      <c r="BF32" s="147"/>
      <c r="BG32" s="147"/>
      <c r="BH32" s="147"/>
    </row>
    <row r="33" spans="1:60" ht="22.5" outlineLevel="1" x14ac:dyDescent="0.2">
      <c r="A33" s="163">
        <v>22</v>
      </c>
      <c r="B33" s="164" t="s">
        <v>214</v>
      </c>
      <c r="C33" s="171" t="s">
        <v>215</v>
      </c>
      <c r="D33" s="165" t="s">
        <v>199</v>
      </c>
      <c r="E33" s="166">
        <v>3</v>
      </c>
      <c r="F33" s="167"/>
      <c r="G33" s="168">
        <f>ROUND(E33*F33,2)</f>
        <v>0</v>
      </c>
      <c r="H33" s="155"/>
      <c r="I33" s="154">
        <f>ROUND(E33*H33,2)</f>
        <v>0</v>
      </c>
      <c r="J33" s="155"/>
      <c r="K33" s="154">
        <f>ROUND(E33*J33,2)</f>
        <v>0</v>
      </c>
      <c r="L33" s="154">
        <v>21</v>
      </c>
      <c r="M33" s="154">
        <f>G33*(1+L33/100)</f>
        <v>0</v>
      </c>
      <c r="N33" s="154">
        <v>0</v>
      </c>
      <c r="O33" s="154">
        <f>ROUND(E33*N33,2)</f>
        <v>0</v>
      </c>
      <c r="P33" s="154">
        <v>0</v>
      </c>
      <c r="Q33" s="154">
        <f>ROUND(E33*P33,2)</f>
        <v>0</v>
      </c>
      <c r="R33" s="154"/>
      <c r="S33" s="154" t="s">
        <v>121</v>
      </c>
      <c r="T33" s="154" t="s">
        <v>122</v>
      </c>
      <c r="U33" s="154">
        <v>0</v>
      </c>
      <c r="V33" s="154">
        <f>ROUND(E33*U33,2)</f>
        <v>0</v>
      </c>
      <c r="W33" s="154"/>
      <c r="X33" s="154" t="s">
        <v>202</v>
      </c>
      <c r="Y33" s="147"/>
      <c r="Z33" s="147"/>
      <c r="AA33" s="147"/>
      <c r="AB33" s="147"/>
      <c r="AC33" s="147"/>
      <c r="AD33" s="147"/>
      <c r="AE33" s="147"/>
      <c r="AF33" s="147"/>
      <c r="AG33" s="147" t="s">
        <v>203</v>
      </c>
      <c r="AH33" s="147"/>
      <c r="AI33" s="147"/>
      <c r="AJ33" s="147"/>
      <c r="AK33" s="147"/>
      <c r="AL33" s="147"/>
      <c r="AM33" s="147"/>
      <c r="AN33" s="147"/>
      <c r="AO33" s="147"/>
      <c r="AP33" s="147"/>
      <c r="AQ33" s="147"/>
      <c r="AR33" s="147"/>
      <c r="AS33" s="147"/>
      <c r="AT33" s="147"/>
      <c r="AU33" s="147"/>
      <c r="AV33" s="147"/>
      <c r="AW33" s="147"/>
      <c r="AX33" s="147"/>
      <c r="AY33" s="147"/>
      <c r="AZ33" s="147"/>
      <c r="BA33" s="147"/>
      <c r="BB33" s="147"/>
      <c r="BC33" s="147"/>
      <c r="BD33" s="147"/>
      <c r="BE33" s="147"/>
      <c r="BF33" s="147"/>
      <c r="BG33" s="147"/>
      <c r="BH33" s="147"/>
    </row>
    <row r="34" spans="1:60" x14ac:dyDescent="0.2">
      <c r="A34" s="157" t="s">
        <v>117</v>
      </c>
      <c r="B34" s="158" t="s">
        <v>81</v>
      </c>
      <c r="C34" s="170" t="s">
        <v>82</v>
      </c>
      <c r="D34" s="159"/>
      <c r="E34" s="160"/>
      <c r="F34" s="161"/>
      <c r="G34" s="162">
        <f>SUMIF(AG35:AG35,"&lt;&gt;NOR",G35:G35)</f>
        <v>0</v>
      </c>
      <c r="H34" s="156"/>
      <c r="I34" s="156">
        <f>SUM(I35:I35)</f>
        <v>0</v>
      </c>
      <c r="J34" s="156"/>
      <c r="K34" s="156">
        <f>SUM(K35:K35)</f>
        <v>0</v>
      </c>
      <c r="L34" s="156"/>
      <c r="M34" s="156">
        <f>SUM(M35:M35)</f>
        <v>0</v>
      </c>
      <c r="N34" s="156"/>
      <c r="O34" s="156">
        <f>SUM(O35:O35)</f>
        <v>0</v>
      </c>
      <c r="P34" s="156"/>
      <c r="Q34" s="156">
        <f>SUM(Q35:Q35)</f>
        <v>0</v>
      </c>
      <c r="R34" s="156"/>
      <c r="S34" s="156"/>
      <c r="T34" s="156"/>
      <c r="U34" s="156"/>
      <c r="V34" s="156">
        <f>SUM(V35:V35)</f>
        <v>0.12</v>
      </c>
      <c r="W34" s="156"/>
      <c r="X34" s="156"/>
      <c r="AG34" t="s">
        <v>118</v>
      </c>
    </row>
    <row r="35" spans="1:60" outlineLevel="1" x14ac:dyDescent="0.2">
      <c r="A35" s="175">
        <v>23</v>
      </c>
      <c r="B35" s="176" t="s">
        <v>216</v>
      </c>
      <c r="C35" s="181" t="s">
        <v>217</v>
      </c>
      <c r="D35" s="177" t="s">
        <v>174</v>
      </c>
      <c r="E35" s="178">
        <v>11.297470000000001</v>
      </c>
      <c r="F35" s="179"/>
      <c r="G35" s="180">
        <f>ROUND(E35*F35,2)</f>
        <v>0</v>
      </c>
      <c r="H35" s="155"/>
      <c r="I35" s="154">
        <f>ROUND(E35*H35,2)</f>
        <v>0</v>
      </c>
      <c r="J35" s="155"/>
      <c r="K35" s="154">
        <f>ROUND(E35*J35,2)</f>
        <v>0</v>
      </c>
      <c r="L35" s="154">
        <v>21</v>
      </c>
      <c r="M35" s="154">
        <f>G35*(1+L35/100)</f>
        <v>0</v>
      </c>
      <c r="N35" s="154">
        <v>0</v>
      </c>
      <c r="O35" s="154">
        <f>ROUND(E35*N35,2)</f>
        <v>0</v>
      </c>
      <c r="P35" s="154">
        <v>0</v>
      </c>
      <c r="Q35" s="154">
        <f>ROUND(E35*P35,2)</f>
        <v>0</v>
      </c>
      <c r="R35" s="154"/>
      <c r="S35" s="154" t="s">
        <v>135</v>
      </c>
      <c r="T35" s="154" t="s">
        <v>135</v>
      </c>
      <c r="U35" s="154">
        <v>1.0999999999999999E-2</v>
      </c>
      <c r="V35" s="154">
        <f>ROUND(E35*U35,2)</f>
        <v>0.12</v>
      </c>
      <c r="W35" s="154"/>
      <c r="X35" s="154" t="s">
        <v>175</v>
      </c>
      <c r="Y35" s="147"/>
      <c r="Z35" s="147"/>
      <c r="AA35" s="147"/>
      <c r="AB35" s="147"/>
      <c r="AC35" s="147"/>
      <c r="AD35" s="147"/>
      <c r="AE35" s="147"/>
      <c r="AF35" s="147"/>
      <c r="AG35" s="147" t="s">
        <v>176</v>
      </c>
      <c r="AH35" s="147"/>
      <c r="AI35" s="147"/>
      <c r="AJ35" s="147"/>
      <c r="AK35" s="147"/>
      <c r="AL35" s="147"/>
      <c r="AM35" s="147"/>
      <c r="AN35" s="147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  <c r="BB35" s="147"/>
      <c r="BC35" s="147"/>
      <c r="BD35" s="147"/>
      <c r="BE35" s="147"/>
      <c r="BF35" s="147"/>
      <c r="BG35" s="147"/>
      <c r="BH35" s="147"/>
    </row>
    <row r="36" spans="1:60" x14ac:dyDescent="0.2">
      <c r="A36" s="157" t="s">
        <v>117</v>
      </c>
      <c r="B36" s="158" t="s">
        <v>83</v>
      </c>
      <c r="C36" s="170" t="s">
        <v>84</v>
      </c>
      <c r="D36" s="159"/>
      <c r="E36" s="160"/>
      <c r="F36" s="161"/>
      <c r="G36" s="162">
        <f>SUMIF(AG37:AG40,"&lt;&gt;NOR",G37:G40)</f>
        <v>0</v>
      </c>
      <c r="H36" s="156"/>
      <c r="I36" s="156">
        <f>SUM(I37:I40)</f>
        <v>0</v>
      </c>
      <c r="J36" s="156"/>
      <c r="K36" s="156">
        <f>SUM(K37:K40)</f>
        <v>0</v>
      </c>
      <c r="L36" s="156"/>
      <c r="M36" s="156">
        <f>SUM(M37:M40)</f>
        <v>0</v>
      </c>
      <c r="N36" s="156"/>
      <c r="O36" s="156">
        <f>SUM(O37:O40)</f>
        <v>2.7</v>
      </c>
      <c r="P36" s="156"/>
      <c r="Q36" s="156">
        <f>SUM(Q37:Q40)</f>
        <v>0</v>
      </c>
      <c r="R36" s="156"/>
      <c r="S36" s="156"/>
      <c r="T36" s="156"/>
      <c r="U36" s="156"/>
      <c r="V36" s="156">
        <f>SUM(V37:V40)</f>
        <v>26.87</v>
      </c>
      <c r="W36" s="156"/>
      <c r="X36" s="156"/>
      <c r="AG36" t="s">
        <v>118</v>
      </c>
    </row>
    <row r="37" spans="1:60" outlineLevel="1" x14ac:dyDescent="0.2">
      <c r="A37" s="163">
        <v>24</v>
      </c>
      <c r="B37" s="164" t="s">
        <v>218</v>
      </c>
      <c r="C37" s="171" t="s">
        <v>219</v>
      </c>
      <c r="D37" s="165" t="s">
        <v>220</v>
      </c>
      <c r="E37" s="166">
        <v>319.91199999999998</v>
      </c>
      <c r="F37" s="167"/>
      <c r="G37" s="168">
        <f>ROUND(E37*F37,2)</f>
        <v>0</v>
      </c>
      <c r="H37" s="155"/>
      <c r="I37" s="154">
        <f>ROUND(E37*H37,2)</f>
        <v>0</v>
      </c>
      <c r="J37" s="155"/>
      <c r="K37" s="154">
        <f>ROUND(E37*J37,2)</f>
        <v>0</v>
      </c>
      <c r="L37" s="154">
        <v>21</v>
      </c>
      <c r="M37" s="154">
        <f>G37*(1+L37/100)</f>
        <v>0</v>
      </c>
      <c r="N37" s="154">
        <v>5.0000000000000002E-5</v>
      </c>
      <c r="O37" s="154">
        <f>ROUND(E37*N37,2)</f>
        <v>0.02</v>
      </c>
      <c r="P37" s="154">
        <v>0</v>
      </c>
      <c r="Q37" s="154">
        <f>ROUND(E37*P37,2)</f>
        <v>0</v>
      </c>
      <c r="R37" s="154"/>
      <c r="S37" s="154" t="s">
        <v>135</v>
      </c>
      <c r="T37" s="154" t="s">
        <v>135</v>
      </c>
      <c r="U37" s="154">
        <v>8.4000000000000005E-2</v>
      </c>
      <c r="V37" s="154">
        <f>ROUND(E37*U37,2)</f>
        <v>26.87</v>
      </c>
      <c r="W37" s="154"/>
      <c r="X37" s="154" t="s">
        <v>123</v>
      </c>
      <c r="Y37" s="147"/>
      <c r="Z37" s="147"/>
      <c r="AA37" s="147"/>
      <c r="AB37" s="147"/>
      <c r="AC37" s="147"/>
      <c r="AD37" s="147"/>
      <c r="AE37" s="147"/>
      <c r="AF37" s="147"/>
      <c r="AG37" s="147" t="s">
        <v>124</v>
      </c>
      <c r="AH37" s="147"/>
      <c r="AI37" s="147"/>
      <c r="AJ37" s="147"/>
      <c r="AK37" s="147"/>
      <c r="AL37" s="147"/>
      <c r="AM37" s="147"/>
      <c r="AN37" s="147"/>
      <c r="AO37" s="147"/>
      <c r="AP37" s="147"/>
      <c r="AQ37" s="147"/>
      <c r="AR37" s="147"/>
      <c r="AS37" s="147"/>
      <c r="AT37" s="147"/>
      <c r="AU37" s="147"/>
      <c r="AV37" s="147"/>
      <c r="AW37" s="147"/>
      <c r="AX37" s="147"/>
      <c r="AY37" s="147"/>
      <c r="AZ37" s="147"/>
      <c r="BA37" s="147"/>
      <c r="BB37" s="147"/>
      <c r="BC37" s="147"/>
      <c r="BD37" s="147"/>
      <c r="BE37" s="147"/>
      <c r="BF37" s="147"/>
      <c r="BG37" s="147"/>
      <c r="BH37" s="147"/>
    </row>
    <row r="38" spans="1:60" outlineLevel="1" x14ac:dyDescent="0.2">
      <c r="A38" s="175">
        <v>25</v>
      </c>
      <c r="B38" s="176" t="s">
        <v>221</v>
      </c>
      <c r="C38" s="181" t="s">
        <v>222</v>
      </c>
      <c r="D38" s="177" t="s">
        <v>174</v>
      </c>
      <c r="E38" s="178">
        <v>5.0599999999999999E-2</v>
      </c>
      <c r="F38" s="179"/>
      <c r="G38" s="180">
        <f>ROUND(E38*F38,2)</f>
        <v>0</v>
      </c>
      <c r="H38" s="155"/>
      <c r="I38" s="154">
        <f>ROUND(E38*H38,2)</f>
        <v>0</v>
      </c>
      <c r="J38" s="155"/>
      <c r="K38" s="154">
        <f>ROUND(E38*J38,2)</f>
        <v>0</v>
      </c>
      <c r="L38" s="154">
        <v>21</v>
      </c>
      <c r="M38" s="154">
        <f>G38*(1+L38/100)</f>
        <v>0</v>
      </c>
      <c r="N38" s="154">
        <v>1</v>
      </c>
      <c r="O38" s="154">
        <f>ROUND(E38*N38,2)</f>
        <v>0.05</v>
      </c>
      <c r="P38" s="154">
        <v>0</v>
      </c>
      <c r="Q38" s="154">
        <f>ROUND(E38*P38,2)</f>
        <v>0</v>
      </c>
      <c r="R38" s="154" t="s">
        <v>223</v>
      </c>
      <c r="S38" s="154" t="s">
        <v>135</v>
      </c>
      <c r="T38" s="154" t="s">
        <v>135</v>
      </c>
      <c r="U38" s="154">
        <v>0</v>
      </c>
      <c r="V38" s="154">
        <f>ROUND(E38*U38,2)</f>
        <v>0</v>
      </c>
      <c r="W38" s="154"/>
      <c r="X38" s="154" t="s">
        <v>202</v>
      </c>
      <c r="Y38" s="147"/>
      <c r="Z38" s="147"/>
      <c r="AA38" s="147"/>
      <c r="AB38" s="147"/>
      <c r="AC38" s="147"/>
      <c r="AD38" s="147"/>
      <c r="AE38" s="147"/>
      <c r="AF38" s="147"/>
      <c r="AG38" s="147" t="s">
        <v>203</v>
      </c>
      <c r="AH38" s="147"/>
      <c r="AI38" s="147"/>
      <c r="AJ38" s="147"/>
      <c r="AK38" s="147"/>
      <c r="AL38" s="147"/>
      <c r="AM38" s="147"/>
      <c r="AN38" s="147"/>
      <c r="AO38" s="147"/>
      <c r="AP38" s="147"/>
      <c r="AQ38" s="147"/>
      <c r="AR38" s="147"/>
      <c r="AS38" s="147"/>
      <c r="AT38" s="147"/>
      <c r="AU38" s="147"/>
      <c r="AV38" s="147"/>
      <c r="AW38" s="147"/>
      <c r="AX38" s="147"/>
      <c r="AY38" s="147"/>
      <c r="AZ38" s="147"/>
      <c r="BA38" s="147"/>
      <c r="BB38" s="147"/>
      <c r="BC38" s="147"/>
      <c r="BD38" s="147"/>
      <c r="BE38" s="147"/>
      <c r="BF38" s="147"/>
      <c r="BG38" s="147"/>
      <c r="BH38" s="147"/>
    </row>
    <row r="39" spans="1:60" outlineLevel="1" x14ac:dyDescent="0.2">
      <c r="A39" s="175">
        <v>26</v>
      </c>
      <c r="B39" s="176" t="s">
        <v>224</v>
      </c>
      <c r="C39" s="181" t="s">
        <v>225</v>
      </c>
      <c r="D39" s="177" t="s">
        <v>226</v>
      </c>
      <c r="E39" s="178">
        <v>8</v>
      </c>
      <c r="F39" s="179"/>
      <c r="G39" s="180">
        <f>ROUND(E39*F39,2)</f>
        <v>0</v>
      </c>
      <c r="H39" s="155"/>
      <c r="I39" s="154">
        <f>ROUND(E39*H39,2)</f>
        <v>0</v>
      </c>
      <c r="J39" s="155"/>
      <c r="K39" s="154">
        <f>ROUND(E39*J39,2)</f>
        <v>0</v>
      </c>
      <c r="L39" s="154">
        <v>21</v>
      </c>
      <c r="M39" s="154">
        <f>G39*(1+L39/100)</f>
        <v>0</v>
      </c>
      <c r="N39" s="154">
        <v>2.2599999999999999E-2</v>
      </c>
      <c r="O39" s="154">
        <f>ROUND(E39*N39,2)</f>
        <v>0.18</v>
      </c>
      <c r="P39" s="154">
        <v>0</v>
      </c>
      <c r="Q39" s="154">
        <f>ROUND(E39*P39,2)</f>
        <v>0</v>
      </c>
      <c r="R39" s="154" t="s">
        <v>223</v>
      </c>
      <c r="S39" s="154" t="s">
        <v>135</v>
      </c>
      <c r="T39" s="154" t="s">
        <v>135</v>
      </c>
      <c r="U39" s="154">
        <v>0</v>
      </c>
      <c r="V39" s="154">
        <f>ROUND(E39*U39,2)</f>
        <v>0</v>
      </c>
      <c r="W39" s="154"/>
      <c r="X39" s="154" t="s">
        <v>202</v>
      </c>
      <c r="Y39" s="147"/>
      <c r="Z39" s="147"/>
      <c r="AA39" s="147"/>
      <c r="AB39" s="147"/>
      <c r="AC39" s="147"/>
      <c r="AD39" s="147"/>
      <c r="AE39" s="147"/>
      <c r="AF39" s="147"/>
      <c r="AG39" s="147" t="s">
        <v>203</v>
      </c>
      <c r="AH39" s="147"/>
      <c r="AI39" s="147"/>
      <c r="AJ39" s="147"/>
      <c r="AK39" s="147"/>
      <c r="AL39" s="147"/>
      <c r="AM39" s="147"/>
      <c r="AN39" s="147"/>
      <c r="AO39" s="147"/>
      <c r="AP39" s="147"/>
      <c r="AQ39" s="147"/>
      <c r="AR39" s="147"/>
      <c r="AS39" s="147"/>
      <c r="AT39" s="147"/>
      <c r="AU39" s="147"/>
      <c r="AV39" s="147"/>
      <c r="AW39" s="147"/>
      <c r="AX39" s="147"/>
      <c r="AY39" s="147"/>
      <c r="AZ39" s="147"/>
      <c r="BA39" s="147"/>
      <c r="BB39" s="147"/>
      <c r="BC39" s="147"/>
      <c r="BD39" s="147"/>
      <c r="BE39" s="147"/>
      <c r="BF39" s="147"/>
      <c r="BG39" s="147"/>
      <c r="BH39" s="147"/>
    </row>
    <row r="40" spans="1:60" ht="22.5" outlineLevel="1" x14ac:dyDescent="0.2">
      <c r="A40" s="175">
        <v>27</v>
      </c>
      <c r="B40" s="176" t="s">
        <v>227</v>
      </c>
      <c r="C40" s="181" t="s">
        <v>228</v>
      </c>
      <c r="D40" s="177" t="s">
        <v>220</v>
      </c>
      <c r="E40" s="178">
        <v>70</v>
      </c>
      <c r="F40" s="179"/>
      <c r="G40" s="180">
        <f>ROUND(E40*F40,2)</f>
        <v>0</v>
      </c>
      <c r="H40" s="155"/>
      <c r="I40" s="154">
        <f>ROUND(E40*H40,2)</f>
        <v>0</v>
      </c>
      <c r="J40" s="155"/>
      <c r="K40" s="154">
        <f>ROUND(E40*J40,2)</f>
        <v>0</v>
      </c>
      <c r="L40" s="154">
        <v>21</v>
      </c>
      <c r="M40" s="154">
        <f>G40*(1+L40/100)</f>
        <v>0</v>
      </c>
      <c r="N40" s="154">
        <v>3.5000000000000003E-2</v>
      </c>
      <c r="O40" s="154">
        <f>ROUND(E40*N40,2)</f>
        <v>2.4500000000000002</v>
      </c>
      <c r="P40" s="154">
        <v>0</v>
      </c>
      <c r="Q40" s="154">
        <f>ROUND(E40*P40,2)</f>
        <v>0</v>
      </c>
      <c r="R40" s="154"/>
      <c r="S40" s="154" t="s">
        <v>121</v>
      </c>
      <c r="T40" s="154" t="s">
        <v>122</v>
      </c>
      <c r="U40" s="154">
        <v>0</v>
      </c>
      <c r="V40" s="154">
        <f>ROUND(E40*U40,2)</f>
        <v>0</v>
      </c>
      <c r="W40" s="154"/>
      <c r="X40" s="154" t="s">
        <v>229</v>
      </c>
      <c r="Y40" s="147"/>
      <c r="Z40" s="147"/>
      <c r="AA40" s="147"/>
      <c r="AB40" s="147"/>
      <c r="AC40" s="147"/>
      <c r="AD40" s="147"/>
      <c r="AE40" s="147"/>
      <c r="AF40" s="147"/>
      <c r="AG40" s="147" t="s">
        <v>230</v>
      </c>
      <c r="AH40" s="147"/>
      <c r="AI40" s="147"/>
      <c r="AJ40" s="147"/>
      <c r="AK40" s="147"/>
      <c r="AL40" s="147"/>
      <c r="AM40" s="147"/>
      <c r="AN40" s="147"/>
      <c r="AO40" s="147"/>
      <c r="AP40" s="147"/>
      <c r="AQ40" s="147"/>
      <c r="AR40" s="147"/>
      <c r="AS40" s="147"/>
      <c r="AT40" s="147"/>
      <c r="AU40" s="147"/>
      <c r="AV40" s="147"/>
      <c r="AW40" s="147"/>
      <c r="AX40" s="147"/>
      <c r="AY40" s="147"/>
      <c r="AZ40" s="147"/>
      <c r="BA40" s="147"/>
      <c r="BB40" s="147"/>
      <c r="BC40" s="147"/>
      <c r="BD40" s="147"/>
      <c r="BE40" s="147"/>
      <c r="BF40" s="147"/>
      <c r="BG40" s="147"/>
      <c r="BH40" s="147"/>
    </row>
    <row r="41" spans="1:60" x14ac:dyDescent="0.2">
      <c r="A41" s="157" t="s">
        <v>117</v>
      </c>
      <c r="B41" s="158" t="s">
        <v>85</v>
      </c>
      <c r="C41" s="170" t="s">
        <v>86</v>
      </c>
      <c r="D41" s="159"/>
      <c r="E41" s="160"/>
      <c r="F41" s="161"/>
      <c r="G41" s="162">
        <f>SUMIF(AG42:AG42,"&lt;&gt;NOR",G42:G42)</f>
        <v>0</v>
      </c>
      <c r="H41" s="156"/>
      <c r="I41" s="156">
        <f>SUM(I42:I42)</f>
        <v>0</v>
      </c>
      <c r="J41" s="156"/>
      <c r="K41" s="156">
        <f>SUM(K42:K42)</f>
        <v>0</v>
      </c>
      <c r="L41" s="156"/>
      <c r="M41" s="156">
        <f>SUM(M42:M42)</f>
        <v>0</v>
      </c>
      <c r="N41" s="156"/>
      <c r="O41" s="156">
        <f>SUM(O42:O42)</f>
        <v>0</v>
      </c>
      <c r="P41" s="156"/>
      <c r="Q41" s="156">
        <f>SUM(Q42:Q42)</f>
        <v>0</v>
      </c>
      <c r="R41" s="156"/>
      <c r="S41" s="156"/>
      <c r="T41" s="156"/>
      <c r="U41" s="156"/>
      <c r="V41" s="156">
        <f>SUM(V42:V42)</f>
        <v>0</v>
      </c>
      <c r="W41" s="156"/>
      <c r="X41" s="156"/>
      <c r="AG41" t="s">
        <v>118</v>
      </c>
    </row>
    <row r="42" spans="1:60" outlineLevel="1" x14ac:dyDescent="0.2">
      <c r="A42" s="163">
        <v>28</v>
      </c>
      <c r="B42" s="164" t="s">
        <v>177</v>
      </c>
      <c r="C42" s="171" t="s">
        <v>231</v>
      </c>
      <c r="D42" s="165" t="s">
        <v>120</v>
      </c>
      <c r="E42" s="166">
        <v>1</v>
      </c>
      <c r="F42" s="167"/>
      <c r="G42" s="168">
        <f>ROUND(E42*F42,2)</f>
        <v>0</v>
      </c>
      <c r="H42" s="155"/>
      <c r="I42" s="154">
        <f>ROUND(E42*H42,2)</f>
        <v>0</v>
      </c>
      <c r="J42" s="155"/>
      <c r="K42" s="154">
        <f>ROUND(E42*J42,2)</f>
        <v>0</v>
      </c>
      <c r="L42" s="154">
        <v>21</v>
      </c>
      <c r="M42" s="154">
        <f>G42*(1+L42/100)</f>
        <v>0</v>
      </c>
      <c r="N42" s="154">
        <v>0</v>
      </c>
      <c r="O42" s="154">
        <f>ROUND(E42*N42,2)</f>
        <v>0</v>
      </c>
      <c r="P42" s="154">
        <v>0</v>
      </c>
      <c r="Q42" s="154">
        <f>ROUND(E42*P42,2)</f>
        <v>0</v>
      </c>
      <c r="R42" s="154"/>
      <c r="S42" s="154" t="s">
        <v>121</v>
      </c>
      <c r="T42" s="154" t="s">
        <v>122</v>
      </c>
      <c r="U42" s="154">
        <v>0</v>
      </c>
      <c r="V42" s="154">
        <f>ROUND(E42*U42,2)</f>
        <v>0</v>
      </c>
      <c r="W42" s="154"/>
      <c r="X42" s="154" t="s">
        <v>123</v>
      </c>
      <c r="Y42" s="147"/>
      <c r="Z42" s="147"/>
      <c r="AA42" s="147"/>
      <c r="AB42" s="147"/>
      <c r="AC42" s="147"/>
      <c r="AD42" s="147"/>
      <c r="AE42" s="147"/>
      <c r="AF42" s="147"/>
      <c r="AG42" s="147" t="s">
        <v>124</v>
      </c>
      <c r="AH42" s="147"/>
      <c r="AI42" s="147"/>
      <c r="AJ42" s="147"/>
      <c r="AK42" s="147"/>
      <c r="AL42" s="147"/>
      <c r="AM42" s="147"/>
      <c r="AN42" s="147"/>
      <c r="AO42" s="147"/>
      <c r="AP42" s="147"/>
      <c r="AQ42" s="147"/>
      <c r="AR42" s="147"/>
      <c r="AS42" s="147"/>
      <c r="AT42" s="147"/>
      <c r="AU42" s="147"/>
      <c r="AV42" s="147"/>
      <c r="AW42" s="147"/>
      <c r="AX42" s="147"/>
      <c r="AY42" s="147"/>
      <c r="AZ42" s="147"/>
      <c r="BA42" s="147"/>
      <c r="BB42" s="147"/>
      <c r="BC42" s="147"/>
      <c r="BD42" s="147"/>
      <c r="BE42" s="147"/>
      <c r="BF42" s="147"/>
      <c r="BG42" s="147"/>
      <c r="BH42" s="147"/>
    </row>
    <row r="43" spans="1:60" x14ac:dyDescent="0.2">
      <c r="A43" s="3"/>
      <c r="B43" s="4"/>
      <c r="C43" s="172"/>
      <c r="D43" s="6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AE43">
        <v>15</v>
      </c>
      <c r="AF43">
        <v>21</v>
      </c>
      <c r="AG43" t="s">
        <v>104</v>
      </c>
    </row>
    <row r="44" spans="1:60" x14ac:dyDescent="0.2">
      <c r="A44" s="150"/>
      <c r="B44" s="151" t="s">
        <v>31</v>
      </c>
      <c r="C44" s="173"/>
      <c r="D44" s="152"/>
      <c r="E44" s="153"/>
      <c r="F44" s="153"/>
      <c r="G44" s="169">
        <f>G8+G18+G23+G25+G34+G36+G41</f>
        <v>0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AE44">
        <f>SUMIF(L7:L42,AE43,G7:G42)</f>
        <v>0</v>
      </c>
      <c r="AF44">
        <f>SUMIF(L7:L42,AF43,G7:G42)</f>
        <v>0</v>
      </c>
      <c r="AG44" t="s">
        <v>125</v>
      </c>
    </row>
    <row r="45" spans="1:60" x14ac:dyDescent="0.2">
      <c r="A45" s="3"/>
      <c r="B45" s="4"/>
      <c r="C45" s="172"/>
      <c r="D45" s="6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60" x14ac:dyDescent="0.2">
      <c r="A46" s="3"/>
      <c r="B46" s="4"/>
      <c r="C46" s="172"/>
      <c r="D46" s="6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60" x14ac:dyDescent="0.2">
      <c r="A47" s="244" t="s">
        <v>126</v>
      </c>
      <c r="B47" s="244"/>
      <c r="C47" s="245"/>
      <c r="D47" s="6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60" x14ac:dyDescent="0.2">
      <c r="A48" s="246"/>
      <c r="B48" s="247"/>
      <c r="C48" s="248"/>
      <c r="D48" s="247"/>
      <c r="E48" s="247"/>
      <c r="F48" s="247"/>
      <c r="G48" s="249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AG48" t="s">
        <v>127</v>
      </c>
    </row>
    <row r="49" spans="1:33" x14ac:dyDescent="0.2">
      <c r="A49" s="250"/>
      <c r="B49" s="251"/>
      <c r="C49" s="252"/>
      <c r="D49" s="251"/>
      <c r="E49" s="251"/>
      <c r="F49" s="251"/>
      <c r="G49" s="25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33" x14ac:dyDescent="0.2">
      <c r="A50" s="250"/>
      <c r="B50" s="251"/>
      <c r="C50" s="252"/>
      <c r="D50" s="251"/>
      <c r="E50" s="251"/>
      <c r="F50" s="251"/>
      <c r="G50" s="25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33" x14ac:dyDescent="0.2">
      <c r="A51" s="250"/>
      <c r="B51" s="251"/>
      <c r="C51" s="252"/>
      <c r="D51" s="251"/>
      <c r="E51" s="251"/>
      <c r="F51" s="251"/>
      <c r="G51" s="25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33" x14ac:dyDescent="0.2">
      <c r="A52" s="254"/>
      <c r="B52" s="255"/>
      <c r="C52" s="256"/>
      <c r="D52" s="255"/>
      <c r="E52" s="255"/>
      <c r="F52" s="255"/>
      <c r="G52" s="257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33" x14ac:dyDescent="0.2">
      <c r="A53" s="3"/>
      <c r="B53" s="4"/>
      <c r="C53" s="172"/>
      <c r="D53" s="6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33" x14ac:dyDescent="0.2">
      <c r="C54" s="174"/>
      <c r="D54" s="10"/>
      <c r="AG54" t="s">
        <v>128</v>
      </c>
    </row>
    <row r="55" spans="1:33" x14ac:dyDescent="0.2">
      <c r="D55" s="10"/>
    </row>
    <row r="56" spans="1:33" x14ac:dyDescent="0.2">
      <c r="D56" s="10"/>
    </row>
    <row r="57" spans="1:33" x14ac:dyDescent="0.2">
      <c r="D57" s="10"/>
    </row>
    <row r="58" spans="1:33" x14ac:dyDescent="0.2">
      <c r="D58" s="10"/>
    </row>
    <row r="59" spans="1:33" x14ac:dyDescent="0.2">
      <c r="D59" s="10"/>
    </row>
    <row r="60" spans="1:33" x14ac:dyDescent="0.2">
      <c r="D60" s="10"/>
    </row>
    <row r="61" spans="1:33" x14ac:dyDescent="0.2">
      <c r="D61" s="10"/>
    </row>
    <row r="62" spans="1:33" x14ac:dyDescent="0.2">
      <c r="D62" s="10"/>
    </row>
    <row r="63" spans="1:33" x14ac:dyDescent="0.2">
      <c r="D63" s="10"/>
    </row>
    <row r="64" spans="1:33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</sheetData>
  <mergeCells count="6">
    <mergeCell ref="A48:G52"/>
    <mergeCell ref="A1:G1"/>
    <mergeCell ref="C2:G2"/>
    <mergeCell ref="C3:G3"/>
    <mergeCell ref="C4:G4"/>
    <mergeCell ref="A47:C47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BH5000"/>
  <sheetViews>
    <sheetView workbookViewId="0">
      <pane ySplit="7" topLeftCell="A8" activePane="bottomLeft" state="frozen"/>
      <selection pane="bottomLeft" activeCell="C13" sqref="C13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56</v>
      </c>
      <c r="C3" s="238" t="s">
        <v>57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53</v>
      </c>
      <c r="C4" s="241" t="s">
        <v>58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87</v>
      </c>
      <c r="C8" s="170" t="s">
        <v>88</v>
      </c>
      <c r="D8" s="159"/>
      <c r="E8" s="160"/>
      <c r="F8" s="161"/>
      <c r="G8" s="162">
        <f>SUMIF(AG9:AG13,"&lt;&gt;NOR",G9:G13)</f>
        <v>0</v>
      </c>
      <c r="H8" s="156"/>
      <c r="I8" s="156">
        <f>SUM(I9:I13)</f>
        <v>0</v>
      </c>
      <c r="J8" s="156"/>
      <c r="K8" s="156">
        <f>SUM(K9:K13)</f>
        <v>0</v>
      </c>
      <c r="L8" s="156"/>
      <c r="M8" s="156">
        <f>SUM(M9:M13)</f>
        <v>0</v>
      </c>
      <c r="N8" s="156"/>
      <c r="O8" s="156">
        <f>SUM(O9:O13)</f>
        <v>0</v>
      </c>
      <c r="P8" s="156"/>
      <c r="Q8" s="156">
        <f>SUM(Q9:Q13)</f>
        <v>0</v>
      </c>
      <c r="R8" s="156"/>
      <c r="S8" s="156"/>
      <c r="T8" s="156"/>
      <c r="U8" s="156"/>
      <c r="V8" s="156">
        <f>SUM(V9:V13)</f>
        <v>0</v>
      </c>
      <c r="W8" s="156"/>
      <c r="X8" s="156"/>
      <c r="AG8" t="s">
        <v>118</v>
      </c>
    </row>
    <row r="9" spans="1:60" ht="22.5" outlineLevel="1" x14ac:dyDescent="0.2">
      <c r="A9" s="175">
        <v>1</v>
      </c>
      <c r="B9" s="176" t="s">
        <v>119</v>
      </c>
      <c r="C9" s="181" t="s">
        <v>232</v>
      </c>
      <c r="D9" s="177" t="s">
        <v>233</v>
      </c>
      <c r="E9" s="178">
        <v>20</v>
      </c>
      <c r="F9" s="179"/>
      <c r="G9" s="180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121</v>
      </c>
      <c r="T9" s="154" t="s">
        <v>122</v>
      </c>
      <c r="U9" s="154">
        <v>0</v>
      </c>
      <c r="V9" s="154">
        <f>ROUND(E9*U9,2)</f>
        <v>0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ht="22.5" outlineLevel="1" x14ac:dyDescent="0.2">
      <c r="A10" s="175">
        <v>2</v>
      </c>
      <c r="B10" s="176" t="s">
        <v>234</v>
      </c>
      <c r="C10" s="181" t="s">
        <v>235</v>
      </c>
      <c r="D10" s="177" t="s">
        <v>236</v>
      </c>
      <c r="E10" s="178">
        <v>2</v>
      </c>
      <c r="F10" s="179"/>
      <c r="G10" s="180">
        <f>ROUND(E10*F10,2)</f>
        <v>0</v>
      </c>
      <c r="H10" s="155"/>
      <c r="I10" s="154">
        <f>ROUND(E10*H10,2)</f>
        <v>0</v>
      </c>
      <c r="J10" s="155"/>
      <c r="K10" s="154">
        <f>ROUND(E10*J10,2)</f>
        <v>0</v>
      </c>
      <c r="L10" s="154">
        <v>21</v>
      </c>
      <c r="M10" s="154">
        <f>G10*(1+L10/100)</f>
        <v>0</v>
      </c>
      <c r="N10" s="154">
        <v>0</v>
      </c>
      <c r="O10" s="154">
        <f>ROUND(E10*N10,2)</f>
        <v>0</v>
      </c>
      <c r="P10" s="154">
        <v>0</v>
      </c>
      <c r="Q10" s="154">
        <f>ROUND(E10*P10,2)</f>
        <v>0</v>
      </c>
      <c r="R10" s="154"/>
      <c r="S10" s="154" t="s">
        <v>121</v>
      </c>
      <c r="T10" s="154" t="s">
        <v>122</v>
      </c>
      <c r="U10" s="154">
        <v>0</v>
      </c>
      <c r="V10" s="154">
        <f>ROUND(E10*U10,2)</f>
        <v>0</v>
      </c>
      <c r="W10" s="154"/>
      <c r="X10" s="154" t="s">
        <v>123</v>
      </c>
      <c r="Y10" s="147"/>
      <c r="Z10" s="147"/>
      <c r="AA10" s="147"/>
      <c r="AB10" s="147"/>
      <c r="AC10" s="147"/>
      <c r="AD10" s="147"/>
      <c r="AE10" s="147"/>
      <c r="AF10" s="147"/>
      <c r="AG10" s="147" t="s">
        <v>124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ht="22.5" outlineLevel="1" x14ac:dyDescent="0.2">
      <c r="A11" s="175">
        <v>3</v>
      </c>
      <c r="B11" s="176" t="s">
        <v>237</v>
      </c>
      <c r="C11" s="181" t="s">
        <v>238</v>
      </c>
      <c r="D11" s="177" t="s">
        <v>236</v>
      </c>
      <c r="E11" s="178">
        <v>2</v>
      </c>
      <c r="F11" s="179"/>
      <c r="G11" s="180">
        <f>ROUND(E11*F11,2)</f>
        <v>0</v>
      </c>
      <c r="H11" s="155"/>
      <c r="I11" s="154">
        <f>ROUND(E11*H11,2)</f>
        <v>0</v>
      </c>
      <c r="J11" s="155"/>
      <c r="K11" s="154">
        <f>ROUND(E11*J11,2)</f>
        <v>0</v>
      </c>
      <c r="L11" s="154">
        <v>21</v>
      </c>
      <c r="M11" s="154">
        <f>G11*(1+L11/100)</f>
        <v>0</v>
      </c>
      <c r="N11" s="154">
        <v>0</v>
      </c>
      <c r="O11" s="154">
        <f>ROUND(E11*N11,2)</f>
        <v>0</v>
      </c>
      <c r="P11" s="154">
        <v>0</v>
      </c>
      <c r="Q11" s="154">
        <f>ROUND(E11*P11,2)</f>
        <v>0</v>
      </c>
      <c r="R11" s="154"/>
      <c r="S11" s="154" t="s">
        <v>121</v>
      </c>
      <c r="T11" s="154" t="s">
        <v>122</v>
      </c>
      <c r="U11" s="154">
        <v>0</v>
      </c>
      <c r="V11" s="154">
        <f>ROUND(E11*U11,2)</f>
        <v>0</v>
      </c>
      <c r="W11" s="154"/>
      <c r="X11" s="154" t="s">
        <v>123</v>
      </c>
      <c r="Y11" s="147"/>
      <c r="Z11" s="147"/>
      <c r="AA11" s="147"/>
      <c r="AB11" s="147"/>
      <c r="AC11" s="147"/>
      <c r="AD11" s="147"/>
      <c r="AE11" s="147"/>
      <c r="AF11" s="147"/>
      <c r="AG11" s="147" t="s">
        <v>124</v>
      </c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ht="22.5" outlineLevel="1" x14ac:dyDescent="0.2">
      <c r="A12" s="175">
        <v>4</v>
      </c>
      <c r="B12" s="176" t="s">
        <v>239</v>
      </c>
      <c r="C12" s="181" t="s">
        <v>240</v>
      </c>
      <c r="D12" s="177" t="s">
        <v>120</v>
      </c>
      <c r="E12" s="178">
        <v>1</v>
      </c>
      <c r="F12" s="179"/>
      <c r="G12" s="180">
        <f>ROUND(E12*F12,2)</f>
        <v>0</v>
      </c>
      <c r="H12" s="155"/>
      <c r="I12" s="154">
        <f>ROUND(E12*H12,2)</f>
        <v>0</v>
      </c>
      <c r="J12" s="155"/>
      <c r="K12" s="154">
        <f>ROUND(E12*J12,2)</f>
        <v>0</v>
      </c>
      <c r="L12" s="154">
        <v>21</v>
      </c>
      <c r="M12" s="154">
        <f>G12*(1+L12/100)</f>
        <v>0</v>
      </c>
      <c r="N12" s="154">
        <v>0</v>
      </c>
      <c r="O12" s="154">
        <f>ROUND(E12*N12,2)</f>
        <v>0</v>
      </c>
      <c r="P12" s="154">
        <v>0</v>
      </c>
      <c r="Q12" s="154">
        <f>ROUND(E12*P12,2)</f>
        <v>0</v>
      </c>
      <c r="R12" s="154"/>
      <c r="S12" s="154" t="s">
        <v>121</v>
      </c>
      <c r="T12" s="154" t="s">
        <v>122</v>
      </c>
      <c r="U12" s="154">
        <v>0</v>
      </c>
      <c r="V12" s="154">
        <f>ROUND(E12*U12,2)</f>
        <v>0</v>
      </c>
      <c r="W12" s="154"/>
      <c r="X12" s="154" t="s">
        <v>123</v>
      </c>
      <c r="Y12" s="147"/>
      <c r="Z12" s="147"/>
      <c r="AA12" s="147"/>
      <c r="AB12" s="147"/>
      <c r="AC12" s="147"/>
      <c r="AD12" s="147"/>
      <c r="AE12" s="147"/>
      <c r="AF12" s="147"/>
      <c r="AG12" s="147" t="s">
        <v>124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ht="33.75" outlineLevel="1" x14ac:dyDescent="0.2">
      <c r="A13" s="163">
        <v>5</v>
      </c>
      <c r="B13" s="164" t="s">
        <v>241</v>
      </c>
      <c r="C13" s="171" t="s">
        <v>242</v>
      </c>
      <c r="D13" s="165" t="s">
        <v>120</v>
      </c>
      <c r="E13" s="166">
        <v>1</v>
      </c>
      <c r="F13" s="167"/>
      <c r="G13" s="168">
        <f>ROUND(E13*F13,2)</f>
        <v>0</v>
      </c>
      <c r="H13" s="155"/>
      <c r="I13" s="154">
        <f>ROUND(E13*H13,2)</f>
        <v>0</v>
      </c>
      <c r="J13" s="155"/>
      <c r="K13" s="154">
        <f>ROUND(E13*J13,2)</f>
        <v>0</v>
      </c>
      <c r="L13" s="154">
        <v>21</v>
      </c>
      <c r="M13" s="154">
        <f>G13*(1+L13/100)</f>
        <v>0</v>
      </c>
      <c r="N13" s="154">
        <v>0</v>
      </c>
      <c r="O13" s="154">
        <f>ROUND(E13*N13,2)</f>
        <v>0</v>
      </c>
      <c r="P13" s="154">
        <v>0</v>
      </c>
      <c r="Q13" s="154">
        <f>ROUND(E13*P13,2)</f>
        <v>0</v>
      </c>
      <c r="R13" s="154"/>
      <c r="S13" s="154" t="s">
        <v>121</v>
      </c>
      <c r="T13" s="154" t="s">
        <v>122</v>
      </c>
      <c r="U13" s="154">
        <v>0</v>
      </c>
      <c r="V13" s="154">
        <f>ROUND(E13*U13,2)</f>
        <v>0</v>
      </c>
      <c r="W13" s="154"/>
      <c r="X13" s="154" t="s">
        <v>123</v>
      </c>
      <c r="Y13" s="147"/>
      <c r="Z13" s="147"/>
      <c r="AA13" s="147"/>
      <c r="AB13" s="147"/>
      <c r="AC13" s="147"/>
      <c r="AD13" s="147"/>
      <c r="AE13" s="147"/>
      <c r="AF13" s="147"/>
      <c r="AG13" s="147" t="s">
        <v>124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x14ac:dyDescent="0.2">
      <c r="A14" s="3"/>
      <c r="B14" s="4"/>
      <c r="C14" s="172"/>
      <c r="D14" s="6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AE14">
        <v>15</v>
      </c>
      <c r="AF14">
        <v>21</v>
      </c>
      <c r="AG14" t="s">
        <v>104</v>
      </c>
    </row>
    <row r="15" spans="1:60" x14ac:dyDescent="0.2">
      <c r="A15" s="150"/>
      <c r="B15" s="151" t="s">
        <v>31</v>
      </c>
      <c r="C15" s="173"/>
      <c r="D15" s="152"/>
      <c r="E15" s="153"/>
      <c r="F15" s="153"/>
      <c r="G15" s="169">
        <f>G8</f>
        <v>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AE15">
        <f>SUMIF(L7:L13,AE14,G7:G13)</f>
        <v>0</v>
      </c>
      <c r="AF15">
        <f>SUMIF(L7:L13,AF14,G7:G13)</f>
        <v>0</v>
      </c>
      <c r="AG15" t="s">
        <v>125</v>
      </c>
    </row>
    <row r="16" spans="1:60" x14ac:dyDescent="0.2">
      <c r="A16" s="3"/>
      <c r="B16" s="4"/>
      <c r="C16" s="172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33" x14ac:dyDescent="0.2">
      <c r="A17" s="3"/>
      <c r="B17" s="4"/>
      <c r="C17" s="172"/>
      <c r="D17" s="6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33" x14ac:dyDescent="0.2">
      <c r="A18" s="244" t="s">
        <v>126</v>
      </c>
      <c r="B18" s="244"/>
      <c r="C18" s="245"/>
      <c r="D18" s="6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33" x14ac:dyDescent="0.2">
      <c r="A19" s="246"/>
      <c r="B19" s="247"/>
      <c r="C19" s="248"/>
      <c r="D19" s="247"/>
      <c r="E19" s="247"/>
      <c r="F19" s="247"/>
      <c r="G19" s="249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AG19" t="s">
        <v>127</v>
      </c>
    </row>
    <row r="20" spans="1:33" x14ac:dyDescent="0.2">
      <c r="A20" s="250"/>
      <c r="B20" s="251"/>
      <c r="C20" s="252"/>
      <c r="D20" s="251"/>
      <c r="E20" s="251"/>
      <c r="F20" s="251"/>
      <c r="G20" s="25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33" x14ac:dyDescent="0.2">
      <c r="A21" s="250"/>
      <c r="B21" s="251"/>
      <c r="C21" s="252"/>
      <c r="D21" s="251"/>
      <c r="E21" s="251"/>
      <c r="F21" s="251"/>
      <c r="G21" s="25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33" x14ac:dyDescent="0.2">
      <c r="A22" s="250"/>
      <c r="B22" s="251"/>
      <c r="C22" s="252"/>
      <c r="D22" s="251"/>
      <c r="E22" s="251"/>
      <c r="F22" s="251"/>
      <c r="G22" s="25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33" x14ac:dyDescent="0.2">
      <c r="A23" s="254"/>
      <c r="B23" s="255"/>
      <c r="C23" s="256"/>
      <c r="D23" s="255"/>
      <c r="E23" s="255"/>
      <c r="F23" s="255"/>
      <c r="G23" s="257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33" x14ac:dyDescent="0.2">
      <c r="A24" s="3"/>
      <c r="B24" s="4"/>
      <c r="C24" s="172"/>
      <c r="D24" s="6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33" x14ac:dyDescent="0.2">
      <c r="C25" s="174"/>
      <c r="D25" s="10"/>
      <c r="AG25" t="s">
        <v>128</v>
      </c>
    </row>
    <row r="26" spans="1:33" x14ac:dyDescent="0.2">
      <c r="D26" s="10"/>
    </row>
    <row r="27" spans="1:33" x14ac:dyDescent="0.2">
      <c r="D27" s="10"/>
    </row>
    <row r="28" spans="1:33" x14ac:dyDescent="0.2">
      <c r="D28" s="10"/>
    </row>
    <row r="29" spans="1:33" x14ac:dyDescent="0.2">
      <c r="D29" s="10"/>
    </row>
    <row r="30" spans="1:33" x14ac:dyDescent="0.2">
      <c r="D30" s="10"/>
    </row>
    <row r="31" spans="1:33" x14ac:dyDescent="0.2">
      <c r="D31" s="10"/>
    </row>
    <row r="32" spans="1:33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6">
    <mergeCell ref="A19:G23"/>
    <mergeCell ref="A1:G1"/>
    <mergeCell ref="C2:G2"/>
    <mergeCell ref="C3:G3"/>
    <mergeCell ref="C4:G4"/>
    <mergeCell ref="A18:C18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BH5000"/>
  <sheetViews>
    <sheetView workbookViewId="0">
      <pane ySplit="7" topLeftCell="A8" activePane="bottomLeft" state="frozen"/>
      <selection pane="bottomLeft" activeCell="AA18" sqref="AA18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56</v>
      </c>
      <c r="C3" s="238" t="s">
        <v>57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59</v>
      </c>
      <c r="C4" s="241" t="s">
        <v>60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87</v>
      </c>
      <c r="C8" s="170" t="s">
        <v>88</v>
      </c>
      <c r="D8" s="159"/>
      <c r="E8" s="160"/>
      <c r="F8" s="161"/>
      <c r="G8" s="162">
        <f>SUMIF(AG9:AG15,"&lt;&gt;NOR",G9:G15)</f>
        <v>0</v>
      </c>
      <c r="H8" s="156"/>
      <c r="I8" s="156">
        <f>SUM(I9:I15)</f>
        <v>0</v>
      </c>
      <c r="J8" s="156"/>
      <c r="K8" s="156">
        <f>SUM(K9:K15)</f>
        <v>0</v>
      </c>
      <c r="L8" s="156"/>
      <c r="M8" s="156">
        <f>SUM(M9:M15)</f>
        <v>0</v>
      </c>
      <c r="N8" s="156"/>
      <c r="O8" s="156">
        <f>SUM(O9:O15)</f>
        <v>0</v>
      </c>
      <c r="P8" s="156"/>
      <c r="Q8" s="156">
        <f>SUM(Q9:Q15)</f>
        <v>0</v>
      </c>
      <c r="R8" s="156"/>
      <c r="S8" s="156"/>
      <c r="T8" s="156"/>
      <c r="U8" s="156"/>
      <c r="V8" s="156">
        <f>SUM(V9:V15)</f>
        <v>0</v>
      </c>
      <c r="W8" s="156"/>
      <c r="X8" s="156"/>
      <c r="AG8" t="s">
        <v>118</v>
      </c>
    </row>
    <row r="9" spans="1:60" ht="22.5" outlineLevel="1" x14ac:dyDescent="0.2">
      <c r="A9" s="175">
        <v>1</v>
      </c>
      <c r="B9" s="176" t="s">
        <v>119</v>
      </c>
      <c r="C9" s="181" t="s">
        <v>232</v>
      </c>
      <c r="D9" s="177" t="s">
        <v>233</v>
      </c>
      <c r="E9" s="178">
        <v>20</v>
      </c>
      <c r="F9" s="179"/>
      <c r="G9" s="180">
        <f t="shared" ref="G9:G15" si="0">ROUND(E9*F9,2)</f>
        <v>0</v>
      </c>
      <c r="H9" s="155"/>
      <c r="I9" s="154">
        <f t="shared" ref="I9:I15" si="1">ROUND(E9*H9,2)</f>
        <v>0</v>
      </c>
      <c r="J9" s="155"/>
      <c r="K9" s="154">
        <f t="shared" ref="K9:K15" si="2">ROUND(E9*J9,2)</f>
        <v>0</v>
      </c>
      <c r="L9" s="154">
        <v>21</v>
      </c>
      <c r="M9" s="154">
        <f t="shared" ref="M9:M15" si="3">G9*(1+L9/100)</f>
        <v>0</v>
      </c>
      <c r="N9" s="154">
        <v>0</v>
      </c>
      <c r="O9" s="154">
        <f t="shared" ref="O9:O15" si="4">ROUND(E9*N9,2)</f>
        <v>0</v>
      </c>
      <c r="P9" s="154">
        <v>0</v>
      </c>
      <c r="Q9" s="154">
        <f t="shared" ref="Q9:Q15" si="5">ROUND(E9*P9,2)</f>
        <v>0</v>
      </c>
      <c r="R9" s="154"/>
      <c r="S9" s="154" t="s">
        <v>121</v>
      </c>
      <c r="T9" s="154" t="s">
        <v>122</v>
      </c>
      <c r="U9" s="154">
        <v>0</v>
      </c>
      <c r="V9" s="154">
        <f t="shared" ref="V9:V15" si="6">ROUND(E9*U9,2)</f>
        <v>0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ht="22.5" outlineLevel="1" x14ac:dyDescent="0.2">
      <c r="A10" s="175">
        <v>2</v>
      </c>
      <c r="B10" s="176" t="s">
        <v>234</v>
      </c>
      <c r="C10" s="181" t="s">
        <v>243</v>
      </c>
      <c r="D10" s="177" t="s">
        <v>236</v>
      </c>
      <c r="E10" s="178">
        <v>2</v>
      </c>
      <c r="F10" s="179"/>
      <c r="G10" s="180">
        <f t="shared" si="0"/>
        <v>0</v>
      </c>
      <c r="H10" s="155"/>
      <c r="I10" s="154">
        <f t="shared" si="1"/>
        <v>0</v>
      </c>
      <c r="J10" s="155"/>
      <c r="K10" s="154">
        <f t="shared" si="2"/>
        <v>0</v>
      </c>
      <c r="L10" s="154">
        <v>21</v>
      </c>
      <c r="M10" s="154">
        <f t="shared" si="3"/>
        <v>0</v>
      </c>
      <c r="N10" s="154">
        <v>0</v>
      </c>
      <c r="O10" s="154">
        <f t="shared" si="4"/>
        <v>0</v>
      </c>
      <c r="P10" s="154">
        <v>0</v>
      </c>
      <c r="Q10" s="154">
        <f t="shared" si="5"/>
        <v>0</v>
      </c>
      <c r="R10" s="154"/>
      <c r="S10" s="154" t="s">
        <v>121</v>
      </c>
      <c r="T10" s="154" t="s">
        <v>122</v>
      </c>
      <c r="U10" s="154">
        <v>0</v>
      </c>
      <c r="V10" s="154">
        <f t="shared" si="6"/>
        <v>0</v>
      </c>
      <c r="W10" s="154"/>
      <c r="X10" s="154" t="s">
        <v>123</v>
      </c>
      <c r="Y10" s="147"/>
      <c r="Z10" s="147"/>
      <c r="AA10" s="147"/>
      <c r="AB10" s="147"/>
      <c r="AC10" s="147"/>
      <c r="AD10" s="147"/>
      <c r="AE10" s="147"/>
      <c r="AF10" s="147"/>
      <c r="AG10" s="147" t="s">
        <v>124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ht="22.5" outlineLevel="1" x14ac:dyDescent="0.2">
      <c r="A11" s="175">
        <v>3</v>
      </c>
      <c r="B11" s="176" t="s">
        <v>237</v>
      </c>
      <c r="C11" s="181" t="s">
        <v>244</v>
      </c>
      <c r="D11" s="177" t="s">
        <v>236</v>
      </c>
      <c r="E11" s="178">
        <v>1</v>
      </c>
      <c r="F11" s="179"/>
      <c r="G11" s="180">
        <f t="shared" si="0"/>
        <v>0</v>
      </c>
      <c r="H11" s="155"/>
      <c r="I11" s="154">
        <f t="shared" si="1"/>
        <v>0</v>
      </c>
      <c r="J11" s="155"/>
      <c r="K11" s="154">
        <f t="shared" si="2"/>
        <v>0</v>
      </c>
      <c r="L11" s="154">
        <v>21</v>
      </c>
      <c r="M11" s="154">
        <f t="shared" si="3"/>
        <v>0</v>
      </c>
      <c r="N11" s="154">
        <v>0</v>
      </c>
      <c r="O11" s="154">
        <f t="shared" si="4"/>
        <v>0</v>
      </c>
      <c r="P11" s="154">
        <v>0</v>
      </c>
      <c r="Q11" s="154">
        <f t="shared" si="5"/>
        <v>0</v>
      </c>
      <c r="R11" s="154"/>
      <c r="S11" s="154" t="s">
        <v>121</v>
      </c>
      <c r="T11" s="154" t="s">
        <v>122</v>
      </c>
      <c r="U11" s="154">
        <v>0</v>
      </c>
      <c r="V11" s="154">
        <f t="shared" si="6"/>
        <v>0</v>
      </c>
      <c r="W11" s="154"/>
      <c r="X11" s="154" t="s">
        <v>123</v>
      </c>
      <c r="Y11" s="147"/>
      <c r="Z11" s="147"/>
      <c r="AA11" s="147"/>
      <c r="AB11" s="147"/>
      <c r="AC11" s="147"/>
      <c r="AD11" s="147"/>
      <c r="AE11" s="147"/>
      <c r="AF11" s="147"/>
      <c r="AG11" s="147" t="s">
        <v>124</v>
      </c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ht="22.5" outlineLevel="1" x14ac:dyDescent="0.2">
      <c r="A12" s="175">
        <v>4</v>
      </c>
      <c r="B12" s="176" t="s">
        <v>239</v>
      </c>
      <c r="C12" s="181" t="s">
        <v>245</v>
      </c>
      <c r="D12" s="177" t="s">
        <v>120</v>
      </c>
      <c r="E12" s="178">
        <v>1</v>
      </c>
      <c r="F12" s="179"/>
      <c r="G12" s="180">
        <f t="shared" si="0"/>
        <v>0</v>
      </c>
      <c r="H12" s="155"/>
      <c r="I12" s="154">
        <f t="shared" si="1"/>
        <v>0</v>
      </c>
      <c r="J12" s="155"/>
      <c r="K12" s="154">
        <f t="shared" si="2"/>
        <v>0</v>
      </c>
      <c r="L12" s="154">
        <v>21</v>
      </c>
      <c r="M12" s="154">
        <f t="shared" si="3"/>
        <v>0</v>
      </c>
      <c r="N12" s="154">
        <v>0</v>
      </c>
      <c r="O12" s="154">
        <f t="shared" si="4"/>
        <v>0</v>
      </c>
      <c r="P12" s="154">
        <v>0</v>
      </c>
      <c r="Q12" s="154">
        <f t="shared" si="5"/>
        <v>0</v>
      </c>
      <c r="R12" s="154"/>
      <c r="S12" s="154" t="s">
        <v>121</v>
      </c>
      <c r="T12" s="154" t="s">
        <v>122</v>
      </c>
      <c r="U12" s="154">
        <v>0</v>
      </c>
      <c r="V12" s="154">
        <f t="shared" si="6"/>
        <v>0</v>
      </c>
      <c r="W12" s="154"/>
      <c r="X12" s="154" t="s">
        <v>123</v>
      </c>
      <c r="Y12" s="147"/>
      <c r="Z12" s="147"/>
      <c r="AA12" s="147"/>
      <c r="AB12" s="147"/>
      <c r="AC12" s="147"/>
      <c r="AD12" s="147"/>
      <c r="AE12" s="147"/>
      <c r="AF12" s="147"/>
      <c r="AG12" s="147" t="s">
        <v>124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ht="22.5" outlineLevel="1" x14ac:dyDescent="0.2">
      <c r="A13" s="175">
        <v>5</v>
      </c>
      <c r="B13" s="176" t="s">
        <v>241</v>
      </c>
      <c r="C13" s="181" t="s">
        <v>246</v>
      </c>
      <c r="D13" s="177" t="s">
        <v>120</v>
      </c>
      <c r="E13" s="178">
        <v>1</v>
      </c>
      <c r="F13" s="179"/>
      <c r="G13" s="180">
        <f t="shared" si="0"/>
        <v>0</v>
      </c>
      <c r="H13" s="155"/>
      <c r="I13" s="154">
        <f t="shared" si="1"/>
        <v>0</v>
      </c>
      <c r="J13" s="155"/>
      <c r="K13" s="154">
        <f t="shared" si="2"/>
        <v>0</v>
      </c>
      <c r="L13" s="154">
        <v>21</v>
      </c>
      <c r="M13" s="154">
        <f t="shared" si="3"/>
        <v>0</v>
      </c>
      <c r="N13" s="154">
        <v>0</v>
      </c>
      <c r="O13" s="154">
        <f t="shared" si="4"/>
        <v>0</v>
      </c>
      <c r="P13" s="154">
        <v>0</v>
      </c>
      <c r="Q13" s="154">
        <f t="shared" si="5"/>
        <v>0</v>
      </c>
      <c r="R13" s="154"/>
      <c r="S13" s="154" t="s">
        <v>121</v>
      </c>
      <c r="T13" s="154" t="s">
        <v>122</v>
      </c>
      <c r="U13" s="154">
        <v>0</v>
      </c>
      <c r="V13" s="154">
        <f t="shared" si="6"/>
        <v>0</v>
      </c>
      <c r="W13" s="154"/>
      <c r="X13" s="154" t="s">
        <v>123</v>
      </c>
      <c r="Y13" s="147"/>
      <c r="Z13" s="147"/>
      <c r="AA13" s="147"/>
      <c r="AB13" s="147"/>
      <c r="AC13" s="147"/>
      <c r="AD13" s="147"/>
      <c r="AE13" s="147"/>
      <c r="AF13" s="147"/>
      <c r="AG13" s="147" t="s">
        <v>124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ht="33.75" outlineLevel="1" x14ac:dyDescent="0.2">
      <c r="A14" s="175">
        <v>6</v>
      </c>
      <c r="B14" s="176" t="s">
        <v>247</v>
      </c>
      <c r="C14" s="181" t="s">
        <v>281</v>
      </c>
      <c r="D14" s="177" t="s">
        <v>120</v>
      </c>
      <c r="E14" s="178">
        <v>1</v>
      </c>
      <c r="F14" s="179"/>
      <c r="G14" s="180">
        <f t="shared" si="0"/>
        <v>0</v>
      </c>
      <c r="H14" s="155"/>
      <c r="I14" s="154">
        <f t="shared" si="1"/>
        <v>0</v>
      </c>
      <c r="J14" s="155"/>
      <c r="K14" s="154">
        <f t="shared" si="2"/>
        <v>0</v>
      </c>
      <c r="L14" s="154">
        <v>21</v>
      </c>
      <c r="M14" s="154">
        <f t="shared" si="3"/>
        <v>0</v>
      </c>
      <c r="N14" s="154">
        <v>0</v>
      </c>
      <c r="O14" s="154">
        <f t="shared" si="4"/>
        <v>0</v>
      </c>
      <c r="P14" s="154">
        <v>0</v>
      </c>
      <c r="Q14" s="154">
        <f t="shared" si="5"/>
        <v>0</v>
      </c>
      <c r="R14" s="154"/>
      <c r="S14" s="154" t="s">
        <v>121</v>
      </c>
      <c r="T14" s="154" t="s">
        <v>122</v>
      </c>
      <c r="U14" s="154">
        <v>0</v>
      </c>
      <c r="V14" s="154">
        <f t="shared" si="6"/>
        <v>0</v>
      </c>
      <c r="W14" s="154"/>
      <c r="X14" s="154" t="s">
        <v>123</v>
      </c>
      <c r="Y14" s="147"/>
      <c r="Z14" s="147"/>
      <c r="AA14" s="147"/>
      <c r="AB14" s="147"/>
      <c r="AC14" s="147"/>
      <c r="AD14" s="147"/>
      <c r="AE14" s="147"/>
      <c r="AF14" s="147"/>
      <c r="AG14" s="147" t="s">
        <v>124</v>
      </c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</row>
    <row r="15" spans="1:60" ht="22.5" outlineLevel="1" x14ac:dyDescent="0.2">
      <c r="A15" s="163">
        <v>7</v>
      </c>
      <c r="B15" s="164" t="s">
        <v>248</v>
      </c>
      <c r="C15" s="171" t="s">
        <v>249</v>
      </c>
      <c r="D15" s="165" t="s">
        <v>236</v>
      </c>
      <c r="E15" s="166">
        <v>1</v>
      </c>
      <c r="F15" s="167"/>
      <c r="G15" s="168">
        <f t="shared" si="0"/>
        <v>0</v>
      </c>
      <c r="H15" s="155"/>
      <c r="I15" s="154">
        <f t="shared" si="1"/>
        <v>0</v>
      </c>
      <c r="J15" s="155"/>
      <c r="K15" s="154">
        <f t="shared" si="2"/>
        <v>0</v>
      </c>
      <c r="L15" s="154">
        <v>21</v>
      </c>
      <c r="M15" s="154">
        <f t="shared" si="3"/>
        <v>0</v>
      </c>
      <c r="N15" s="154">
        <v>0</v>
      </c>
      <c r="O15" s="154">
        <f t="shared" si="4"/>
        <v>0</v>
      </c>
      <c r="P15" s="154">
        <v>0</v>
      </c>
      <c r="Q15" s="154">
        <f t="shared" si="5"/>
        <v>0</v>
      </c>
      <c r="R15" s="154"/>
      <c r="S15" s="154" t="s">
        <v>121</v>
      </c>
      <c r="T15" s="154" t="s">
        <v>122</v>
      </c>
      <c r="U15" s="154">
        <v>0</v>
      </c>
      <c r="V15" s="154">
        <f t="shared" si="6"/>
        <v>0</v>
      </c>
      <c r="W15" s="154"/>
      <c r="X15" s="154" t="s">
        <v>123</v>
      </c>
      <c r="Y15" s="147"/>
      <c r="Z15" s="147"/>
      <c r="AA15" s="147"/>
      <c r="AB15" s="147"/>
      <c r="AC15" s="147"/>
      <c r="AD15" s="147"/>
      <c r="AE15" s="147"/>
      <c r="AF15" s="147"/>
      <c r="AG15" s="147" t="s">
        <v>124</v>
      </c>
      <c r="AH15" s="147"/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</row>
    <row r="16" spans="1:60" x14ac:dyDescent="0.2">
      <c r="A16" s="3"/>
      <c r="B16" s="4"/>
      <c r="C16" s="172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AE16">
        <v>15</v>
      </c>
      <c r="AF16">
        <v>21</v>
      </c>
      <c r="AG16" t="s">
        <v>104</v>
      </c>
    </row>
    <row r="17" spans="1:33" x14ac:dyDescent="0.2">
      <c r="A17" s="150"/>
      <c r="B17" s="151" t="s">
        <v>31</v>
      </c>
      <c r="C17" s="173"/>
      <c r="D17" s="152"/>
      <c r="E17" s="153"/>
      <c r="F17" s="153"/>
      <c r="G17" s="169">
        <f>G8</f>
        <v>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AE17">
        <f>SUMIF(L7:L15,AE16,G7:G15)</f>
        <v>0</v>
      </c>
      <c r="AF17">
        <f>SUMIF(L7:L15,AF16,G7:G15)</f>
        <v>0</v>
      </c>
      <c r="AG17" t="s">
        <v>125</v>
      </c>
    </row>
    <row r="18" spans="1:33" x14ac:dyDescent="0.2">
      <c r="A18" s="3"/>
      <c r="B18" s="4"/>
      <c r="C18" s="172"/>
      <c r="D18" s="6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33" x14ac:dyDescent="0.2">
      <c r="A19" s="3"/>
      <c r="B19" s="4"/>
      <c r="C19" s="172"/>
      <c r="D19" s="6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33" x14ac:dyDescent="0.2">
      <c r="A20" s="244" t="s">
        <v>126</v>
      </c>
      <c r="B20" s="244"/>
      <c r="C20" s="245"/>
      <c r="D20" s="6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33" x14ac:dyDescent="0.2">
      <c r="A21" s="246"/>
      <c r="B21" s="247"/>
      <c r="C21" s="248"/>
      <c r="D21" s="247"/>
      <c r="E21" s="247"/>
      <c r="F21" s="247"/>
      <c r="G21" s="249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AG21" t="s">
        <v>127</v>
      </c>
    </row>
    <row r="22" spans="1:33" x14ac:dyDescent="0.2">
      <c r="A22" s="250"/>
      <c r="B22" s="251"/>
      <c r="C22" s="252"/>
      <c r="D22" s="251"/>
      <c r="E22" s="251"/>
      <c r="F22" s="251"/>
      <c r="G22" s="25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33" x14ac:dyDescent="0.2">
      <c r="A23" s="250"/>
      <c r="B23" s="251"/>
      <c r="C23" s="252"/>
      <c r="D23" s="251"/>
      <c r="E23" s="251"/>
      <c r="F23" s="251"/>
      <c r="G23" s="25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33" x14ac:dyDescent="0.2">
      <c r="A24" s="250"/>
      <c r="B24" s="251"/>
      <c r="C24" s="252"/>
      <c r="D24" s="251"/>
      <c r="E24" s="251"/>
      <c r="F24" s="251"/>
      <c r="G24" s="25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33" x14ac:dyDescent="0.2">
      <c r="A25" s="254"/>
      <c r="B25" s="255"/>
      <c r="C25" s="256"/>
      <c r="D25" s="255"/>
      <c r="E25" s="255"/>
      <c r="F25" s="255"/>
      <c r="G25" s="257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33" x14ac:dyDescent="0.2">
      <c r="A26" s="3"/>
      <c r="B26" s="4"/>
      <c r="C26" s="172"/>
      <c r="D26" s="6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33" x14ac:dyDescent="0.2">
      <c r="C27" s="174"/>
      <c r="D27" s="10"/>
      <c r="AG27" t="s">
        <v>128</v>
      </c>
    </row>
    <row r="28" spans="1:33" x14ac:dyDescent="0.2">
      <c r="D28" s="10"/>
    </row>
    <row r="29" spans="1:33" x14ac:dyDescent="0.2">
      <c r="D29" s="10"/>
    </row>
    <row r="30" spans="1:33" x14ac:dyDescent="0.2">
      <c r="D30" s="10"/>
    </row>
    <row r="31" spans="1:33" x14ac:dyDescent="0.2">
      <c r="D31" s="10"/>
    </row>
    <row r="32" spans="1:33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6">
    <mergeCell ref="A21:G25"/>
    <mergeCell ref="A1:G1"/>
    <mergeCell ref="C2:G2"/>
    <mergeCell ref="C3:G3"/>
    <mergeCell ref="C4:G4"/>
    <mergeCell ref="A20:C20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BH5000"/>
  <sheetViews>
    <sheetView workbookViewId="0">
      <pane ySplit="7" topLeftCell="A8" activePane="bottomLeft" state="frozen"/>
      <selection pane="bottomLeft" activeCell="AA14" sqref="AA14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61</v>
      </c>
      <c r="C3" s="238" t="s">
        <v>62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46</v>
      </c>
      <c r="C4" s="241" t="s">
        <v>47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87</v>
      </c>
      <c r="C8" s="170" t="s">
        <v>88</v>
      </c>
      <c r="D8" s="159"/>
      <c r="E8" s="160"/>
      <c r="F8" s="161"/>
      <c r="G8" s="162">
        <f>SUMIF(AG9:AG10,"&lt;&gt;NOR",G9:G10)</f>
        <v>0</v>
      </c>
      <c r="H8" s="156"/>
      <c r="I8" s="156">
        <f>SUM(I9:I10)</f>
        <v>0</v>
      </c>
      <c r="J8" s="156"/>
      <c r="K8" s="156">
        <f>SUM(K9:K10)</f>
        <v>0</v>
      </c>
      <c r="L8" s="156"/>
      <c r="M8" s="156">
        <f>SUM(M9:M10)</f>
        <v>0</v>
      </c>
      <c r="N8" s="156"/>
      <c r="O8" s="156">
        <f>SUM(O9:O10)</f>
        <v>0</v>
      </c>
      <c r="P8" s="156"/>
      <c r="Q8" s="156">
        <f>SUM(Q9:Q10)</f>
        <v>0</v>
      </c>
      <c r="R8" s="156"/>
      <c r="S8" s="156"/>
      <c r="T8" s="156"/>
      <c r="U8" s="156"/>
      <c r="V8" s="156">
        <f>SUM(V9:V10)</f>
        <v>0</v>
      </c>
      <c r="W8" s="156"/>
      <c r="X8" s="156"/>
      <c r="AG8" t="s">
        <v>118</v>
      </c>
    </row>
    <row r="9" spans="1:60" ht="22.5" outlineLevel="1" x14ac:dyDescent="0.2">
      <c r="A9" s="175">
        <v>1</v>
      </c>
      <c r="B9" s="176" t="s">
        <v>119</v>
      </c>
      <c r="C9" s="181" t="s">
        <v>250</v>
      </c>
      <c r="D9" s="177" t="s">
        <v>233</v>
      </c>
      <c r="E9" s="178">
        <v>35</v>
      </c>
      <c r="F9" s="179"/>
      <c r="G9" s="180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121</v>
      </c>
      <c r="T9" s="154" t="s">
        <v>122</v>
      </c>
      <c r="U9" s="154">
        <v>0</v>
      </c>
      <c r="V9" s="154">
        <f>ROUND(E9*U9,2)</f>
        <v>0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outlineLevel="1" x14ac:dyDescent="0.2">
      <c r="A10" s="163">
        <v>2</v>
      </c>
      <c r="B10" s="164" t="s">
        <v>234</v>
      </c>
      <c r="C10" s="171" t="s">
        <v>251</v>
      </c>
      <c r="D10" s="165" t="s">
        <v>233</v>
      </c>
      <c r="E10" s="166">
        <v>35</v>
      </c>
      <c r="F10" s="167"/>
      <c r="G10" s="168">
        <f>ROUND(E10*F10,2)</f>
        <v>0</v>
      </c>
      <c r="H10" s="155"/>
      <c r="I10" s="154">
        <f>ROUND(E10*H10,2)</f>
        <v>0</v>
      </c>
      <c r="J10" s="155"/>
      <c r="K10" s="154">
        <f>ROUND(E10*J10,2)</f>
        <v>0</v>
      </c>
      <c r="L10" s="154">
        <v>21</v>
      </c>
      <c r="M10" s="154">
        <f>G10*(1+L10/100)</f>
        <v>0</v>
      </c>
      <c r="N10" s="154">
        <v>0</v>
      </c>
      <c r="O10" s="154">
        <f>ROUND(E10*N10,2)</f>
        <v>0</v>
      </c>
      <c r="P10" s="154">
        <v>0</v>
      </c>
      <c r="Q10" s="154">
        <f>ROUND(E10*P10,2)</f>
        <v>0</v>
      </c>
      <c r="R10" s="154"/>
      <c r="S10" s="154" t="s">
        <v>121</v>
      </c>
      <c r="T10" s="154" t="s">
        <v>122</v>
      </c>
      <c r="U10" s="154">
        <v>0</v>
      </c>
      <c r="V10" s="154">
        <f>ROUND(E10*U10,2)</f>
        <v>0</v>
      </c>
      <c r="W10" s="154"/>
      <c r="X10" s="154" t="s">
        <v>123</v>
      </c>
      <c r="Y10" s="147"/>
      <c r="Z10" s="147"/>
      <c r="AA10" s="147"/>
      <c r="AB10" s="147"/>
      <c r="AC10" s="147"/>
      <c r="AD10" s="147"/>
      <c r="AE10" s="147"/>
      <c r="AF10" s="147"/>
      <c r="AG10" s="147" t="s">
        <v>124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x14ac:dyDescent="0.2">
      <c r="A11" s="3"/>
      <c r="B11" s="4"/>
      <c r="C11" s="172"/>
      <c r="D11" s="6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AE11">
        <v>15</v>
      </c>
      <c r="AF11">
        <v>21</v>
      </c>
      <c r="AG11" t="s">
        <v>104</v>
      </c>
    </row>
    <row r="12" spans="1:60" x14ac:dyDescent="0.2">
      <c r="A12" s="150"/>
      <c r="B12" s="151" t="s">
        <v>31</v>
      </c>
      <c r="C12" s="173"/>
      <c r="D12" s="152"/>
      <c r="E12" s="153"/>
      <c r="F12" s="153"/>
      <c r="G12" s="169">
        <f>G8</f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AE12">
        <f>SUMIF(L7:L10,AE11,G7:G10)</f>
        <v>0</v>
      </c>
      <c r="AF12">
        <f>SUMIF(L7:L10,AF11,G7:G10)</f>
        <v>0</v>
      </c>
      <c r="AG12" t="s">
        <v>125</v>
      </c>
    </row>
    <row r="13" spans="1:60" x14ac:dyDescent="0.2">
      <c r="A13" s="3"/>
      <c r="B13" s="4"/>
      <c r="C13" s="172"/>
      <c r="D13" s="6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60" x14ac:dyDescent="0.2">
      <c r="A14" s="3"/>
      <c r="B14" s="4"/>
      <c r="C14" s="172"/>
      <c r="D14" s="6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60" x14ac:dyDescent="0.2">
      <c r="A15" s="244" t="s">
        <v>126</v>
      </c>
      <c r="B15" s="244"/>
      <c r="C15" s="245"/>
      <c r="D15" s="6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60" x14ac:dyDescent="0.2">
      <c r="A16" s="246"/>
      <c r="B16" s="247"/>
      <c r="C16" s="248"/>
      <c r="D16" s="247"/>
      <c r="E16" s="247"/>
      <c r="F16" s="247"/>
      <c r="G16" s="249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AG16" t="s">
        <v>127</v>
      </c>
    </row>
    <row r="17" spans="1:33" x14ac:dyDescent="0.2">
      <c r="A17" s="250"/>
      <c r="B17" s="251"/>
      <c r="C17" s="252"/>
      <c r="D17" s="251"/>
      <c r="E17" s="251"/>
      <c r="F17" s="251"/>
      <c r="G17" s="25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33" x14ac:dyDescent="0.2">
      <c r="A18" s="250"/>
      <c r="B18" s="251"/>
      <c r="C18" s="252"/>
      <c r="D18" s="251"/>
      <c r="E18" s="251"/>
      <c r="F18" s="251"/>
      <c r="G18" s="25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33" x14ac:dyDescent="0.2">
      <c r="A19" s="250"/>
      <c r="B19" s="251"/>
      <c r="C19" s="252"/>
      <c r="D19" s="251"/>
      <c r="E19" s="251"/>
      <c r="F19" s="251"/>
      <c r="G19" s="25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33" x14ac:dyDescent="0.2">
      <c r="A20" s="254"/>
      <c r="B20" s="255"/>
      <c r="C20" s="256"/>
      <c r="D20" s="255"/>
      <c r="E20" s="255"/>
      <c r="F20" s="255"/>
      <c r="G20" s="257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33" x14ac:dyDescent="0.2">
      <c r="A21" s="3"/>
      <c r="B21" s="4"/>
      <c r="C21" s="172"/>
      <c r="D21" s="6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33" x14ac:dyDescent="0.2">
      <c r="C22" s="174"/>
      <c r="D22" s="10"/>
      <c r="AG22" t="s">
        <v>128</v>
      </c>
    </row>
    <row r="23" spans="1:33" x14ac:dyDescent="0.2">
      <c r="D23" s="10"/>
    </row>
    <row r="24" spans="1:33" x14ac:dyDescent="0.2">
      <c r="D24" s="10"/>
    </row>
    <row r="25" spans="1:33" x14ac:dyDescent="0.2">
      <c r="D25" s="10"/>
    </row>
    <row r="26" spans="1:33" x14ac:dyDescent="0.2">
      <c r="D26" s="10"/>
    </row>
    <row r="27" spans="1:33" x14ac:dyDescent="0.2">
      <c r="D27" s="10"/>
    </row>
    <row r="28" spans="1:33" x14ac:dyDescent="0.2">
      <c r="D28" s="10"/>
    </row>
    <row r="29" spans="1:33" x14ac:dyDescent="0.2">
      <c r="D29" s="10"/>
    </row>
    <row r="30" spans="1:33" x14ac:dyDescent="0.2">
      <c r="D30" s="10"/>
    </row>
    <row r="31" spans="1:33" x14ac:dyDescent="0.2">
      <c r="D31" s="10"/>
    </row>
    <row r="32" spans="1:33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6">
    <mergeCell ref="A16:G20"/>
    <mergeCell ref="A1:G1"/>
    <mergeCell ref="C2:G2"/>
    <mergeCell ref="C3:G3"/>
    <mergeCell ref="C4:G4"/>
    <mergeCell ref="A15:C15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BH4994"/>
  <sheetViews>
    <sheetView workbookViewId="0">
      <pane ySplit="7" topLeftCell="A8" activePane="bottomLeft" state="frozen"/>
      <selection pane="bottomLeft" activeCell="E43" sqref="E43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63</v>
      </c>
      <c r="C3" s="238" t="s">
        <v>64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46</v>
      </c>
      <c r="C4" s="241" t="s">
        <v>65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71</v>
      </c>
      <c r="C8" s="170" t="s">
        <v>72</v>
      </c>
      <c r="D8" s="159"/>
      <c r="E8" s="160"/>
      <c r="F8" s="161"/>
      <c r="G8" s="162">
        <f>SUMIF(AG9:AG14,"&lt;&gt;NOR",G9:G14)</f>
        <v>0</v>
      </c>
      <c r="H8" s="156"/>
      <c r="I8" s="156">
        <f>SUM(I9:I14)</f>
        <v>0</v>
      </c>
      <c r="J8" s="156"/>
      <c r="K8" s="156">
        <f>SUM(K9:K14)</f>
        <v>0</v>
      </c>
      <c r="L8" s="156"/>
      <c r="M8" s="156">
        <f>SUM(M9:M14)</f>
        <v>0</v>
      </c>
      <c r="N8" s="156"/>
      <c r="O8" s="156">
        <f>SUM(O9:O14)</f>
        <v>0</v>
      </c>
      <c r="P8" s="156"/>
      <c r="Q8" s="156">
        <f>SUM(Q9:Q14)</f>
        <v>0</v>
      </c>
      <c r="R8" s="156"/>
      <c r="S8" s="156"/>
      <c r="T8" s="156"/>
      <c r="U8" s="156"/>
      <c r="V8" s="156">
        <f>SUM(V9:V14)</f>
        <v>8.1199999999999992</v>
      </c>
      <c r="W8" s="156"/>
      <c r="X8" s="156"/>
      <c r="AG8" t="s">
        <v>118</v>
      </c>
    </row>
    <row r="9" spans="1:60" outlineLevel="1" x14ac:dyDescent="0.2">
      <c r="A9" s="163">
        <v>1</v>
      </c>
      <c r="B9" s="164" t="s">
        <v>144</v>
      </c>
      <c r="C9" s="171" t="s">
        <v>145</v>
      </c>
      <c r="D9" s="165" t="s">
        <v>146</v>
      </c>
      <c r="E9" s="166">
        <v>5.5890000000000004</v>
      </c>
      <c r="F9" s="167"/>
      <c r="G9" s="168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135</v>
      </c>
      <c r="T9" s="154" t="s">
        <v>135</v>
      </c>
      <c r="U9" s="154">
        <v>0.626</v>
      </c>
      <c r="V9" s="154">
        <f>ROUND(E9*U9,2)</f>
        <v>3.5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outlineLevel="1" x14ac:dyDescent="0.2">
      <c r="A10" s="175">
        <v>2</v>
      </c>
      <c r="B10" s="176" t="s">
        <v>147</v>
      </c>
      <c r="C10" s="181" t="s">
        <v>148</v>
      </c>
      <c r="D10" s="177" t="s">
        <v>146</v>
      </c>
      <c r="E10" s="178">
        <v>5.5890000000000004</v>
      </c>
      <c r="F10" s="179"/>
      <c r="G10" s="180">
        <f>ROUND(E10*F10,2)</f>
        <v>0</v>
      </c>
      <c r="H10" s="155"/>
      <c r="I10" s="154">
        <f>ROUND(E10*H10,2)</f>
        <v>0</v>
      </c>
      <c r="J10" s="155"/>
      <c r="K10" s="154">
        <f>ROUND(E10*J10,2)</f>
        <v>0</v>
      </c>
      <c r="L10" s="154">
        <v>21</v>
      </c>
      <c r="M10" s="154">
        <f>G10*(1+L10/100)</f>
        <v>0</v>
      </c>
      <c r="N10" s="154">
        <v>0</v>
      </c>
      <c r="O10" s="154">
        <f>ROUND(E10*N10,2)</f>
        <v>0</v>
      </c>
      <c r="P10" s="154">
        <v>0</v>
      </c>
      <c r="Q10" s="154">
        <f>ROUND(E10*P10,2)</f>
        <v>0</v>
      </c>
      <c r="R10" s="154"/>
      <c r="S10" s="154" t="s">
        <v>135</v>
      </c>
      <c r="T10" s="154" t="s">
        <v>135</v>
      </c>
      <c r="U10" s="154">
        <v>8.1000000000000003E-2</v>
      </c>
      <c r="V10" s="154">
        <f>ROUND(E10*U10,2)</f>
        <v>0.45</v>
      </c>
      <c r="W10" s="154"/>
      <c r="X10" s="154" t="s">
        <v>123</v>
      </c>
      <c r="Y10" s="147"/>
      <c r="Z10" s="147"/>
      <c r="AA10" s="147"/>
      <c r="AB10" s="147"/>
      <c r="AC10" s="147"/>
      <c r="AD10" s="147"/>
      <c r="AE10" s="147"/>
      <c r="AF10" s="147"/>
      <c r="AG10" s="147" t="s">
        <v>124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outlineLevel="1" x14ac:dyDescent="0.2">
      <c r="A11" s="163">
        <v>3</v>
      </c>
      <c r="B11" s="164" t="s">
        <v>153</v>
      </c>
      <c r="C11" s="171" t="s">
        <v>154</v>
      </c>
      <c r="D11" s="165" t="s">
        <v>146</v>
      </c>
      <c r="E11" s="166">
        <v>5.5890000000000004</v>
      </c>
      <c r="F11" s="167"/>
      <c r="G11" s="168">
        <f>ROUND(E11*F11,2)</f>
        <v>0</v>
      </c>
      <c r="H11" s="155"/>
      <c r="I11" s="154">
        <f>ROUND(E11*H11,2)</f>
        <v>0</v>
      </c>
      <c r="J11" s="155"/>
      <c r="K11" s="154">
        <f>ROUND(E11*J11,2)</f>
        <v>0</v>
      </c>
      <c r="L11" s="154">
        <v>21</v>
      </c>
      <c r="M11" s="154">
        <f>G11*(1+L11/100)</f>
        <v>0</v>
      </c>
      <c r="N11" s="154">
        <v>0</v>
      </c>
      <c r="O11" s="154">
        <f>ROUND(E11*N11,2)</f>
        <v>0</v>
      </c>
      <c r="P11" s="154">
        <v>0</v>
      </c>
      <c r="Q11" s="154">
        <f>ROUND(E11*P11,2)</f>
        <v>0</v>
      </c>
      <c r="R11" s="154"/>
      <c r="S11" s="154" t="s">
        <v>135</v>
      </c>
      <c r="T11" s="154" t="s">
        <v>135</v>
      </c>
      <c r="U11" s="154">
        <v>1.0999999999999999E-2</v>
      </c>
      <c r="V11" s="154">
        <f>ROUND(E11*U11,2)</f>
        <v>0.06</v>
      </c>
      <c r="W11" s="154"/>
      <c r="X11" s="154" t="s">
        <v>123</v>
      </c>
      <c r="Y11" s="147"/>
      <c r="Z11" s="147"/>
      <c r="AA11" s="147"/>
      <c r="AB11" s="147"/>
      <c r="AC11" s="147"/>
      <c r="AD11" s="147"/>
      <c r="AE11" s="147"/>
      <c r="AF11" s="147"/>
      <c r="AG11" s="147" t="s">
        <v>124</v>
      </c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outlineLevel="1" x14ac:dyDescent="0.2">
      <c r="A12" s="175">
        <v>4</v>
      </c>
      <c r="B12" s="176" t="s">
        <v>155</v>
      </c>
      <c r="C12" s="181" t="s">
        <v>156</v>
      </c>
      <c r="D12" s="177" t="s">
        <v>146</v>
      </c>
      <c r="E12" s="178">
        <v>5.5890000000000004</v>
      </c>
      <c r="F12" s="179"/>
      <c r="G12" s="180">
        <f>ROUND(E12*F12,2)</f>
        <v>0</v>
      </c>
      <c r="H12" s="155"/>
      <c r="I12" s="154">
        <f>ROUND(E12*H12,2)</f>
        <v>0</v>
      </c>
      <c r="J12" s="155"/>
      <c r="K12" s="154">
        <f>ROUND(E12*J12,2)</f>
        <v>0</v>
      </c>
      <c r="L12" s="154">
        <v>21</v>
      </c>
      <c r="M12" s="154">
        <f>G12*(1+L12/100)</f>
        <v>0</v>
      </c>
      <c r="N12" s="154">
        <v>0</v>
      </c>
      <c r="O12" s="154">
        <f>ROUND(E12*N12,2)</f>
        <v>0</v>
      </c>
      <c r="P12" s="154">
        <v>0</v>
      </c>
      <c r="Q12" s="154">
        <f>ROUND(E12*P12,2)</f>
        <v>0</v>
      </c>
      <c r="R12" s="154"/>
      <c r="S12" s="154" t="s">
        <v>135</v>
      </c>
      <c r="T12" s="154" t="s">
        <v>135</v>
      </c>
      <c r="U12" s="154">
        <v>0.65200000000000002</v>
      </c>
      <c r="V12" s="154">
        <f>ROUND(E12*U12,2)</f>
        <v>3.64</v>
      </c>
      <c r="W12" s="154"/>
      <c r="X12" s="154" t="s">
        <v>123</v>
      </c>
      <c r="Y12" s="147"/>
      <c r="Z12" s="147"/>
      <c r="AA12" s="147"/>
      <c r="AB12" s="147"/>
      <c r="AC12" s="147"/>
      <c r="AD12" s="147"/>
      <c r="AE12" s="147"/>
      <c r="AF12" s="147"/>
      <c r="AG12" s="147" t="s">
        <v>124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outlineLevel="1" x14ac:dyDescent="0.2">
      <c r="A13" s="163">
        <v>5</v>
      </c>
      <c r="B13" s="164" t="s">
        <v>157</v>
      </c>
      <c r="C13" s="171" t="s">
        <v>158</v>
      </c>
      <c r="D13" s="165" t="s">
        <v>146</v>
      </c>
      <c r="E13" s="166">
        <v>5.5890000000000004</v>
      </c>
      <c r="F13" s="167"/>
      <c r="G13" s="168">
        <f>ROUND(E13*F13,2)</f>
        <v>0</v>
      </c>
      <c r="H13" s="155"/>
      <c r="I13" s="154">
        <f>ROUND(E13*H13,2)</f>
        <v>0</v>
      </c>
      <c r="J13" s="155"/>
      <c r="K13" s="154">
        <f>ROUND(E13*J13,2)</f>
        <v>0</v>
      </c>
      <c r="L13" s="154">
        <v>21</v>
      </c>
      <c r="M13" s="154">
        <f>G13*(1+L13/100)</f>
        <v>0</v>
      </c>
      <c r="N13" s="154">
        <v>0</v>
      </c>
      <c r="O13" s="154">
        <f>ROUND(E13*N13,2)</f>
        <v>0</v>
      </c>
      <c r="P13" s="154">
        <v>0</v>
      </c>
      <c r="Q13" s="154">
        <f>ROUND(E13*P13,2)</f>
        <v>0</v>
      </c>
      <c r="R13" s="154"/>
      <c r="S13" s="154" t="s">
        <v>135</v>
      </c>
      <c r="T13" s="154" t="s">
        <v>135</v>
      </c>
      <c r="U13" s="154">
        <v>0.01</v>
      </c>
      <c r="V13" s="154">
        <f>ROUND(E13*U13,2)</f>
        <v>0.06</v>
      </c>
      <c r="W13" s="154"/>
      <c r="X13" s="154" t="s">
        <v>123</v>
      </c>
      <c r="Y13" s="147"/>
      <c r="Z13" s="147"/>
      <c r="AA13" s="147"/>
      <c r="AB13" s="147"/>
      <c r="AC13" s="147"/>
      <c r="AD13" s="147"/>
      <c r="AE13" s="147"/>
      <c r="AF13" s="147"/>
      <c r="AG13" s="147" t="s">
        <v>124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outlineLevel="1" x14ac:dyDescent="0.2">
      <c r="A14" s="163">
        <v>6</v>
      </c>
      <c r="B14" s="164" t="s">
        <v>161</v>
      </c>
      <c r="C14" s="171" t="s">
        <v>162</v>
      </c>
      <c r="D14" s="165" t="s">
        <v>163</v>
      </c>
      <c r="E14" s="166">
        <v>20.7</v>
      </c>
      <c r="F14" s="167"/>
      <c r="G14" s="168">
        <f>ROUND(E14*F14,2)</f>
        <v>0</v>
      </c>
      <c r="H14" s="155"/>
      <c r="I14" s="154">
        <f>ROUND(E14*H14,2)</f>
        <v>0</v>
      </c>
      <c r="J14" s="155"/>
      <c r="K14" s="154">
        <f>ROUND(E14*J14,2)</f>
        <v>0</v>
      </c>
      <c r="L14" s="154">
        <v>21</v>
      </c>
      <c r="M14" s="154">
        <f>G14*(1+L14/100)</f>
        <v>0</v>
      </c>
      <c r="N14" s="154">
        <v>0</v>
      </c>
      <c r="O14" s="154">
        <f>ROUND(E14*N14,2)</f>
        <v>0</v>
      </c>
      <c r="P14" s="154">
        <v>0</v>
      </c>
      <c r="Q14" s="154">
        <f>ROUND(E14*P14,2)</f>
        <v>0</v>
      </c>
      <c r="R14" s="154"/>
      <c r="S14" s="154" t="s">
        <v>135</v>
      </c>
      <c r="T14" s="154" t="s">
        <v>135</v>
      </c>
      <c r="U14" s="154">
        <v>0.02</v>
      </c>
      <c r="V14" s="154">
        <f>ROUND(E14*U14,2)</f>
        <v>0.41</v>
      </c>
      <c r="W14" s="154"/>
      <c r="X14" s="154" t="s">
        <v>123</v>
      </c>
      <c r="Y14" s="147"/>
      <c r="Z14" s="147"/>
      <c r="AA14" s="147"/>
      <c r="AB14" s="147"/>
      <c r="AC14" s="147"/>
      <c r="AD14" s="147"/>
      <c r="AE14" s="147"/>
      <c r="AF14" s="147"/>
      <c r="AG14" s="147" t="s">
        <v>124</v>
      </c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</row>
    <row r="15" spans="1:60" x14ac:dyDescent="0.2">
      <c r="A15" s="157" t="s">
        <v>117</v>
      </c>
      <c r="B15" s="158" t="s">
        <v>75</v>
      </c>
      <c r="C15" s="170" t="s">
        <v>76</v>
      </c>
      <c r="D15" s="159"/>
      <c r="E15" s="160"/>
      <c r="F15" s="161"/>
      <c r="G15" s="162">
        <f>SUMIF(AG16:AG20,"&lt;&gt;NOR",G16:G20)</f>
        <v>0</v>
      </c>
      <c r="H15" s="156"/>
      <c r="I15" s="156">
        <f>SUM(I16:I20)</f>
        <v>0</v>
      </c>
      <c r="J15" s="156"/>
      <c r="K15" s="156">
        <f>SUM(K16:K20)</f>
        <v>0</v>
      </c>
      <c r="L15" s="156"/>
      <c r="M15" s="156">
        <f>SUM(M16:M20)</f>
        <v>0</v>
      </c>
      <c r="N15" s="156"/>
      <c r="O15" s="156">
        <f>SUM(O16:O20)</f>
        <v>13.17</v>
      </c>
      <c r="P15" s="156"/>
      <c r="Q15" s="156">
        <f>SUM(Q16:Q20)</f>
        <v>0</v>
      </c>
      <c r="R15" s="156"/>
      <c r="S15" s="156"/>
      <c r="T15" s="156"/>
      <c r="U15" s="156"/>
      <c r="V15" s="156">
        <f>SUM(V16:V20)</f>
        <v>19.46</v>
      </c>
      <c r="W15" s="156"/>
      <c r="X15" s="156"/>
      <c r="AG15" t="s">
        <v>118</v>
      </c>
    </row>
    <row r="16" spans="1:60" outlineLevel="1" x14ac:dyDescent="0.2">
      <c r="A16" s="163">
        <v>7</v>
      </c>
      <c r="B16" s="164" t="s">
        <v>252</v>
      </c>
      <c r="C16" s="171" t="s">
        <v>253</v>
      </c>
      <c r="D16" s="165" t="s">
        <v>163</v>
      </c>
      <c r="E16" s="166">
        <v>20.7</v>
      </c>
      <c r="F16" s="167"/>
      <c r="G16" s="168">
        <f>ROUND(E16*F16,2)</f>
        <v>0</v>
      </c>
      <c r="H16" s="155"/>
      <c r="I16" s="154">
        <f>ROUND(E16*H16,2)</f>
        <v>0</v>
      </c>
      <c r="J16" s="155"/>
      <c r="K16" s="154">
        <f>ROUND(E16*J16,2)</f>
        <v>0</v>
      </c>
      <c r="L16" s="154">
        <v>21</v>
      </c>
      <c r="M16" s="154">
        <f>G16*(1+L16/100)</f>
        <v>0</v>
      </c>
      <c r="N16" s="154">
        <v>0.378</v>
      </c>
      <c r="O16" s="154">
        <f>ROUND(E16*N16,2)</f>
        <v>7.82</v>
      </c>
      <c r="P16" s="154">
        <v>0</v>
      </c>
      <c r="Q16" s="154">
        <f>ROUND(E16*P16,2)</f>
        <v>0</v>
      </c>
      <c r="R16" s="154"/>
      <c r="S16" s="154" t="s">
        <v>135</v>
      </c>
      <c r="T16" s="154" t="s">
        <v>135</v>
      </c>
      <c r="U16" s="154">
        <v>2.5999999999999999E-2</v>
      </c>
      <c r="V16" s="154">
        <f>ROUND(E16*U16,2)</f>
        <v>0.54</v>
      </c>
      <c r="W16" s="154"/>
      <c r="X16" s="154" t="s">
        <v>123</v>
      </c>
      <c r="Y16" s="147"/>
      <c r="Z16" s="147"/>
      <c r="AA16" s="147"/>
      <c r="AB16" s="147"/>
      <c r="AC16" s="147"/>
      <c r="AD16" s="147"/>
      <c r="AE16" s="147"/>
      <c r="AF16" s="147"/>
      <c r="AG16" s="147" t="s">
        <v>124</v>
      </c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</row>
    <row r="17" spans="1:60" outlineLevel="1" x14ac:dyDescent="0.2">
      <c r="A17" s="175">
        <v>8</v>
      </c>
      <c r="B17" s="176" t="s">
        <v>254</v>
      </c>
      <c r="C17" s="181" t="s">
        <v>255</v>
      </c>
      <c r="D17" s="177" t="s">
        <v>163</v>
      </c>
      <c r="E17" s="178">
        <v>18</v>
      </c>
      <c r="F17" s="179"/>
      <c r="G17" s="180">
        <f>ROUND(E17*F17,2)</f>
        <v>0</v>
      </c>
      <c r="H17" s="155"/>
      <c r="I17" s="154">
        <f>ROUND(E17*H17,2)</f>
        <v>0</v>
      </c>
      <c r="J17" s="155"/>
      <c r="K17" s="154">
        <f>ROUND(E17*J17,2)</f>
        <v>0</v>
      </c>
      <c r="L17" s="154">
        <v>21</v>
      </c>
      <c r="M17" s="154">
        <f>G17*(1+L17/100)</f>
        <v>0</v>
      </c>
      <c r="N17" s="154">
        <v>7.3899999999999993E-2</v>
      </c>
      <c r="O17" s="154">
        <f>ROUND(E17*N17,2)</f>
        <v>1.33</v>
      </c>
      <c r="P17" s="154">
        <v>0</v>
      </c>
      <c r="Q17" s="154">
        <f>ROUND(E17*P17,2)</f>
        <v>0</v>
      </c>
      <c r="R17" s="154"/>
      <c r="S17" s="154" t="s">
        <v>135</v>
      </c>
      <c r="T17" s="154" t="s">
        <v>135</v>
      </c>
      <c r="U17" s="154">
        <v>0.47799999999999998</v>
      </c>
      <c r="V17" s="154">
        <f>ROUND(E17*U17,2)</f>
        <v>8.6</v>
      </c>
      <c r="W17" s="154"/>
      <c r="X17" s="154" t="s">
        <v>123</v>
      </c>
      <c r="Y17" s="147"/>
      <c r="Z17" s="147"/>
      <c r="AA17" s="147"/>
      <c r="AB17" s="147"/>
      <c r="AC17" s="147"/>
      <c r="AD17" s="147"/>
      <c r="AE17" s="147"/>
      <c r="AF17" s="147"/>
      <c r="AG17" s="147" t="s">
        <v>124</v>
      </c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</row>
    <row r="18" spans="1:60" outlineLevel="1" x14ac:dyDescent="0.2">
      <c r="A18" s="175">
        <v>9</v>
      </c>
      <c r="B18" s="176" t="s">
        <v>256</v>
      </c>
      <c r="C18" s="181" t="s">
        <v>257</v>
      </c>
      <c r="D18" s="177" t="s">
        <v>226</v>
      </c>
      <c r="E18" s="178">
        <v>24</v>
      </c>
      <c r="F18" s="179"/>
      <c r="G18" s="180">
        <f>ROUND(E18*F18,2)</f>
        <v>0</v>
      </c>
      <c r="H18" s="155"/>
      <c r="I18" s="154">
        <f>ROUND(E18*H18,2)</f>
        <v>0</v>
      </c>
      <c r="J18" s="155"/>
      <c r="K18" s="154">
        <f>ROUND(E18*J18,2)</f>
        <v>0</v>
      </c>
      <c r="L18" s="154">
        <v>21</v>
      </c>
      <c r="M18" s="154">
        <f>G18*(1+L18/100)</f>
        <v>0</v>
      </c>
      <c r="N18" s="154">
        <v>3.6000000000000002E-4</v>
      </c>
      <c r="O18" s="154">
        <f>ROUND(E18*N18,2)</f>
        <v>0.01</v>
      </c>
      <c r="P18" s="154">
        <v>0</v>
      </c>
      <c r="Q18" s="154">
        <f>ROUND(E18*P18,2)</f>
        <v>0</v>
      </c>
      <c r="R18" s="154"/>
      <c r="S18" s="154" t="s">
        <v>135</v>
      </c>
      <c r="T18" s="154" t="s">
        <v>135</v>
      </c>
      <c r="U18" s="154">
        <v>0.43</v>
      </c>
      <c r="V18" s="154">
        <f>ROUND(E18*U18,2)</f>
        <v>10.32</v>
      </c>
      <c r="W18" s="154"/>
      <c r="X18" s="154" t="s">
        <v>123</v>
      </c>
      <c r="Y18" s="147"/>
      <c r="Z18" s="147"/>
      <c r="AA18" s="147"/>
      <c r="AB18" s="147"/>
      <c r="AC18" s="147"/>
      <c r="AD18" s="147"/>
      <c r="AE18" s="147"/>
      <c r="AF18" s="147"/>
      <c r="AG18" s="147" t="s">
        <v>124</v>
      </c>
      <c r="AH18" s="147"/>
      <c r="AI18" s="147"/>
      <c r="AJ18" s="147"/>
      <c r="AK18" s="147"/>
      <c r="AL18" s="147"/>
      <c r="AM18" s="147"/>
      <c r="AN18" s="147"/>
      <c r="AO18" s="147"/>
      <c r="AP18" s="147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  <c r="BB18" s="147"/>
      <c r="BC18" s="147"/>
      <c r="BD18" s="147"/>
      <c r="BE18" s="147"/>
      <c r="BF18" s="147"/>
      <c r="BG18" s="147"/>
      <c r="BH18" s="147"/>
    </row>
    <row r="19" spans="1:60" outlineLevel="1" x14ac:dyDescent="0.2">
      <c r="A19" s="175">
        <v>10</v>
      </c>
      <c r="B19" s="176" t="s">
        <v>258</v>
      </c>
      <c r="C19" s="181" t="s">
        <v>259</v>
      </c>
      <c r="D19" s="177" t="s">
        <v>199</v>
      </c>
      <c r="E19" s="178">
        <v>24</v>
      </c>
      <c r="F19" s="179"/>
      <c r="G19" s="180">
        <f>ROUND(E19*F19,2)</f>
        <v>0</v>
      </c>
      <c r="H19" s="155"/>
      <c r="I19" s="154">
        <f>ROUND(E19*H19,2)</f>
        <v>0</v>
      </c>
      <c r="J19" s="155"/>
      <c r="K19" s="154">
        <f>ROUND(E19*J19,2)</f>
        <v>0</v>
      </c>
      <c r="L19" s="154">
        <v>21</v>
      </c>
      <c r="M19" s="154">
        <f>G19*(1+L19/100)</f>
        <v>0</v>
      </c>
      <c r="N19" s="154">
        <v>2.7E-2</v>
      </c>
      <c r="O19" s="154">
        <f>ROUND(E19*N19,2)</f>
        <v>0.65</v>
      </c>
      <c r="P19" s="154">
        <v>0</v>
      </c>
      <c r="Q19" s="154">
        <f>ROUND(E19*P19,2)</f>
        <v>0</v>
      </c>
      <c r="R19" s="154" t="s">
        <v>223</v>
      </c>
      <c r="S19" s="154" t="s">
        <v>135</v>
      </c>
      <c r="T19" s="154" t="s">
        <v>135</v>
      </c>
      <c r="U19" s="154">
        <v>0</v>
      </c>
      <c r="V19" s="154">
        <f>ROUND(E19*U19,2)</f>
        <v>0</v>
      </c>
      <c r="W19" s="154"/>
      <c r="X19" s="154" t="s">
        <v>202</v>
      </c>
      <c r="Y19" s="147"/>
      <c r="Z19" s="147"/>
      <c r="AA19" s="147"/>
      <c r="AB19" s="147"/>
      <c r="AC19" s="147"/>
      <c r="AD19" s="147"/>
      <c r="AE19" s="147"/>
      <c r="AF19" s="147"/>
      <c r="AG19" s="147" t="s">
        <v>203</v>
      </c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</row>
    <row r="20" spans="1:60" outlineLevel="1" x14ac:dyDescent="0.2">
      <c r="A20" s="163">
        <v>11</v>
      </c>
      <c r="B20" s="164" t="s">
        <v>260</v>
      </c>
      <c r="C20" s="171" t="s">
        <v>261</v>
      </c>
      <c r="D20" s="165" t="s">
        <v>163</v>
      </c>
      <c r="E20" s="166">
        <v>19.440000000000001</v>
      </c>
      <c r="F20" s="167"/>
      <c r="G20" s="168">
        <f>ROUND(E20*F20,2)</f>
        <v>0</v>
      </c>
      <c r="H20" s="155"/>
      <c r="I20" s="154">
        <f>ROUND(E20*H20,2)</f>
        <v>0</v>
      </c>
      <c r="J20" s="155"/>
      <c r="K20" s="154">
        <f>ROUND(E20*J20,2)</f>
        <v>0</v>
      </c>
      <c r="L20" s="154">
        <v>21</v>
      </c>
      <c r="M20" s="154">
        <f>G20*(1+L20/100)</f>
        <v>0</v>
      </c>
      <c r="N20" s="154">
        <v>0.17280000000000001</v>
      </c>
      <c r="O20" s="154">
        <f>ROUND(E20*N20,2)</f>
        <v>3.36</v>
      </c>
      <c r="P20" s="154">
        <v>0</v>
      </c>
      <c r="Q20" s="154">
        <f>ROUND(E20*P20,2)</f>
        <v>0</v>
      </c>
      <c r="R20" s="154" t="s">
        <v>223</v>
      </c>
      <c r="S20" s="154" t="s">
        <v>135</v>
      </c>
      <c r="T20" s="154" t="s">
        <v>135</v>
      </c>
      <c r="U20" s="154">
        <v>0</v>
      </c>
      <c r="V20" s="154">
        <f>ROUND(E20*U20,2)</f>
        <v>0</v>
      </c>
      <c r="W20" s="154"/>
      <c r="X20" s="154" t="s">
        <v>202</v>
      </c>
      <c r="Y20" s="147"/>
      <c r="Z20" s="147"/>
      <c r="AA20" s="147"/>
      <c r="AB20" s="147"/>
      <c r="AC20" s="147"/>
      <c r="AD20" s="147"/>
      <c r="AE20" s="147"/>
      <c r="AF20" s="147"/>
      <c r="AG20" s="147" t="s">
        <v>203</v>
      </c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</row>
    <row r="21" spans="1:60" x14ac:dyDescent="0.2">
      <c r="A21" s="157" t="s">
        <v>117</v>
      </c>
      <c r="B21" s="158" t="s">
        <v>79</v>
      </c>
      <c r="C21" s="170" t="s">
        <v>80</v>
      </c>
      <c r="D21" s="159"/>
      <c r="E21" s="160"/>
      <c r="F21" s="161"/>
      <c r="G21" s="162">
        <f>SUMIF(AG22:AG22,"&lt;&gt;NOR",G22:G22)</f>
        <v>0</v>
      </c>
      <c r="H21" s="156"/>
      <c r="I21" s="156">
        <f>SUM(I22:I22)</f>
        <v>0</v>
      </c>
      <c r="J21" s="156"/>
      <c r="K21" s="156">
        <f>SUM(K22:K22)</f>
        <v>0</v>
      </c>
      <c r="L21" s="156"/>
      <c r="M21" s="156">
        <f>SUM(M22:M22)</f>
        <v>0</v>
      </c>
      <c r="N21" s="156"/>
      <c r="O21" s="156">
        <f>SUM(O22:O22)</f>
        <v>2.46</v>
      </c>
      <c r="P21" s="156"/>
      <c r="Q21" s="156">
        <f>SUM(Q22:Q22)</f>
        <v>0</v>
      </c>
      <c r="R21" s="156"/>
      <c r="S21" s="156"/>
      <c r="T21" s="156"/>
      <c r="U21" s="156"/>
      <c r="V21" s="156">
        <f>SUM(V22:V22)</f>
        <v>3.36</v>
      </c>
      <c r="W21" s="156"/>
      <c r="X21" s="156"/>
      <c r="AG21" t="s">
        <v>118</v>
      </c>
    </row>
    <row r="22" spans="1:60" ht="22.5" outlineLevel="1" x14ac:dyDescent="0.2">
      <c r="A22" s="175">
        <v>12</v>
      </c>
      <c r="B22" s="176" t="s">
        <v>262</v>
      </c>
      <c r="C22" s="181" t="s">
        <v>263</v>
      </c>
      <c r="D22" s="177" t="s">
        <v>226</v>
      </c>
      <c r="E22" s="178">
        <v>24</v>
      </c>
      <c r="F22" s="179"/>
      <c r="G22" s="180">
        <f>ROUND(E22*F22,2)</f>
        <v>0</v>
      </c>
      <c r="H22" s="155"/>
      <c r="I22" s="154">
        <f>ROUND(E22*H22,2)</f>
        <v>0</v>
      </c>
      <c r="J22" s="155"/>
      <c r="K22" s="154">
        <f>ROUND(E22*J22,2)</f>
        <v>0</v>
      </c>
      <c r="L22" s="154">
        <v>21</v>
      </c>
      <c r="M22" s="154">
        <f>G22*(1+L22/100)</f>
        <v>0</v>
      </c>
      <c r="N22" s="154">
        <v>0.10249999999999999</v>
      </c>
      <c r="O22" s="154">
        <f>ROUND(E22*N22,2)</f>
        <v>2.46</v>
      </c>
      <c r="P22" s="154">
        <v>0</v>
      </c>
      <c r="Q22" s="154">
        <f>ROUND(E22*P22,2)</f>
        <v>0</v>
      </c>
      <c r="R22" s="154"/>
      <c r="S22" s="154" t="s">
        <v>135</v>
      </c>
      <c r="T22" s="154" t="s">
        <v>135</v>
      </c>
      <c r="U22" s="154">
        <v>0.14000000000000001</v>
      </c>
      <c r="V22" s="154">
        <f>ROUND(E22*U22,2)</f>
        <v>3.36</v>
      </c>
      <c r="W22" s="154"/>
      <c r="X22" s="154" t="s">
        <v>123</v>
      </c>
      <c r="Y22" s="147"/>
      <c r="Z22" s="147"/>
      <c r="AA22" s="147"/>
      <c r="AB22" s="147"/>
      <c r="AC22" s="147"/>
      <c r="AD22" s="147"/>
      <c r="AE22" s="147"/>
      <c r="AF22" s="147"/>
      <c r="AG22" s="147" t="s">
        <v>124</v>
      </c>
      <c r="AH22" s="147"/>
      <c r="AI22" s="147"/>
      <c r="AJ22" s="147"/>
      <c r="AK22" s="147"/>
      <c r="AL22" s="147"/>
      <c r="AM22" s="147"/>
      <c r="AN22" s="147"/>
      <c r="AO22" s="147"/>
      <c r="AP22" s="147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  <c r="BB22" s="147"/>
      <c r="BC22" s="147"/>
      <c r="BD22" s="147"/>
      <c r="BE22" s="147"/>
      <c r="BF22" s="147"/>
      <c r="BG22" s="147"/>
      <c r="BH22" s="147"/>
    </row>
    <row r="23" spans="1:60" x14ac:dyDescent="0.2">
      <c r="A23" s="157" t="s">
        <v>117</v>
      </c>
      <c r="B23" s="158" t="s">
        <v>81</v>
      </c>
      <c r="C23" s="170" t="s">
        <v>82</v>
      </c>
      <c r="D23" s="159"/>
      <c r="E23" s="160"/>
      <c r="F23" s="161"/>
      <c r="G23" s="162">
        <f>SUMIF(AG24:AG24,"&lt;&gt;NOR",G24:G24)</f>
        <v>0</v>
      </c>
      <c r="H23" s="156"/>
      <c r="I23" s="156">
        <f>SUM(I24:I24)</f>
        <v>0</v>
      </c>
      <c r="J23" s="156"/>
      <c r="K23" s="156">
        <f>SUM(K24:K24)</f>
        <v>0</v>
      </c>
      <c r="L23" s="156"/>
      <c r="M23" s="156">
        <f>SUM(M24:M24)</f>
        <v>0</v>
      </c>
      <c r="N23" s="156"/>
      <c r="O23" s="156">
        <f>SUM(O24:O24)</f>
        <v>0</v>
      </c>
      <c r="P23" s="156"/>
      <c r="Q23" s="156">
        <f>SUM(Q24:Q24)</f>
        <v>0</v>
      </c>
      <c r="R23" s="156"/>
      <c r="S23" s="156"/>
      <c r="T23" s="156"/>
      <c r="U23" s="156"/>
      <c r="V23" s="156">
        <f>SUM(V24:V24)</f>
        <v>6.1</v>
      </c>
      <c r="W23" s="156"/>
      <c r="X23" s="156"/>
      <c r="AG23" t="s">
        <v>118</v>
      </c>
    </row>
    <row r="24" spans="1:60" outlineLevel="1" x14ac:dyDescent="0.2">
      <c r="A24" s="163">
        <v>13</v>
      </c>
      <c r="B24" s="164" t="s">
        <v>264</v>
      </c>
      <c r="C24" s="171" t="s">
        <v>265</v>
      </c>
      <c r="D24" s="165" t="s">
        <v>174</v>
      </c>
      <c r="E24" s="166">
        <v>15.63067</v>
      </c>
      <c r="F24" s="167"/>
      <c r="G24" s="168">
        <f>ROUND(E24*F24,2)</f>
        <v>0</v>
      </c>
      <c r="H24" s="155"/>
      <c r="I24" s="154">
        <f>ROUND(E24*H24,2)</f>
        <v>0</v>
      </c>
      <c r="J24" s="155"/>
      <c r="K24" s="154">
        <f>ROUND(E24*J24,2)</f>
        <v>0</v>
      </c>
      <c r="L24" s="154">
        <v>21</v>
      </c>
      <c r="M24" s="154">
        <f>G24*(1+L24/100)</f>
        <v>0</v>
      </c>
      <c r="N24" s="154">
        <v>0</v>
      </c>
      <c r="O24" s="154">
        <f>ROUND(E24*N24,2)</f>
        <v>0</v>
      </c>
      <c r="P24" s="154">
        <v>0</v>
      </c>
      <c r="Q24" s="154">
        <f>ROUND(E24*P24,2)</f>
        <v>0</v>
      </c>
      <c r="R24" s="154"/>
      <c r="S24" s="154" t="s">
        <v>135</v>
      </c>
      <c r="T24" s="154" t="s">
        <v>135</v>
      </c>
      <c r="U24" s="154">
        <v>0.39</v>
      </c>
      <c r="V24" s="154">
        <f>ROUND(E24*U24,2)</f>
        <v>6.1</v>
      </c>
      <c r="W24" s="154"/>
      <c r="X24" s="154" t="s">
        <v>175</v>
      </c>
      <c r="Y24" s="147"/>
      <c r="Z24" s="147"/>
      <c r="AA24" s="147"/>
      <c r="AB24" s="147"/>
      <c r="AC24" s="147"/>
      <c r="AD24" s="147"/>
      <c r="AE24" s="147"/>
      <c r="AF24" s="147"/>
      <c r="AG24" s="147" t="s">
        <v>176</v>
      </c>
      <c r="AH24" s="147"/>
      <c r="AI24" s="147"/>
      <c r="AJ24" s="147"/>
      <c r="AK24" s="147"/>
      <c r="AL24" s="147"/>
      <c r="AM24" s="147"/>
      <c r="AN24" s="147"/>
      <c r="AO24" s="147"/>
      <c r="AP24" s="147"/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  <c r="BB24" s="147"/>
      <c r="BC24" s="147"/>
      <c r="BD24" s="147"/>
      <c r="BE24" s="147"/>
      <c r="BF24" s="147"/>
      <c r="BG24" s="147"/>
      <c r="BH24" s="147"/>
    </row>
    <row r="25" spans="1:60" x14ac:dyDescent="0.2">
      <c r="A25" s="3"/>
      <c r="B25" s="4"/>
      <c r="C25" s="172"/>
      <c r="D25" s="6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AE25">
        <v>15</v>
      </c>
      <c r="AF25">
        <v>21</v>
      </c>
      <c r="AG25" t="s">
        <v>104</v>
      </c>
    </row>
    <row r="26" spans="1:60" x14ac:dyDescent="0.2">
      <c r="A26" s="150"/>
      <c r="B26" s="151" t="s">
        <v>31</v>
      </c>
      <c r="C26" s="173"/>
      <c r="D26" s="152"/>
      <c r="E26" s="153"/>
      <c r="F26" s="153"/>
      <c r="G26" s="169">
        <f>G8+G15+G21+G23</f>
        <v>0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AE26">
        <f>SUMIF(L7:L24,AE25,G7:G24)</f>
        <v>0</v>
      </c>
      <c r="AF26">
        <f>SUMIF(L7:L24,AF25,G7:G24)</f>
        <v>0</v>
      </c>
      <c r="AG26" t="s">
        <v>125</v>
      </c>
    </row>
    <row r="27" spans="1:60" x14ac:dyDescent="0.2">
      <c r="A27" s="3"/>
      <c r="B27" s="4"/>
      <c r="C27" s="172"/>
      <c r="D27" s="6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60" x14ac:dyDescent="0.2">
      <c r="A28" s="3"/>
      <c r="B28" s="4"/>
      <c r="C28" s="172"/>
      <c r="D28" s="6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60" x14ac:dyDescent="0.2">
      <c r="A29" s="244" t="s">
        <v>126</v>
      </c>
      <c r="B29" s="244"/>
      <c r="C29" s="245"/>
      <c r="D29" s="6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60" x14ac:dyDescent="0.2">
      <c r="A30" s="246"/>
      <c r="B30" s="247"/>
      <c r="C30" s="248"/>
      <c r="D30" s="247"/>
      <c r="E30" s="247"/>
      <c r="F30" s="247"/>
      <c r="G30" s="249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AG30" t="s">
        <v>127</v>
      </c>
    </row>
    <row r="31" spans="1:60" x14ac:dyDescent="0.2">
      <c r="A31" s="250"/>
      <c r="B31" s="251"/>
      <c r="C31" s="252"/>
      <c r="D31" s="251"/>
      <c r="E31" s="251"/>
      <c r="F31" s="251"/>
      <c r="G31" s="25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60" x14ac:dyDescent="0.2">
      <c r="A32" s="250"/>
      <c r="B32" s="251"/>
      <c r="C32" s="252"/>
      <c r="D32" s="251"/>
      <c r="E32" s="251"/>
      <c r="F32" s="251"/>
      <c r="G32" s="25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33" x14ac:dyDescent="0.2">
      <c r="A33" s="250"/>
      <c r="B33" s="251"/>
      <c r="C33" s="252"/>
      <c r="D33" s="251"/>
      <c r="E33" s="251"/>
      <c r="F33" s="251"/>
      <c r="G33" s="25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33" x14ac:dyDescent="0.2">
      <c r="A34" s="254"/>
      <c r="B34" s="255"/>
      <c r="C34" s="256"/>
      <c r="D34" s="255"/>
      <c r="E34" s="255"/>
      <c r="F34" s="255"/>
      <c r="G34" s="257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33" x14ac:dyDescent="0.2">
      <c r="A35" s="3"/>
      <c r="B35" s="4"/>
      <c r="C35" s="172"/>
      <c r="D35" s="6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33" x14ac:dyDescent="0.2">
      <c r="C36" s="174"/>
      <c r="D36" s="10"/>
      <c r="AG36" t="s">
        <v>128</v>
      </c>
    </row>
    <row r="37" spans="1:33" x14ac:dyDescent="0.2">
      <c r="D37" s="10"/>
    </row>
    <row r="38" spans="1:33" x14ac:dyDescent="0.2">
      <c r="D38" s="10"/>
    </row>
    <row r="39" spans="1:33" x14ac:dyDescent="0.2">
      <c r="D39" s="10"/>
    </row>
    <row r="40" spans="1:33" x14ac:dyDescent="0.2">
      <c r="D40" s="10"/>
    </row>
    <row r="41" spans="1:33" x14ac:dyDescent="0.2">
      <c r="D41" s="10"/>
    </row>
    <row r="42" spans="1:33" x14ac:dyDescent="0.2">
      <c r="D42" s="10"/>
    </row>
    <row r="43" spans="1:33" x14ac:dyDescent="0.2">
      <c r="D43" s="10"/>
    </row>
    <row r="44" spans="1:33" x14ac:dyDescent="0.2">
      <c r="D44" s="10"/>
    </row>
    <row r="45" spans="1:33" x14ac:dyDescent="0.2">
      <c r="D45" s="10"/>
    </row>
    <row r="46" spans="1:33" x14ac:dyDescent="0.2">
      <c r="D46" s="10"/>
    </row>
    <row r="47" spans="1:33" x14ac:dyDescent="0.2">
      <c r="D47" s="10"/>
    </row>
    <row r="48" spans="1:33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</sheetData>
  <mergeCells count="6">
    <mergeCell ref="A30:G34"/>
    <mergeCell ref="A1:G1"/>
    <mergeCell ref="C2:G2"/>
    <mergeCell ref="C3:G3"/>
    <mergeCell ref="C4:G4"/>
    <mergeCell ref="A29:C29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BH4988"/>
  <sheetViews>
    <sheetView workbookViewId="0">
      <pane ySplit="7" topLeftCell="A8" activePane="bottomLeft" state="frozen"/>
      <selection pane="bottomLeft" activeCell="F43" sqref="F43"/>
    </sheetView>
  </sheetViews>
  <sheetFormatPr defaultRowHeight="12.75" outlineLevelRow="1" x14ac:dyDescent="0.2"/>
  <cols>
    <col min="1" max="1" width="3.42578125" customWidth="1"/>
    <col min="2" max="2" width="12.5703125" style="121" customWidth="1"/>
    <col min="3" max="3" width="38.28515625" style="121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4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37" t="s">
        <v>7</v>
      </c>
      <c r="B1" s="237"/>
      <c r="C1" s="237"/>
      <c r="D1" s="237"/>
      <c r="E1" s="237"/>
      <c r="F1" s="237"/>
      <c r="G1" s="237"/>
      <c r="AG1" t="s">
        <v>91</v>
      </c>
    </row>
    <row r="2" spans="1:60" ht="24.95" customHeight="1" x14ac:dyDescent="0.2">
      <c r="A2" s="139" t="s">
        <v>8</v>
      </c>
      <c r="B2" s="49" t="s">
        <v>41</v>
      </c>
      <c r="C2" s="238" t="s">
        <v>42</v>
      </c>
      <c r="D2" s="239"/>
      <c r="E2" s="239"/>
      <c r="F2" s="239"/>
      <c r="G2" s="240"/>
      <c r="AG2" t="s">
        <v>92</v>
      </c>
    </row>
    <row r="3" spans="1:60" ht="24.95" customHeight="1" x14ac:dyDescent="0.2">
      <c r="A3" s="139" t="s">
        <v>9</v>
      </c>
      <c r="B3" s="49" t="s">
        <v>63</v>
      </c>
      <c r="C3" s="238" t="s">
        <v>64</v>
      </c>
      <c r="D3" s="239"/>
      <c r="E3" s="239"/>
      <c r="F3" s="239"/>
      <c r="G3" s="240"/>
      <c r="AC3" s="121" t="s">
        <v>92</v>
      </c>
      <c r="AG3" t="s">
        <v>94</v>
      </c>
    </row>
    <row r="4" spans="1:60" ht="24.95" customHeight="1" x14ac:dyDescent="0.2">
      <c r="A4" s="140" t="s">
        <v>10</v>
      </c>
      <c r="B4" s="141" t="s">
        <v>53</v>
      </c>
      <c r="C4" s="241" t="s">
        <v>66</v>
      </c>
      <c r="D4" s="242"/>
      <c r="E4" s="242"/>
      <c r="F4" s="242"/>
      <c r="G4" s="243"/>
      <c r="AG4" t="s">
        <v>95</v>
      </c>
    </row>
    <row r="5" spans="1:60" x14ac:dyDescent="0.2">
      <c r="D5" s="10"/>
    </row>
    <row r="6" spans="1:60" ht="38.25" x14ac:dyDescent="0.2">
      <c r="A6" s="143" t="s">
        <v>96</v>
      </c>
      <c r="B6" s="145" t="s">
        <v>97</v>
      </c>
      <c r="C6" s="145" t="s">
        <v>98</v>
      </c>
      <c r="D6" s="144" t="s">
        <v>99</v>
      </c>
      <c r="E6" s="143" t="s">
        <v>100</v>
      </c>
      <c r="F6" s="142" t="s">
        <v>101</v>
      </c>
      <c r="G6" s="143" t="s">
        <v>31</v>
      </c>
      <c r="H6" s="146" t="s">
        <v>32</v>
      </c>
      <c r="I6" s="146" t="s">
        <v>102</v>
      </c>
      <c r="J6" s="146" t="s">
        <v>33</v>
      </c>
      <c r="K6" s="146" t="s">
        <v>103</v>
      </c>
      <c r="L6" s="146" t="s">
        <v>104</v>
      </c>
      <c r="M6" s="146" t="s">
        <v>105</v>
      </c>
      <c r="N6" s="146" t="s">
        <v>106</v>
      </c>
      <c r="O6" s="146" t="s">
        <v>107</v>
      </c>
      <c r="P6" s="146" t="s">
        <v>108</v>
      </c>
      <c r="Q6" s="146" t="s">
        <v>109</v>
      </c>
      <c r="R6" s="146" t="s">
        <v>110</v>
      </c>
      <c r="S6" s="146" t="s">
        <v>111</v>
      </c>
      <c r="T6" s="146" t="s">
        <v>112</v>
      </c>
      <c r="U6" s="146" t="s">
        <v>113</v>
      </c>
      <c r="V6" s="146" t="s">
        <v>114</v>
      </c>
      <c r="W6" s="146" t="s">
        <v>115</v>
      </c>
      <c r="X6" s="146" t="s">
        <v>116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</row>
    <row r="8" spans="1:60" x14ac:dyDescent="0.2">
      <c r="A8" s="157" t="s">
        <v>117</v>
      </c>
      <c r="B8" s="158" t="s">
        <v>71</v>
      </c>
      <c r="C8" s="170" t="s">
        <v>72</v>
      </c>
      <c r="D8" s="159"/>
      <c r="E8" s="160"/>
      <c r="F8" s="161"/>
      <c r="G8" s="162">
        <f>SUMIF(AG9:AG14,"&lt;&gt;NOR",G9:G14)</f>
        <v>0</v>
      </c>
      <c r="H8" s="156"/>
      <c r="I8" s="156">
        <f>SUM(I9:I14)</f>
        <v>0</v>
      </c>
      <c r="J8" s="156"/>
      <c r="K8" s="156">
        <f>SUM(K9:K14)</f>
        <v>0</v>
      </c>
      <c r="L8" s="156"/>
      <c r="M8" s="156">
        <f>SUM(M9:M14)</f>
        <v>0</v>
      </c>
      <c r="N8" s="156"/>
      <c r="O8" s="156">
        <f>SUM(O9:O14)</f>
        <v>0</v>
      </c>
      <c r="P8" s="156"/>
      <c r="Q8" s="156">
        <f>SUM(Q9:Q14)</f>
        <v>0</v>
      </c>
      <c r="R8" s="156"/>
      <c r="S8" s="156"/>
      <c r="T8" s="156"/>
      <c r="U8" s="156"/>
      <c r="V8" s="156">
        <f>SUM(V9:V14)</f>
        <v>5.43</v>
      </c>
      <c r="W8" s="156"/>
      <c r="X8" s="156"/>
      <c r="AG8" t="s">
        <v>118</v>
      </c>
    </row>
    <row r="9" spans="1:60" outlineLevel="1" x14ac:dyDescent="0.2">
      <c r="A9" s="163">
        <v>1</v>
      </c>
      <c r="B9" s="164" t="s">
        <v>266</v>
      </c>
      <c r="C9" s="171" t="s">
        <v>267</v>
      </c>
      <c r="D9" s="165" t="s">
        <v>146</v>
      </c>
      <c r="E9" s="166">
        <v>10.8675</v>
      </c>
      <c r="F9" s="167"/>
      <c r="G9" s="168">
        <f>ROUND(E9*F9,2)</f>
        <v>0</v>
      </c>
      <c r="H9" s="155"/>
      <c r="I9" s="154">
        <f>ROUND(E9*H9,2)</f>
        <v>0</v>
      </c>
      <c r="J9" s="155"/>
      <c r="K9" s="154">
        <f>ROUND(E9*J9,2)</f>
        <v>0</v>
      </c>
      <c r="L9" s="154">
        <v>21</v>
      </c>
      <c r="M9" s="154">
        <f>G9*(1+L9/100)</f>
        <v>0</v>
      </c>
      <c r="N9" s="154">
        <v>0</v>
      </c>
      <c r="O9" s="154">
        <f>ROUND(E9*N9,2)</f>
        <v>0</v>
      </c>
      <c r="P9" s="154">
        <v>0</v>
      </c>
      <c r="Q9" s="154">
        <f>ROUND(E9*P9,2)</f>
        <v>0</v>
      </c>
      <c r="R9" s="154"/>
      <c r="S9" s="154" t="s">
        <v>135</v>
      </c>
      <c r="T9" s="154" t="s">
        <v>135</v>
      </c>
      <c r="U9" s="154">
        <v>0.36799999999999999</v>
      </c>
      <c r="V9" s="154">
        <f>ROUND(E9*U9,2)</f>
        <v>4</v>
      </c>
      <c r="W9" s="154"/>
      <c r="X9" s="154" t="s">
        <v>123</v>
      </c>
      <c r="Y9" s="147"/>
      <c r="Z9" s="147"/>
      <c r="AA9" s="147"/>
      <c r="AB9" s="147"/>
      <c r="AC9" s="147"/>
      <c r="AD9" s="147"/>
      <c r="AE9" s="147"/>
      <c r="AF9" s="147"/>
      <c r="AG9" s="147" t="s">
        <v>124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outlineLevel="1" x14ac:dyDescent="0.2">
      <c r="A10" s="175">
        <v>2</v>
      </c>
      <c r="B10" s="176" t="s">
        <v>268</v>
      </c>
      <c r="C10" s="181" t="s">
        <v>269</v>
      </c>
      <c r="D10" s="177" t="s">
        <v>146</v>
      </c>
      <c r="E10" s="178">
        <v>10.8675</v>
      </c>
      <c r="F10" s="179"/>
      <c r="G10" s="180">
        <f>ROUND(E10*F10,2)</f>
        <v>0</v>
      </c>
      <c r="H10" s="155"/>
      <c r="I10" s="154">
        <f>ROUND(E10*H10,2)</f>
        <v>0</v>
      </c>
      <c r="J10" s="155"/>
      <c r="K10" s="154">
        <f>ROUND(E10*J10,2)</f>
        <v>0</v>
      </c>
      <c r="L10" s="154">
        <v>21</v>
      </c>
      <c r="M10" s="154">
        <f>G10*(1+L10/100)</f>
        <v>0</v>
      </c>
      <c r="N10" s="154">
        <v>0</v>
      </c>
      <c r="O10" s="154">
        <f>ROUND(E10*N10,2)</f>
        <v>0</v>
      </c>
      <c r="P10" s="154">
        <v>0</v>
      </c>
      <c r="Q10" s="154">
        <f>ROUND(E10*P10,2)</f>
        <v>0</v>
      </c>
      <c r="R10" s="154"/>
      <c r="S10" s="154" t="s">
        <v>135</v>
      </c>
      <c r="T10" s="154" t="s">
        <v>135</v>
      </c>
      <c r="U10" s="154">
        <v>5.8000000000000003E-2</v>
      </c>
      <c r="V10" s="154">
        <f>ROUND(E10*U10,2)</f>
        <v>0.63</v>
      </c>
      <c r="W10" s="154"/>
      <c r="X10" s="154" t="s">
        <v>123</v>
      </c>
      <c r="Y10" s="147"/>
      <c r="Z10" s="147"/>
      <c r="AA10" s="147"/>
      <c r="AB10" s="147"/>
      <c r="AC10" s="147"/>
      <c r="AD10" s="147"/>
      <c r="AE10" s="147"/>
      <c r="AF10" s="147"/>
      <c r="AG10" s="147" t="s">
        <v>124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outlineLevel="1" x14ac:dyDescent="0.2">
      <c r="A11" s="163">
        <v>3</v>
      </c>
      <c r="B11" s="164" t="s">
        <v>153</v>
      </c>
      <c r="C11" s="171" t="s">
        <v>154</v>
      </c>
      <c r="D11" s="165" t="s">
        <v>146</v>
      </c>
      <c r="E11" s="166">
        <v>10.08</v>
      </c>
      <c r="F11" s="167"/>
      <c r="G11" s="168">
        <f>ROUND(E11*F11,2)</f>
        <v>0</v>
      </c>
      <c r="H11" s="155"/>
      <c r="I11" s="154">
        <f>ROUND(E11*H11,2)</f>
        <v>0</v>
      </c>
      <c r="J11" s="155"/>
      <c r="K11" s="154">
        <f>ROUND(E11*J11,2)</f>
        <v>0</v>
      </c>
      <c r="L11" s="154">
        <v>21</v>
      </c>
      <c r="M11" s="154">
        <f>G11*(1+L11/100)</f>
        <v>0</v>
      </c>
      <c r="N11" s="154">
        <v>0</v>
      </c>
      <c r="O11" s="154">
        <f>ROUND(E11*N11,2)</f>
        <v>0</v>
      </c>
      <c r="P11" s="154">
        <v>0</v>
      </c>
      <c r="Q11" s="154">
        <f>ROUND(E11*P11,2)</f>
        <v>0</v>
      </c>
      <c r="R11" s="154"/>
      <c r="S11" s="154" t="s">
        <v>135</v>
      </c>
      <c r="T11" s="154" t="s">
        <v>135</v>
      </c>
      <c r="U11" s="154">
        <v>1.0999999999999999E-2</v>
      </c>
      <c r="V11" s="154">
        <f>ROUND(E11*U11,2)</f>
        <v>0.11</v>
      </c>
      <c r="W11" s="154"/>
      <c r="X11" s="154" t="s">
        <v>123</v>
      </c>
      <c r="Y11" s="147"/>
      <c r="Z11" s="147"/>
      <c r="AA11" s="147"/>
      <c r="AB11" s="147"/>
      <c r="AC11" s="147"/>
      <c r="AD11" s="147"/>
      <c r="AE11" s="147"/>
      <c r="AF11" s="147"/>
      <c r="AG11" s="147" t="s">
        <v>124</v>
      </c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outlineLevel="1" x14ac:dyDescent="0.2">
      <c r="A12" s="163">
        <v>4</v>
      </c>
      <c r="B12" s="164" t="s">
        <v>157</v>
      </c>
      <c r="C12" s="171" t="s">
        <v>158</v>
      </c>
      <c r="D12" s="165" t="s">
        <v>146</v>
      </c>
      <c r="E12" s="166">
        <v>10.08</v>
      </c>
      <c r="F12" s="167"/>
      <c r="G12" s="168">
        <f>ROUND(E12*F12,2)</f>
        <v>0</v>
      </c>
      <c r="H12" s="155"/>
      <c r="I12" s="154">
        <f>ROUND(E12*H12,2)</f>
        <v>0</v>
      </c>
      <c r="J12" s="155"/>
      <c r="K12" s="154">
        <f>ROUND(E12*J12,2)</f>
        <v>0</v>
      </c>
      <c r="L12" s="154">
        <v>21</v>
      </c>
      <c r="M12" s="154">
        <f>G12*(1+L12/100)</f>
        <v>0</v>
      </c>
      <c r="N12" s="154">
        <v>0</v>
      </c>
      <c r="O12" s="154">
        <f>ROUND(E12*N12,2)</f>
        <v>0</v>
      </c>
      <c r="P12" s="154">
        <v>0</v>
      </c>
      <c r="Q12" s="154">
        <f>ROUND(E12*P12,2)</f>
        <v>0</v>
      </c>
      <c r="R12" s="154"/>
      <c r="S12" s="154" t="s">
        <v>135</v>
      </c>
      <c r="T12" s="154" t="s">
        <v>135</v>
      </c>
      <c r="U12" s="154">
        <v>0.01</v>
      </c>
      <c r="V12" s="154">
        <f>ROUND(E12*U12,2)</f>
        <v>0.1</v>
      </c>
      <c r="W12" s="154"/>
      <c r="X12" s="154" t="s">
        <v>123</v>
      </c>
      <c r="Y12" s="147"/>
      <c r="Z12" s="147"/>
      <c r="AA12" s="147"/>
      <c r="AB12" s="147"/>
      <c r="AC12" s="147"/>
      <c r="AD12" s="147"/>
      <c r="AE12" s="147"/>
      <c r="AF12" s="147"/>
      <c r="AG12" s="147" t="s">
        <v>124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outlineLevel="1" x14ac:dyDescent="0.2">
      <c r="A13" s="163">
        <v>5</v>
      </c>
      <c r="B13" s="164" t="s">
        <v>159</v>
      </c>
      <c r="C13" s="171" t="s">
        <v>160</v>
      </c>
      <c r="D13" s="165" t="s">
        <v>146</v>
      </c>
      <c r="E13" s="166">
        <v>0.78749999999999998</v>
      </c>
      <c r="F13" s="167"/>
      <c r="G13" s="168">
        <f>ROUND(E13*F13,2)</f>
        <v>0</v>
      </c>
      <c r="H13" s="155"/>
      <c r="I13" s="154">
        <f>ROUND(E13*H13,2)</f>
        <v>0</v>
      </c>
      <c r="J13" s="155"/>
      <c r="K13" s="154">
        <f>ROUND(E13*J13,2)</f>
        <v>0</v>
      </c>
      <c r="L13" s="154">
        <v>21</v>
      </c>
      <c r="M13" s="154">
        <f>G13*(1+L13/100)</f>
        <v>0</v>
      </c>
      <c r="N13" s="154">
        <v>0</v>
      </c>
      <c r="O13" s="154">
        <f>ROUND(E13*N13,2)</f>
        <v>0</v>
      </c>
      <c r="P13" s="154">
        <v>0</v>
      </c>
      <c r="Q13" s="154">
        <f>ROUND(E13*P13,2)</f>
        <v>0</v>
      </c>
      <c r="R13" s="154"/>
      <c r="S13" s="154" t="s">
        <v>135</v>
      </c>
      <c r="T13" s="154" t="s">
        <v>135</v>
      </c>
      <c r="U13" s="154">
        <v>0.20200000000000001</v>
      </c>
      <c r="V13" s="154">
        <f>ROUND(E13*U13,2)</f>
        <v>0.16</v>
      </c>
      <c r="W13" s="154"/>
      <c r="X13" s="154" t="s">
        <v>123</v>
      </c>
      <c r="Y13" s="147"/>
      <c r="Z13" s="147"/>
      <c r="AA13" s="147"/>
      <c r="AB13" s="147"/>
      <c r="AC13" s="147"/>
      <c r="AD13" s="147"/>
      <c r="AE13" s="147"/>
      <c r="AF13" s="147"/>
      <c r="AG13" s="147" t="s">
        <v>124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outlineLevel="1" x14ac:dyDescent="0.2">
      <c r="A14" s="163">
        <v>6</v>
      </c>
      <c r="B14" s="164" t="s">
        <v>161</v>
      </c>
      <c r="C14" s="171" t="s">
        <v>162</v>
      </c>
      <c r="D14" s="165" t="s">
        <v>163</v>
      </c>
      <c r="E14" s="166">
        <v>24.15</v>
      </c>
      <c r="F14" s="167"/>
      <c r="G14" s="168">
        <f>ROUND(E14*F14,2)</f>
        <v>0</v>
      </c>
      <c r="H14" s="155"/>
      <c r="I14" s="154">
        <f>ROUND(E14*H14,2)</f>
        <v>0</v>
      </c>
      <c r="J14" s="155"/>
      <c r="K14" s="154">
        <f>ROUND(E14*J14,2)</f>
        <v>0</v>
      </c>
      <c r="L14" s="154">
        <v>21</v>
      </c>
      <c r="M14" s="154">
        <f>G14*(1+L14/100)</f>
        <v>0</v>
      </c>
      <c r="N14" s="154">
        <v>0</v>
      </c>
      <c r="O14" s="154">
        <f>ROUND(E14*N14,2)</f>
        <v>0</v>
      </c>
      <c r="P14" s="154">
        <v>0</v>
      </c>
      <c r="Q14" s="154">
        <f>ROUND(E14*P14,2)</f>
        <v>0</v>
      </c>
      <c r="R14" s="154"/>
      <c r="S14" s="154" t="s">
        <v>135</v>
      </c>
      <c r="T14" s="154" t="s">
        <v>135</v>
      </c>
      <c r="U14" s="154">
        <v>1.7999999999999999E-2</v>
      </c>
      <c r="V14" s="154">
        <f>ROUND(E14*U14,2)</f>
        <v>0.43</v>
      </c>
      <c r="W14" s="154"/>
      <c r="X14" s="154" t="s">
        <v>123</v>
      </c>
      <c r="Y14" s="147"/>
      <c r="Z14" s="147"/>
      <c r="AA14" s="147"/>
      <c r="AB14" s="147"/>
      <c r="AC14" s="147"/>
      <c r="AD14" s="147"/>
      <c r="AE14" s="147"/>
      <c r="AF14" s="147"/>
      <c r="AG14" s="147" t="s">
        <v>124</v>
      </c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</row>
    <row r="15" spans="1:60" x14ac:dyDescent="0.2">
      <c r="A15" s="157" t="s">
        <v>117</v>
      </c>
      <c r="B15" s="158" t="s">
        <v>73</v>
      </c>
      <c r="C15" s="170" t="s">
        <v>74</v>
      </c>
      <c r="D15" s="159"/>
      <c r="E15" s="160"/>
      <c r="F15" s="161"/>
      <c r="G15" s="162">
        <f>SUMIF(AG16:AG19,"&lt;&gt;NOR",G16:G19)</f>
        <v>0</v>
      </c>
      <c r="H15" s="156"/>
      <c r="I15" s="156">
        <f>SUM(I16:I19)</f>
        <v>0</v>
      </c>
      <c r="J15" s="156"/>
      <c r="K15" s="156">
        <f>SUM(K16:K19)</f>
        <v>0</v>
      </c>
      <c r="L15" s="156"/>
      <c r="M15" s="156">
        <f>SUM(M16:M19)</f>
        <v>0</v>
      </c>
      <c r="N15" s="156"/>
      <c r="O15" s="156">
        <f>SUM(O16:O19)</f>
        <v>11.520000000000001</v>
      </c>
      <c r="P15" s="156"/>
      <c r="Q15" s="156">
        <f>SUM(Q16:Q19)</f>
        <v>0</v>
      </c>
      <c r="R15" s="156"/>
      <c r="S15" s="156"/>
      <c r="T15" s="156"/>
      <c r="U15" s="156"/>
      <c r="V15" s="156">
        <f>SUM(V16:V19)</f>
        <v>8.8699999999999992</v>
      </c>
      <c r="W15" s="156"/>
      <c r="X15" s="156"/>
      <c r="AG15" t="s">
        <v>118</v>
      </c>
    </row>
    <row r="16" spans="1:60" outlineLevel="1" x14ac:dyDescent="0.2">
      <c r="A16" s="163">
        <v>7</v>
      </c>
      <c r="B16" s="164" t="s">
        <v>270</v>
      </c>
      <c r="C16" s="171" t="s">
        <v>271</v>
      </c>
      <c r="D16" s="165" t="s">
        <v>146</v>
      </c>
      <c r="E16" s="166">
        <v>4.41</v>
      </c>
      <c r="F16" s="167"/>
      <c r="G16" s="168">
        <f>ROUND(E16*F16,2)</f>
        <v>0</v>
      </c>
      <c r="H16" s="155"/>
      <c r="I16" s="154">
        <f>ROUND(E16*H16,2)</f>
        <v>0</v>
      </c>
      <c r="J16" s="155"/>
      <c r="K16" s="154">
        <f>ROUND(E16*J16,2)</f>
        <v>0</v>
      </c>
      <c r="L16" s="154">
        <v>21</v>
      </c>
      <c r="M16" s="154">
        <f>G16*(1+L16/100)</f>
        <v>0</v>
      </c>
      <c r="N16" s="154">
        <v>2.5249999999999999</v>
      </c>
      <c r="O16" s="154">
        <f>ROUND(E16*N16,2)</f>
        <v>11.14</v>
      </c>
      <c r="P16" s="154">
        <v>0</v>
      </c>
      <c r="Q16" s="154">
        <f>ROUND(E16*P16,2)</f>
        <v>0</v>
      </c>
      <c r="R16" s="154"/>
      <c r="S16" s="154" t="s">
        <v>135</v>
      </c>
      <c r="T16" s="154" t="s">
        <v>135</v>
      </c>
      <c r="U16" s="154">
        <v>0.47699999999999998</v>
      </c>
      <c r="V16" s="154">
        <f>ROUND(E16*U16,2)</f>
        <v>2.1</v>
      </c>
      <c r="W16" s="154"/>
      <c r="X16" s="154" t="s">
        <v>123</v>
      </c>
      <c r="Y16" s="147"/>
      <c r="Z16" s="147"/>
      <c r="AA16" s="147"/>
      <c r="AB16" s="147"/>
      <c r="AC16" s="147"/>
      <c r="AD16" s="147"/>
      <c r="AE16" s="147"/>
      <c r="AF16" s="147"/>
      <c r="AG16" s="147" t="s">
        <v>124</v>
      </c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</row>
    <row r="17" spans="1:60" ht="22.5" outlineLevel="1" x14ac:dyDescent="0.2">
      <c r="A17" s="163">
        <v>8</v>
      </c>
      <c r="B17" s="164" t="s">
        <v>272</v>
      </c>
      <c r="C17" s="171" t="s">
        <v>273</v>
      </c>
      <c r="D17" s="165" t="s">
        <v>163</v>
      </c>
      <c r="E17" s="166">
        <v>3.8</v>
      </c>
      <c r="F17" s="167"/>
      <c r="G17" s="168">
        <f>ROUND(E17*F17,2)</f>
        <v>0</v>
      </c>
      <c r="H17" s="155"/>
      <c r="I17" s="154">
        <f>ROUND(E17*H17,2)</f>
        <v>0</v>
      </c>
      <c r="J17" s="155"/>
      <c r="K17" s="154">
        <f>ROUND(E17*J17,2)</f>
        <v>0</v>
      </c>
      <c r="L17" s="154">
        <v>21</v>
      </c>
      <c r="M17" s="154">
        <f>G17*(1+L17/100)</f>
        <v>0</v>
      </c>
      <c r="N17" s="154">
        <v>3.6400000000000002E-2</v>
      </c>
      <c r="O17" s="154">
        <f>ROUND(E17*N17,2)</f>
        <v>0.14000000000000001</v>
      </c>
      <c r="P17" s="154">
        <v>0</v>
      </c>
      <c r="Q17" s="154">
        <f>ROUND(E17*P17,2)</f>
        <v>0</v>
      </c>
      <c r="R17" s="154"/>
      <c r="S17" s="154" t="s">
        <v>135</v>
      </c>
      <c r="T17" s="154" t="s">
        <v>135</v>
      </c>
      <c r="U17" s="154">
        <v>0.52700000000000002</v>
      </c>
      <c r="V17" s="154">
        <f>ROUND(E17*U17,2)</f>
        <v>2</v>
      </c>
      <c r="W17" s="154"/>
      <c r="X17" s="154" t="s">
        <v>123</v>
      </c>
      <c r="Y17" s="147"/>
      <c r="Z17" s="147"/>
      <c r="AA17" s="147"/>
      <c r="AB17" s="147"/>
      <c r="AC17" s="147"/>
      <c r="AD17" s="147"/>
      <c r="AE17" s="147"/>
      <c r="AF17" s="147"/>
      <c r="AG17" s="147" t="s">
        <v>124</v>
      </c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</row>
    <row r="18" spans="1:60" ht="22.5" outlineLevel="1" x14ac:dyDescent="0.2">
      <c r="A18" s="163">
        <v>9</v>
      </c>
      <c r="B18" s="164" t="s">
        <v>274</v>
      </c>
      <c r="C18" s="171" t="s">
        <v>275</v>
      </c>
      <c r="D18" s="165" t="s">
        <v>174</v>
      </c>
      <c r="E18" s="166">
        <v>0.2331</v>
      </c>
      <c r="F18" s="167"/>
      <c r="G18" s="168">
        <f>ROUND(E18*F18,2)</f>
        <v>0</v>
      </c>
      <c r="H18" s="155"/>
      <c r="I18" s="154">
        <f>ROUND(E18*H18,2)</f>
        <v>0</v>
      </c>
      <c r="J18" s="155"/>
      <c r="K18" s="154">
        <f>ROUND(E18*J18,2)</f>
        <v>0</v>
      </c>
      <c r="L18" s="154">
        <v>21</v>
      </c>
      <c r="M18" s="154">
        <f>G18*(1+L18/100)</f>
        <v>0</v>
      </c>
      <c r="N18" s="154">
        <v>1.04548</v>
      </c>
      <c r="O18" s="154">
        <f>ROUND(E18*N18,2)</f>
        <v>0.24</v>
      </c>
      <c r="P18" s="154">
        <v>0</v>
      </c>
      <c r="Q18" s="154">
        <f>ROUND(E18*P18,2)</f>
        <v>0</v>
      </c>
      <c r="R18" s="154"/>
      <c r="S18" s="154" t="s">
        <v>135</v>
      </c>
      <c r="T18" s="154" t="s">
        <v>135</v>
      </c>
      <c r="U18" s="154">
        <v>15.231</v>
      </c>
      <c r="V18" s="154">
        <f>ROUND(E18*U18,2)</f>
        <v>3.55</v>
      </c>
      <c r="W18" s="154"/>
      <c r="X18" s="154" t="s">
        <v>123</v>
      </c>
      <c r="Y18" s="147"/>
      <c r="Z18" s="147"/>
      <c r="AA18" s="147"/>
      <c r="AB18" s="147"/>
      <c r="AC18" s="147"/>
      <c r="AD18" s="147"/>
      <c r="AE18" s="147"/>
      <c r="AF18" s="147"/>
      <c r="AG18" s="147" t="s">
        <v>124</v>
      </c>
      <c r="AH18" s="147"/>
      <c r="AI18" s="147"/>
      <c r="AJ18" s="147"/>
      <c r="AK18" s="147"/>
      <c r="AL18" s="147"/>
      <c r="AM18" s="147"/>
      <c r="AN18" s="147"/>
      <c r="AO18" s="147"/>
      <c r="AP18" s="147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  <c r="BB18" s="147"/>
      <c r="BC18" s="147"/>
      <c r="BD18" s="147"/>
      <c r="BE18" s="147"/>
      <c r="BF18" s="147"/>
      <c r="BG18" s="147"/>
      <c r="BH18" s="147"/>
    </row>
    <row r="19" spans="1:60" outlineLevel="1" x14ac:dyDescent="0.2">
      <c r="A19" s="163">
        <v>10</v>
      </c>
      <c r="B19" s="164" t="s">
        <v>168</v>
      </c>
      <c r="C19" s="171" t="s">
        <v>169</v>
      </c>
      <c r="D19" s="165" t="s">
        <v>163</v>
      </c>
      <c r="E19" s="166">
        <v>3.8</v>
      </c>
      <c r="F19" s="167"/>
      <c r="G19" s="168">
        <f>ROUND(E19*F19,2)</f>
        <v>0</v>
      </c>
      <c r="H19" s="155"/>
      <c r="I19" s="154">
        <f>ROUND(E19*H19,2)</f>
        <v>0</v>
      </c>
      <c r="J19" s="155"/>
      <c r="K19" s="154">
        <f>ROUND(E19*J19,2)</f>
        <v>0</v>
      </c>
      <c r="L19" s="154">
        <v>21</v>
      </c>
      <c r="M19" s="154">
        <f>G19*(1+L19/100)</f>
        <v>0</v>
      </c>
      <c r="N19" s="154">
        <v>0</v>
      </c>
      <c r="O19" s="154">
        <f>ROUND(E19*N19,2)</f>
        <v>0</v>
      </c>
      <c r="P19" s="154">
        <v>0</v>
      </c>
      <c r="Q19" s="154">
        <f>ROUND(E19*P19,2)</f>
        <v>0</v>
      </c>
      <c r="R19" s="154"/>
      <c r="S19" s="154" t="s">
        <v>135</v>
      </c>
      <c r="T19" s="154" t="s">
        <v>135</v>
      </c>
      <c r="U19" s="154">
        <v>0.32</v>
      </c>
      <c r="V19" s="154">
        <f>ROUND(E19*U19,2)</f>
        <v>1.22</v>
      </c>
      <c r="W19" s="154"/>
      <c r="X19" s="154" t="s">
        <v>123</v>
      </c>
      <c r="Y19" s="147"/>
      <c r="Z19" s="147"/>
      <c r="AA19" s="147"/>
      <c r="AB19" s="147"/>
      <c r="AC19" s="147"/>
      <c r="AD19" s="147"/>
      <c r="AE19" s="147"/>
      <c r="AF19" s="147"/>
      <c r="AG19" s="147" t="s">
        <v>124</v>
      </c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</row>
    <row r="20" spans="1:60" x14ac:dyDescent="0.2">
      <c r="A20" s="157" t="s">
        <v>117</v>
      </c>
      <c r="B20" s="158" t="s">
        <v>75</v>
      </c>
      <c r="C20" s="170" t="s">
        <v>76</v>
      </c>
      <c r="D20" s="159"/>
      <c r="E20" s="160"/>
      <c r="F20" s="161"/>
      <c r="G20" s="162">
        <f>SUMIF(AG21:AG21,"&lt;&gt;NOR",G21:G21)</f>
        <v>0</v>
      </c>
      <c r="H20" s="156"/>
      <c r="I20" s="156">
        <f>SUM(I21:I21)</f>
        <v>0</v>
      </c>
      <c r="J20" s="156"/>
      <c r="K20" s="156">
        <f>SUM(K21:K21)</f>
        <v>0</v>
      </c>
      <c r="L20" s="156"/>
      <c r="M20" s="156">
        <f>SUM(M21:M21)</f>
        <v>0</v>
      </c>
      <c r="N20" s="156"/>
      <c r="O20" s="156">
        <f>SUM(O21:O21)</f>
        <v>12.5</v>
      </c>
      <c r="P20" s="156"/>
      <c r="Q20" s="156">
        <f>SUM(Q21:Q21)</f>
        <v>0</v>
      </c>
      <c r="R20" s="156"/>
      <c r="S20" s="156"/>
      <c r="T20" s="156"/>
      <c r="U20" s="156"/>
      <c r="V20" s="156">
        <f>SUM(V21:V21)</f>
        <v>0.61</v>
      </c>
      <c r="W20" s="156"/>
      <c r="X20" s="156"/>
      <c r="AG20" t="s">
        <v>118</v>
      </c>
    </row>
    <row r="21" spans="1:60" outlineLevel="1" x14ac:dyDescent="0.2">
      <c r="A21" s="163">
        <v>11</v>
      </c>
      <c r="B21" s="164" t="s">
        <v>276</v>
      </c>
      <c r="C21" s="171" t="s">
        <v>277</v>
      </c>
      <c r="D21" s="165" t="s">
        <v>163</v>
      </c>
      <c r="E21" s="166">
        <v>22.68</v>
      </c>
      <c r="F21" s="167"/>
      <c r="G21" s="168">
        <f>ROUND(E21*F21,2)</f>
        <v>0</v>
      </c>
      <c r="H21" s="155"/>
      <c r="I21" s="154">
        <f>ROUND(E21*H21,2)</f>
        <v>0</v>
      </c>
      <c r="J21" s="155"/>
      <c r="K21" s="154">
        <f>ROUND(E21*J21,2)</f>
        <v>0</v>
      </c>
      <c r="L21" s="154">
        <v>21</v>
      </c>
      <c r="M21" s="154">
        <f>G21*(1+L21/100)</f>
        <v>0</v>
      </c>
      <c r="N21" s="154">
        <v>0.55125000000000002</v>
      </c>
      <c r="O21" s="154">
        <f>ROUND(E21*N21,2)</f>
        <v>12.5</v>
      </c>
      <c r="P21" s="154">
        <v>0</v>
      </c>
      <c r="Q21" s="154">
        <f>ROUND(E21*P21,2)</f>
        <v>0</v>
      </c>
      <c r="R21" s="154"/>
      <c r="S21" s="154" t="s">
        <v>135</v>
      </c>
      <c r="T21" s="154" t="s">
        <v>135</v>
      </c>
      <c r="U21" s="154">
        <v>2.7E-2</v>
      </c>
      <c r="V21" s="154">
        <f>ROUND(E21*U21,2)</f>
        <v>0.61</v>
      </c>
      <c r="W21" s="154"/>
      <c r="X21" s="154" t="s">
        <v>123</v>
      </c>
      <c r="Y21" s="147"/>
      <c r="Z21" s="147"/>
      <c r="AA21" s="147"/>
      <c r="AB21" s="147"/>
      <c r="AC21" s="147"/>
      <c r="AD21" s="147"/>
      <c r="AE21" s="147"/>
      <c r="AF21" s="147"/>
      <c r="AG21" s="147" t="s">
        <v>124</v>
      </c>
      <c r="AH21" s="147"/>
      <c r="AI21" s="147"/>
      <c r="AJ21" s="147"/>
      <c r="AK21" s="147"/>
      <c r="AL21" s="147"/>
      <c r="AM21" s="147"/>
      <c r="AN21" s="147"/>
      <c r="AO21" s="147"/>
      <c r="AP21" s="147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  <c r="BB21" s="147"/>
      <c r="BC21" s="147"/>
      <c r="BD21" s="147"/>
      <c r="BE21" s="147"/>
      <c r="BF21" s="147"/>
      <c r="BG21" s="147"/>
      <c r="BH21" s="147"/>
    </row>
    <row r="22" spans="1:60" x14ac:dyDescent="0.2">
      <c r="A22" s="157" t="s">
        <v>117</v>
      </c>
      <c r="B22" s="158" t="s">
        <v>81</v>
      </c>
      <c r="C22" s="170" t="s">
        <v>82</v>
      </c>
      <c r="D22" s="159"/>
      <c r="E22" s="160"/>
      <c r="F22" s="161"/>
      <c r="G22" s="162">
        <f>SUMIF(AG23:AG23,"&lt;&gt;NOR",G23:G23)</f>
        <v>0</v>
      </c>
      <c r="H22" s="156"/>
      <c r="I22" s="156">
        <f>SUM(I23:I23)</f>
        <v>0</v>
      </c>
      <c r="J22" s="156"/>
      <c r="K22" s="156">
        <f>SUM(K23:K23)</f>
        <v>0</v>
      </c>
      <c r="L22" s="156"/>
      <c r="M22" s="156">
        <f>SUM(M23:M23)</f>
        <v>0</v>
      </c>
      <c r="N22" s="156"/>
      <c r="O22" s="156">
        <f>SUM(O23:O23)</f>
        <v>0</v>
      </c>
      <c r="P22" s="156"/>
      <c r="Q22" s="156">
        <f>SUM(Q23:Q23)</f>
        <v>0</v>
      </c>
      <c r="R22" s="156"/>
      <c r="S22" s="156"/>
      <c r="T22" s="156"/>
      <c r="U22" s="156"/>
      <c r="V22" s="156">
        <f>SUM(V23:V23)</f>
        <v>0.26</v>
      </c>
      <c r="W22" s="156"/>
      <c r="X22" s="156"/>
      <c r="AG22" t="s">
        <v>118</v>
      </c>
    </row>
    <row r="23" spans="1:60" outlineLevel="1" x14ac:dyDescent="0.2">
      <c r="A23" s="163">
        <v>12</v>
      </c>
      <c r="B23" s="164" t="s">
        <v>216</v>
      </c>
      <c r="C23" s="171" t="s">
        <v>217</v>
      </c>
      <c r="D23" s="165" t="s">
        <v>174</v>
      </c>
      <c r="E23" s="166">
        <v>24.01962</v>
      </c>
      <c r="F23" s="167"/>
      <c r="G23" s="168">
        <f>ROUND(E23*F23,2)</f>
        <v>0</v>
      </c>
      <c r="H23" s="155"/>
      <c r="I23" s="154">
        <f>ROUND(E23*H23,2)</f>
        <v>0</v>
      </c>
      <c r="J23" s="155"/>
      <c r="K23" s="154">
        <f>ROUND(E23*J23,2)</f>
        <v>0</v>
      </c>
      <c r="L23" s="154">
        <v>21</v>
      </c>
      <c r="M23" s="154">
        <f>G23*(1+L23/100)</f>
        <v>0</v>
      </c>
      <c r="N23" s="154">
        <v>0</v>
      </c>
      <c r="O23" s="154">
        <f>ROUND(E23*N23,2)</f>
        <v>0</v>
      </c>
      <c r="P23" s="154">
        <v>0</v>
      </c>
      <c r="Q23" s="154">
        <f>ROUND(E23*P23,2)</f>
        <v>0</v>
      </c>
      <c r="R23" s="154"/>
      <c r="S23" s="154" t="s">
        <v>135</v>
      </c>
      <c r="T23" s="154" t="s">
        <v>135</v>
      </c>
      <c r="U23" s="154">
        <v>1.0999999999999999E-2</v>
      </c>
      <c r="V23" s="154">
        <f>ROUND(E23*U23,2)</f>
        <v>0.26</v>
      </c>
      <c r="W23" s="154"/>
      <c r="X23" s="154" t="s">
        <v>175</v>
      </c>
      <c r="Y23" s="147"/>
      <c r="Z23" s="147"/>
      <c r="AA23" s="147"/>
      <c r="AB23" s="147"/>
      <c r="AC23" s="147"/>
      <c r="AD23" s="147"/>
      <c r="AE23" s="147"/>
      <c r="AF23" s="147"/>
      <c r="AG23" s="147" t="s">
        <v>176</v>
      </c>
      <c r="AH23" s="147"/>
      <c r="AI23" s="147"/>
      <c r="AJ23" s="147"/>
      <c r="AK23" s="147"/>
      <c r="AL23" s="147"/>
      <c r="AM23" s="147"/>
      <c r="AN23" s="147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</row>
    <row r="24" spans="1:60" x14ac:dyDescent="0.2">
      <c r="A24" s="3"/>
      <c r="B24" s="4"/>
      <c r="C24" s="172"/>
      <c r="D24" s="6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AE24">
        <v>15</v>
      </c>
      <c r="AF24">
        <v>21</v>
      </c>
      <c r="AG24" t="s">
        <v>104</v>
      </c>
    </row>
    <row r="25" spans="1:60" x14ac:dyDescent="0.2">
      <c r="A25" s="150"/>
      <c r="B25" s="151" t="s">
        <v>31</v>
      </c>
      <c r="C25" s="173"/>
      <c r="D25" s="152"/>
      <c r="E25" s="153"/>
      <c r="F25" s="153"/>
      <c r="G25" s="169">
        <f>G8+G15+G20+G22</f>
        <v>0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AE25">
        <f>SUMIF(L7:L23,AE24,G7:G23)</f>
        <v>0</v>
      </c>
      <c r="AF25">
        <f>SUMIF(L7:L23,AF24,G7:G23)</f>
        <v>0</v>
      </c>
      <c r="AG25" t="s">
        <v>125</v>
      </c>
    </row>
    <row r="26" spans="1:60" x14ac:dyDescent="0.2">
      <c r="A26" s="3"/>
      <c r="B26" s="4"/>
      <c r="C26" s="172"/>
      <c r="D26" s="6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60" x14ac:dyDescent="0.2">
      <c r="A27" s="3"/>
      <c r="B27" s="4"/>
      <c r="C27" s="172"/>
      <c r="D27" s="6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60" x14ac:dyDescent="0.2">
      <c r="A28" s="244" t="s">
        <v>126</v>
      </c>
      <c r="B28" s="244"/>
      <c r="C28" s="245"/>
      <c r="D28" s="6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60" x14ac:dyDescent="0.2">
      <c r="A29" s="246"/>
      <c r="B29" s="247"/>
      <c r="C29" s="248"/>
      <c r="D29" s="247"/>
      <c r="E29" s="247"/>
      <c r="F29" s="247"/>
      <c r="G29" s="249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AG29" t="s">
        <v>127</v>
      </c>
    </row>
    <row r="30" spans="1:60" x14ac:dyDescent="0.2">
      <c r="A30" s="250"/>
      <c r="B30" s="251"/>
      <c r="C30" s="252"/>
      <c r="D30" s="251"/>
      <c r="E30" s="251"/>
      <c r="F30" s="251"/>
      <c r="G30" s="25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60" x14ac:dyDescent="0.2">
      <c r="A31" s="250"/>
      <c r="B31" s="251"/>
      <c r="C31" s="252"/>
      <c r="D31" s="251"/>
      <c r="E31" s="251"/>
      <c r="F31" s="251"/>
      <c r="G31" s="25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60" x14ac:dyDescent="0.2">
      <c r="A32" s="250"/>
      <c r="B32" s="251"/>
      <c r="C32" s="252"/>
      <c r="D32" s="251"/>
      <c r="E32" s="251"/>
      <c r="F32" s="251"/>
      <c r="G32" s="25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33" x14ac:dyDescent="0.2">
      <c r="A33" s="254"/>
      <c r="B33" s="255"/>
      <c r="C33" s="256"/>
      <c r="D33" s="255"/>
      <c r="E33" s="255"/>
      <c r="F33" s="255"/>
      <c r="G33" s="257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33" x14ac:dyDescent="0.2">
      <c r="A34" s="3"/>
      <c r="B34" s="4"/>
      <c r="C34" s="172"/>
      <c r="D34" s="6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33" x14ac:dyDescent="0.2">
      <c r="C35" s="174"/>
      <c r="D35" s="10"/>
      <c r="AG35" t="s">
        <v>128</v>
      </c>
    </row>
    <row r="36" spans="1:33" x14ac:dyDescent="0.2">
      <c r="D36" s="10"/>
    </row>
    <row r="37" spans="1:33" x14ac:dyDescent="0.2">
      <c r="D37" s="10"/>
    </row>
    <row r="38" spans="1:33" x14ac:dyDescent="0.2">
      <c r="D38" s="10"/>
    </row>
    <row r="39" spans="1:33" x14ac:dyDescent="0.2">
      <c r="D39" s="10"/>
    </row>
    <row r="40" spans="1:33" x14ac:dyDescent="0.2">
      <c r="D40" s="10"/>
    </row>
    <row r="41" spans="1:33" x14ac:dyDescent="0.2">
      <c r="D41" s="10"/>
    </row>
    <row r="42" spans="1:33" x14ac:dyDescent="0.2">
      <c r="D42" s="10"/>
    </row>
    <row r="43" spans="1:33" x14ac:dyDescent="0.2">
      <c r="D43" s="10"/>
    </row>
    <row r="44" spans="1:33" x14ac:dyDescent="0.2">
      <c r="D44" s="10"/>
    </row>
    <row r="45" spans="1:33" x14ac:dyDescent="0.2">
      <c r="D45" s="10"/>
    </row>
    <row r="46" spans="1:33" x14ac:dyDescent="0.2">
      <c r="D46" s="10"/>
    </row>
    <row r="47" spans="1:33" x14ac:dyDescent="0.2">
      <c r="D47" s="10"/>
    </row>
    <row r="48" spans="1:33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</sheetData>
  <mergeCells count="6">
    <mergeCell ref="A29:G33"/>
    <mergeCell ref="A1:G1"/>
    <mergeCell ref="C2:G2"/>
    <mergeCell ref="C3:G3"/>
    <mergeCell ref="C4:G4"/>
    <mergeCell ref="A28:C28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14</vt:i4>
      </vt:variant>
      <vt:variant>
        <vt:lpstr>Pojmenované oblasti</vt:lpstr>
      </vt:variant>
      <vt:variant>
        <vt:i4>70</vt:i4>
      </vt:variant>
    </vt:vector>
  </HeadingPairs>
  <TitlesOfParts>
    <vt:vector size="84" baseType="lpstr">
      <vt:lpstr>Stavba</vt:lpstr>
      <vt:lpstr>VzorPolozky</vt:lpstr>
      <vt:lpstr>IO-01 01 Pol</vt:lpstr>
      <vt:lpstr>OVN 01 01 Naklady</vt:lpstr>
      <vt:lpstr>SO 01 01 Pol</vt:lpstr>
      <vt:lpstr>SO 01 02 Pol</vt:lpstr>
      <vt:lpstr>SO 02 01 Pol</vt:lpstr>
      <vt:lpstr>SO 02 02 Pol</vt:lpstr>
      <vt:lpstr>SO 03 01 Pol</vt:lpstr>
      <vt:lpstr>SO 03 02 Pol</vt:lpstr>
      <vt:lpstr>SO 03 03 Pol</vt:lpstr>
      <vt:lpstr>SO 04 01 Pol</vt:lpstr>
      <vt:lpstr>SO 05 01 Pol</vt:lpstr>
      <vt:lpstr>SO 05 02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'IO-01 01 Pol'!Názvy_tisku</vt:lpstr>
      <vt:lpstr>'OVN 01 01 Naklady'!Názvy_tisku</vt:lpstr>
      <vt:lpstr>'SO 01 01 Pol'!Názvy_tisku</vt:lpstr>
      <vt:lpstr>'SO 01 02 Pol'!Názvy_tisku</vt:lpstr>
      <vt:lpstr>'SO 02 01 Pol'!Názvy_tisku</vt:lpstr>
      <vt:lpstr>'SO 02 02 Pol'!Názvy_tisku</vt:lpstr>
      <vt:lpstr>'SO 03 01 Pol'!Názvy_tisku</vt:lpstr>
      <vt:lpstr>'SO 03 02 Pol'!Názvy_tisku</vt:lpstr>
      <vt:lpstr>'SO 03 03 Pol'!Názvy_tisku</vt:lpstr>
      <vt:lpstr>'SO 04 01 Pol'!Názvy_tisku</vt:lpstr>
      <vt:lpstr>'SO 05 01 Pol'!Názvy_tisku</vt:lpstr>
      <vt:lpstr>'SO 05 02 Pol'!Názvy_tisku</vt:lpstr>
      <vt:lpstr>oadresa</vt:lpstr>
      <vt:lpstr>Stavba!Objednatel</vt:lpstr>
      <vt:lpstr>Stavba!Objekt</vt:lpstr>
      <vt:lpstr>'IO-01 01 Pol'!Oblast_tisku</vt:lpstr>
      <vt:lpstr>'OVN 01 01 Naklady'!Oblast_tisku</vt:lpstr>
      <vt:lpstr>'SO 01 01 Pol'!Oblast_tisku</vt:lpstr>
      <vt:lpstr>'SO 01 02 Pol'!Oblast_tisku</vt:lpstr>
      <vt:lpstr>'SO 02 01 Pol'!Oblast_tisku</vt:lpstr>
      <vt:lpstr>'SO 02 02 Pol'!Oblast_tisku</vt:lpstr>
      <vt:lpstr>'SO 03 01 Pol'!Oblast_tisku</vt:lpstr>
      <vt:lpstr>'SO 03 02 Pol'!Oblast_tisku</vt:lpstr>
      <vt:lpstr>'SO 03 03 Pol'!Oblast_tisku</vt:lpstr>
      <vt:lpstr>'SO 04 01 Pol'!Oblast_tisku</vt:lpstr>
      <vt:lpstr>'SO 05 01 Pol'!Oblast_tisku</vt:lpstr>
      <vt:lpstr>'SO 05 02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2021-05-03T10:15:08Z</dcterms:created>
  <dcterms:modified xsi:type="dcterms:W3CDTF">2021-05-03T10:18:27Z</dcterms:modified>
</cp:coreProperties>
</file>