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výběrová řízení\VŘ Lachman - úspory energií 2022\poslední k VŘ\_______LS TENDER 2.etapa 2022_SO 08 podlaha - HOTOVO\"/>
    </mc:Choice>
  </mc:AlternateContent>
  <xr:revisionPtr revIDLastSave="0" documentId="13_ncr:1_{B025A20B-B04B-4D95-9509-9D7D6FDC0819}" xr6:coauthVersionLast="47" xr6:coauthVersionMax="47" xr10:uidLastSave="{00000000-0000-0000-0000-000000000000}"/>
  <bookViews>
    <workbookView xWindow="-120" yWindow="-120" windowWidth="29040" windowHeight="18240" activeTab="3" xr2:uid="{00000000-000D-0000-FFFF-FFFF00000000}"/>
  </bookViews>
  <sheets>
    <sheet name="Pokyny pro vyplnění" sheetId="11" r:id="rId1"/>
    <sheet name="Stavba" sheetId="1" r:id="rId2"/>
    <sheet name="VzorPolozky" sheetId="10" state="hidden" r:id="rId3"/>
    <sheet name="Rozpočet Pol" sheetId="12" r:id="rId4"/>
  </sheets>
  <externalReferences>
    <externalReference r:id="rId5"/>
    <externalReference r:id="rId6"/>
  </externalReferences>
  <definedNames>
    <definedName name="CelkemDPHVypocet" localSheetId="1">Stavba!$H$40</definedName>
    <definedName name="CenaCelkem">Stavba!$G$29</definedName>
    <definedName name="CenaCelkemBezDPH">Stavba!$G$28</definedName>
    <definedName name="CenaCelkemVypocet" localSheetId="1">Stavba!$I$40</definedName>
    <definedName name="cisloobjektu">Stavba!$C$3</definedName>
    <definedName name="CisloRozpoctu">'[1]Krycí list'!$C$2</definedName>
    <definedName name="CisloStavby" localSheetId="1">Stavba!$C$2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Stavba!$D$13:$G$13</definedName>
    <definedName name="Dodavka">[2]Rekapitulace!$G$9</definedName>
    <definedName name="Dodavka0">#REF!</definedName>
    <definedName name="DPHSni">Stavba!$G$24</definedName>
    <definedName name="DPHZakl">Stavba!$G$26</definedName>
    <definedName name="dpsc" localSheetId="1">Stavba!$C$13</definedName>
    <definedName name="HSV">[2]Rekapitulace!$E$9</definedName>
    <definedName name="HSV0">#REF!</definedName>
    <definedName name="HZS">[2]Rekapitulace!$I$9</definedName>
    <definedName name="HZS0">#REF!</definedName>
    <definedName name="IČO" localSheetId="1">Stavba!$I$11</definedName>
    <definedName name="Mena">Stavba!$J$29</definedName>
    <definedName name="MistoStavby">Stavba!$D$4</definedName>
    <definedName name="Mont">[2]Rekapitulace!$H$9</definedName>
    <definedName name="Montaz0">#REF!</definedName>
    <definedName name="nazevobjektu">Stavba!$D$3</definedName>
    <definedName name="NazevRozpoctu">'[1]Krycí list'!$D$2</definedName>
    <definedName name="NazevStavby" localSheetId="1">Stavba!$D$2</definedName>
    <definedName name="nazevstavby">'[1]Krycí list'!$C$7</definedName>
    <definedName name="NazevStavebnihoRozpoctu">Stavba!$E$4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'Rozpočet Pol'!$A$1:$U$70</definedName>
    <definedName name="_xlnm.Print_Area" localSheetId="1">Stavba!$A$1:$J$57</definedName>
    <definedName name="odic" localSheetId="1">Stavba!$I$6</definedName>
    <definedName name="oico" localSheetId="1">Stavba!$I$5</definedName>
    <definedName name="omisto" localSheetId="1">Stavba!$D$7</definedName>
    <definedName name="onazev" localSheetId="1">Stavba!$D$6</definedName>
    <definedName name="opsc" localSheetId="1">Stavba!$C$7</definedName>
    <definedName name="padresa">Stavba!$D$9</definedName>
    <definedName name="pdic">Stavba!$I$9</definedName>
    <definedName name="pico">Stavba!$I$8</definedName>
    <definedName name="pmisto">Stavba!$D$10</definedName>
    <definedName name="PocetMJ">#REF!</definedName>
    <definedName name="PoptavkaID">Stavba!$A$1</definedName>
    <definedName name="pPSC">Stavba!$C$10</definedName>
    <definedName name="Projektant">Stavba!$D$8</definedName>
    <definedName name="PSV">[2]Rekapitulace!$F$9</definedName>
    <definedName name="PSV0">#REF!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Typ">#REF!</definedName>
    <definedName name="VRN">[2]Rekapitulace!$H$22</definedName>
    <definedName name="VRNKc">[2]Rekapitulace!#REF!</definedName>
    <definedName name="VRNnazev">[2]Rekapitulace!#REF!</definedName>
    <definedName name="VRNproc">[2]Rekapitulace!#REF!</definedName>
    <definedName name="VRNzakl">[2]Rekapitulace!#REF!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Stavba!$F$40</definedName>
    <definedName name="ZakladDPHZakl">Stavba!$G$25</definedName>
    <definedName name="ZakladDPHZaklVypocet" localSheetId="1">Stavba!$G$40</definedName>
    <definedName name="Zaokrouhleni">Stavba!$G$27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60" i="12" l="1"/>
  <c r="F39" i="1" s="1"/>
  <c r="G9" i="12"/>
  <c r="M9" i="12" s="1"/>
  <c r="I9" i="12"/>
  <c r="K9" i="12"/>
  <c r="O9" i="12"/>
  <c r="Q9" i="12"/>
  <c r="U9" i="12"/>
  <c r="G11" i="12"/>
  <c r="M11" i="12" s="1"/>
  <c r="I11" i="12"/>
  <c r="K11" i="12"/>
  <c r="O11" i="12"/>
  <c r="Q11" i="12"/>
  <c r="U11" i="12"/>
  <c r="G13" i="12"/>
  <c r="I13" i="12"/>
  <c r="K13" i="12"/>
  <c r="O13" i="12"/>
  <c r="Q13" i="12"/>
  <c r="U13" i="12"/>
  <c r="G16" i="12"/>
  <c r="M16" i="12" s="1"/>
  <c r="I16" i="12"/>
  <c r="K16" i="12"/>
  <c r="O16" i="12"/>
  <c r="Q16" i="12"/>
  <c r="U16" i="12"/>
  <c r="G17" i="12"/>
  <c r="M17" i="12" s="1"/>
  <c r="I17" i="12"/>
  <c r="K17" i="12"/>
  <c r="O17" i="12"/>
  <c r="Q17" i="12"/>
  <c r="U17" i="12"/>
  <c r="G19" i="12"/>
  <c r="I19" i="12"/>
  <c r="K19" i="12"/>
  <c r="M19" i="12"/>
  <c r="O19" i="12"/>
  <c r="Q19" i="12"/>
  <c r="U19" i="12"/>
  <c r="G21" i="12"/>
  <c r="M21" i="12" s="1"/>
  <c r="I21" i="12"/>
  <c r="K21" i="12"/>
  <c r="O21" i="12"/>
  <c r="Q21" i="12"/>
  <c r="U21" i="12"/>
  <c r="G24" i="12"/>
  <c r="M24" i="12" s="1"/>
  <c r="I24" i="12"/>
  <c r="K24" i="12"/>
  <c r="O24" i="12"/>
  <c r="Q24" i="12"/>
  <c r="Q23" i="12" s="1"/>
  <c r="U24" i="12"/>
  <c r="G25" i="12"/>
  <c r="G23" i="12" s="1"/>
  <c r="I49" i="1" s="1"/>
  <c r="I25" i="12"/>
  <c r="K25" i="12"/>
  <c r="O25" i="12"/>
  <c r="Q25" i="12"/>
  <c r="U25" i="12"/>
  <c r="G27" i="12"/>
  <c r="M27" i="12" s="1"/>
  <c r="I27" i="12"/>
  <c r="K27" i="12"/>
  <c r="O27" i="12"/>
  <c r="Q27" i="12"/>
  <c r="U27" i="12"/>
  <c r="G28" i="12"/>
  <c r="M28" i="12" s="1"/>
  <c r="I28" i="12"/>
  <c r="K28" i="12"/>
  <c r="O28" i="12"/>
  <c r="Q28" i="12"/>
  <c r="U28" i="12"/>
  <c r="G29" i="12"/>
  <c r="M29" i="12" s="1"/>
  <c r="I29" i="12"/>
  <c r="K29" i="12"/>
  <c r="O29" i="12"/>
  <c r="Q29" i="12"/>
  <c r="U29" i="12"/>
  <c r="G30" i="12"/>
  <c r="I50" i="1" s="1"/>
  <c r="G31" i="12"/>
  <c r="M31" i="12" s="1"/>
  <c r="M30" i="12" s="1"/>
  <c r="I31" i="12"/>
  <c r="I30" i="12" s="1"/>
  <c r="K31" i="12"/>
  <c r="K30" i="12" s="1"/>
  <c r="O31" i="12"/>
  <c r="O30" i="12" s="1"/>
  <c r="Q31" i="12"/>
  <c r="Q30" i="12" s="1"/>
  <c r="U31" i="12"/>
  <c r="U30" i="12" s="1"/>
  <c r="G33" i="12"/>
  <c r="I33" i="12"/>
  <c r="K33" i="12"/>
  <c r="M33" i="12"/>
  <c r="O33" i="12"/>
  <c r="Q33" i="12"/>
  <c r="U33" i="12"/>
  <c r="G35" i="12"/>
  <c r="M35" i="12" s="1"/>
  <c r="I35" i="12"/>
  <c r="K35" i="12"/>
  <c r="O35" i="12"/>
  <c r="Q35" i="12"/>
  <c r="U35" i="12"/>
  <c r="G36" i="12"/>
  <c r="G32" i="12" s="1"/>
  <c r="I51" i="1" s="1"/>
  <c r="I36" i="12"/>
  <c r="K36" i="12"/>
  <c r="O36" i="12"/>
  <c r="Q36" i="12"/>
  <c r="U36" i="12"/>
  <c r="G37" i="12"/>
  <c r="M37" i="12" s="1"/>
  <c r="I37" i="12"/>
  <c r="I32" i="12" s="1"/>
  <c r="K37" i="12"/>
  <c r="K32" i="12" s="1"/>
  <c r="O37" i="12"/>
  <c r="Q37" i="12"/>
  <c r="U37" i="12"/>
  <c r="G39" i="12"/>
  <c r="M39" i="12" s="1"/>
  <c r="I39" i="12"/>
  <c r="K39" i="12"/>
  <c r="O39" i="12"/>
  <c r="Q39" i="12"/>
  <c r="U39" i="12"/>
  <c r="G42" i="12"/>
  <c r="M42" i="12" s="1"/>
  <c r="I42" i="12"/>
  <c r="K42" i="12"/>
  <c r="O42" i="12"/>
  <c r="Q42" i="12"/>
  <c r="U42" i="12"/>
  <c r="G43" i="12"/>
  <c r="G38" i="12" s="1"/>
  <c r="I52" i="1" s="1"/>
  <c r="I43" i="12"/>
  <c r="K43" i="12"/>
  <c r="O43" i="12"/>
  <c r="Q43" i="12"/>
  <c r="U43" i="12"/>
  <c r="G46" i="12"/>
  <c r="M46" i="12" s="1"/>
  <c r="I46" i="12"/>
  <c r="K46" i="12"/>
  <c r="O46" i="12"/>
  <c r="Q46" i="12"/>
  <c r="U46" i="12"/>
  <c r="G48" i="12"/>
  <c r="M48" i="12" s="1"/>
  <c r="I48" i="12"/>
  <c r="K48" i="12"/>
  <c r="O48" i="12"/>
  <c r="Q48" i="12"/>
  <c r="U48" i="12"/>
  <c r="G49" i="12"/>
  <c r="M49" i="12" s="1"/>
  <c r="I49" i="12"/>
  <c r="K49" i="12"/>
  <c r="O49" i="12"/>
  <c r="Q49" i="12"/>
  <c r="U49" i="12"/>
  <c r="G51" i="12"/>
  <c r="M51" i="12" s="1"/>
  <c r="M50" i="12" s="1"/>
  <c r="I51" i="12"/>
  <c r="I50" i="12" s="1"/>
  <c r="K51" i="12"/>
  <c r="K50" i="12" s="1"/>
  <c r="O51" i="12"/>
  <c r="O50" i="12" s="1"/>
  <c r="Q51" i="12"/>
  <c r="Q50" i="12" s="1"/>
  <c r="U51" i="12"/>
  <c r="U50" i="12" s="1"/>
  <c r="G52" i="12"/>
  <c r="I54" i="1" s="1"/>
  <c r="I52" i="12"/>
  <c r="G53" i="12"/>
  <c r="I53" i="12"/>
  <c r="K53" i="12"/>
  <c r="K52" i="12" s="1"/>
  <c r="M53" i="12"/>
  <c r="M52" i="12" s="1"/>
  <c r="O53" i="12"/>
  <c r="O52" i="12" s="1"/>
  <c r="Q53" i="12"/>
  <c r="Q52" i="12" s="1"/>
  <c r="U53" i="12"/>
  <c r="U52" i="12" s="1"/>
  <c r="M55" i="12"/>
  <c r="I55" i="12"/>
  <c r="K55" i="12"/>
  <c r="O55" i="12"/>
  <c r="Q55" i="12"/>
  <c r="U55" i="12"/>
  <c r="G56" i="12"/>
  <c r="I55" i="1" s="1"/>
  <c r="I18" i="1" s="1"/>
  <c r="I56" i="12"/>
  <c r="K56" i="12"/>
  <c r="O56" i="12"/>
  <c r="Q56" i="12"/>
  <c r="U56" i="12"/>
  <c r="G58" i="12"/>
  <c r="G57" i="12" s="1"/>
  <c r="I56" i="1" s="1"/>
  <c r="I19" i="1" s="1"/>
  <c r="I58" i="12"/>
  <c r="I57" i="12" s="1"/>
  <c r="K58" i="12"/>
  <c r="K57" i="12" s="1"/>
  <c r="O58" i="12"/>
  <c r="O57" i="12" s="1"/>
  <c r="Q58" i="12"/>
  <c r="Q57" i="12" s="1"/>
  <c r="U58" i="12"/>
  <c r="U57" i="12" s="1"/>
  <c r="I20" i="1"/>
  <c r="G27" i="1"/>
  <c r="J28" i="1"/>
  <c r="J26" i="1"/>
  <c r="G38" i="1"/>
  <c r="F38" i="1"/>
  <c r="H32" i="1"/>
  <c r="J23" i="1"/>
  <c r="J24" i="1"/>
  <c r="J25" i="1"/>
  <c r="J27" i="1"/>
  <c r="E24" i="1"/>
  <c r="E26" i="1"/>
  <c r="Q38" i="12" l="1"/>
  <c r="O38" i="12"/>
  <c r="K8" i="12"/>
  <c r="I54" i="12"/>
  <c r="O54" i="12"/>
  <c r="O8" i="12"/>
  <c r="K54" i="12"/>
  <c r="O32" i="12"/>
  <c r="I15" i="12"/>
  <c r="U54" i="12"/>
  <c r="U8" i="12"/>
  <c r="AD60" i="12"/>
  <c r="G39" i="1" s="1"/>
  <c r="G40" i="1" s="1"/>
  <c r="G25" i="1" s="1"/>
  <c r="G26" i="1" s="1"/>
  <c r="U32" i="12"/>
  <c r="Q8" i="12"/>
  <c r="M56" i="12"/>
  <c r="M54" i="12" s="1"/>
  <c r="F40" i="1"/>
  <c r="G23" i="1" s="1"/>
  <c r="G24" i="1" s="1"/>
  <c r="K15" i="12"/>
  <c r="U23" i="12"/>
  <c r="G8" i="12"/>
  <c r="U38" i="12"/>
  <c r="I38" i="12"/>
  <c r="I23" i="12"/>
  <c r="G15" i="12"/>
  <c r="I48" i="1" s="1"/>
  <c r="K38" i="12"/>
  <c r="O23" i="12"/>
  <c r="O15" i="12"/>
  <c r="G50" i="12"/>
  <c r="I53" i="1" s="1"/>
  <c r="I17" i="1" s="1"/>
  <c r="M43" i="12"/>
  <c r="M38" i="12" s="1"/>
  <c r="Q32" i="12"/>
  <c r="U15" i="12"/>
  <c r="M25" i="12"/>
  <c r="M23" i="12" s="1"/>
  <c r="K23" i="12"/>
  <c r="Q15" i="12"/>
  <c r="Q54" i="12"/>
  <c r="M13" i="12"/>
  <c r="M8" i="12" s="1"/>
  <c r="I8" i="12"/>
  <c r="M15" i="12"/>
  <c r="M36" i="12"/>
  <c r="M32" i="12" s="1"/>
  <c r="M58" i="12"/>
  <c r="M57" i="12" s="1"/>
  <c r="G29" i="1" l="1"/>
  <c r="H39" i="1"/>
  <c r="H40" i="1" s="1"/>
  <c r="I39" i="1"/>
  <c r="I40" i="1" s="1"/>
  <c r="J39" i="1" s="1"/>
  <c r="J40" i="1" s="1"/>
  <c r="G28" i="1"/>
  <c r="I47" i="1"/>
  <c r="G60" i="12"/>
  <c r="I16" i="1" l="1"/>
  <c r="I21" i="1" s="1"/>
  <c r="I5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C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D13" authorId="0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</commentList>
</comments>
</file>

<file path=xl/sharedStrings.xml><?xml version="1.0" encoding="utf-8"?>
<sst xmlns="http://schemas.openxmlformats.org/spreadsheetml/2006/main" count="325" uniqueCount="186">
  <si>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</si>
  <si>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</si>
  <si>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</si>
  <si>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</si>
  <si>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</si>
  <si>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</si>
  <si>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</si>
  <si>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</si>
  <si>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</si>
  <si>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</si>
  <si>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</si>
  <si>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</si>
  <si>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</si>
  <si>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</si>
  <si>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</si>
  <si>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</si>
  <si>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</si>
  <si>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</si>
  <si>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</si>
  <si>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</si>
  <si>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</si>
  <si>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</si>
  <si>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</si>
  <si>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</si>
  <si>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</si>
  <si>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</si>
  <si>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</si>
  <si>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</si>
  <si>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</si>
  <si>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</si>
  <si>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</si>
  <si>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</si>
  <si>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</si>
  <si>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IČ: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</si>
  <si>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</si>
  <si>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</si>
  <si>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</si>
  <si>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</si>
  <si>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</si>
  <si>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</si>
  <si>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Zakázka:</t>
  </si>
  <si>
    <t>Z:</t>
  </si>
  <si>
    <t>Položkový rozpočet</t>
  </si>
  <si>
    <t>ul. Plumlovská 44 , 796 01 Prostějov</t>
  </si>
  <si>
    <t>Rozpočet:</t>
  </si>
  <si>
    <t>Misto</t>
  </si>
  <si>
    <t>ENERGETICKÉ ÚSPORY NA STÁVAJÍCÍCH BUDOVÁCH SO 08 DÍLNA MASIV</t>
  </si>
  <si>
    <t>LACHMAN STYL s.r.o.</t>
  </si>
  <si>
    <t>ul. Plumlovská 44</t>
  </si>
  <si>
    <t>Prostějov</t>
  </si>
  <si>
    <t>996 01</t>
  </si>
  <si>
    <t>Rozpočet</t>
  </si>
  <si>
    <t>Celkem za stavbu</t>
  </si>
  <si>
    <t>CZK</t>
  </si>
  <si>
    <t>Rekapitulace dílů</t>
  </si>
  <si>
    <t>Typ dílu</t>
  </si>
  <si>
    <t>63</t>
  </si>
  <si>
    <t>Podlahy a podlahové konstrukce</t>
  </si>
  <si>
    <t>96</t>
  </si>
  <si>
    <t>Bourání konstrukcí</t>
  </si>
  <si>
    <t>97</t>
  </si>
  <si>
    <t>Prorážení otvorů</t>
  </si>
  <si>
    <t>99</t>
  </si>
  <si>
    <t>Staveništní přesun hmot</t>
  </si>
  <si>
    <t>711</t>
  </si>
  <si>
    <t>Izolace proti vodě</t>
  </si>
  <si>
    <t>713</t>
  </si>
  <si>
    <t>Izolace tepelné</t>
  </si>
  <si>
    <t>730</t>
  </si>
  <si>
    <t>Ústřední vytápění</t>
  </si>
  <si>
    <t>766</t>
  </si>
  <si>
    <t>Konstrukce truhlářské</t>
  </si>
  <si>
    <t>M21</t>
  </si>
  <si>
    <t>Elektromontáže</t>
  </si>
  <si>
    <t>VN</t>
  </si>
  <si>
    <t>ON</t>
  </si>
  <si>
    <t>S:</t>
  </si>
  <si>
    <t>#TypZaznamu#</t>
  </si>
  <si>
    <t>STA</t>
  </si>
  <si>
    <t>OBJ</t>
  </si>
  <si>
    <t>ROZ</t>
  </si>
  <si>
    <t>C:</t>
  </si>
  <si>
    <t>CAS_STR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</si>
  <si>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</si>
  <si>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</si>
  <si>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</si>
  <si>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</si>
  <si>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</si>
  <si>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</si>
  <si>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</si>
  <si>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</si>
  <si>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</si>
  <si>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</si>
  <si>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</si>
  <si>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</si>
  <si>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</si>
  <si>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</si>
  <si>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</si>
  <si>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</t>
  </si>
  <si>
    <t>Nhod / MJ</t>
  </si>
  <si>
    <t>Nhod celk.</t>
  </si>
  <si>
    <t>Díl:</t>
  </si>
  <si>
    <t>DIL</t>
  </si>
  <si>
    <t>631315711RT9</t>
  </si>
  <si>
    <t>Mazanina betonová tl. 12 - 24 cm C 25/30, s rozptýlenou výztuží 25 kg/m3, leštěný povrch</t>
  </si>
  <si>
    <t>m3</t>
  </si>
  <si>
    <t>POL1_0</t>
  </si>
  <si>
    <t>P1:167*0,145</t>
  </si>
  <si>
    <t>VV</t>
  </si>
  <si>
    <t>564841113RT4</t>
  </si>
  <si>
    <t>Podklad ze štěrkodrti po zhutnění tloušťky 14 cm, štěrkodrť frakce 0-63 mm</t>
  </si>
  <si>
    <t>m2</t>
  </si>
  <si>
    <t>P1 celkem 280mm:2*167</t>
  </si>
  <si>
    <t>564801111RT8</t>
  </si>
  <si>
    <t>Podklad ze štěrkodrti po zhutnění tloušťky 2 cm, štěrkodrť frakce 0-8 mm</t>
  </si>
  <si>
    <t>P1:167</t>
  </si>
  <si>
    <t>961044111R00</t>
  </si>
  <si>
    <t>Bourání základů z betonu prostého</t>
  </si>
  <si>
    <t>965082941R00</t>
  </si>
  <si>
    <t>Odstranění násypu tl. nad 20 cm jakékoliv plochy</t>
  </si>
  <si>
    <t>167*0,55</t>
  </si>
  <si>
    <t>762522812R00</t>
  </si>
  <si>
    <t>Demontáž podlah s polštáři z prken tl. do 50 mm</t>
  </si>
  <si>
    <t>762631802R00</t>
  </si>
  <si>
    <t>Demontáž vrat včetně kování  do 8 m2</t>
  </si>
  <si>
    <t>1,6*2,2</t>
  </si>
  <si>
    <t>979081111R00</t>
  </si>
  <si>
    <t>Odvoz suti a vybour. hmot na skládku do 1 km</t>
  </si>
  <si>
    <t>t</t>
  </si>
  <si>
    <t>979081121R00</t>
  </si>
  <si>
    <t>Příplatek k odvozu za každý další 1 km</t>
  </si>
  <si>
    <t>10km:9*135</t>
  </si>
  <si>
    <t>979990103R00</t>
  </si>
  <si>
    <t>Poplatek za skládku suti - beton do 30x30 cm</t>
  </si>
  <si>
    <t>979990161R00</t>
  </si>
  <si>
    <t>Poplatek za skládku suti - dřevo</t>
  </si>
  <si>
    <t>979990105R00</t>
  </si>
  <si>
    <t>Poplatek za skládku suti-násypy</t>
  </si>
  <si>
    <t>998021021R00</t>
  </si>
  <si>
    <t>Přesun hmot pro haly zděné výšky do 20 m</t>
  </si>
  <si>
    <t>711170010RAF</t>
  </si>
  <si>
    <t>Izolace proti zem.vlhkosti fólií,vodor., fólie tl. 2,0 mm</t>
  </si>
  <si>
    <t>POL2_0</t>
  </si>
  <si>
    <t>711999</t>
  </si>
  <si>
    <t>Izolace HDPE fólie</t>
  </si>
  <si>
    <t>998711102R00</t>
  </si>
  <si>
    <t>Přesun hmot pro izolace proti vodě, výšky do 12 m</t>
  </si>
  <si>
    <t>998711101R00</t>
  </si>
  <si>
    <t>Přesun hmot pro izolace proti vodě, výšky do 6 m</t>
  </si>
  <si>
    <t>713121111RT1</t>
  </si>
  <si>
    <t>Izolace tepelná podlah na sucho, jednovrstvá, materiál ve specifikaci</t>
  </si>
  <si>
    <t>P1 EPS:167</t>
  </si>
  <si>
    <t>P1 ochranná geotextilie:167</t>
  </si>
  <si>
    <t>713121118RT1</t>
  </si>
  <si>
    <t>Montáž dilatačního pásku podél stěn, materiál ve specifikaci</t>
  </si>
  <si>
    <t>m</t>
  </si>
  <si>
    <t>28375706R</t>
  </si>
  <si>
    <t>Deska izolační stabilizov. EPS 200  1000 x 500 mm</t>
  </si>
  <si>
    <t>POL3_0</t>
  </si>
  <si>
    <t>P1 tl. 100mm:167*0,1*1,07</t>
  </si>
  <si>
    <t>dilatace kolem stěn tl. 1cm:62*0,15*0,01</t>
  </si>
  <si>
    <t>67352006R</t>
  </si>
  <si>
    <t>Geotextilie PET 500 g/m2</t>
  </si>
  <si>
    <t>P1 ochranná geotextilie:167*1,15</t>
  </si>
  <si>
    <t>998713102R00</t>
  </si>
  <si>
    <t>Přesun hmot pro izolace tepelné, výšky do 12 m</t>
  </si>
  <si>
    <t>998713101R00</t>
  </si>
  <si>
    <t>Přesun hmot pro izolace tepelné, výšky do 6 m</t>
  </si>
  <si>
    <t>1</t>
  </si>
  <si>
    <t>Vyregulování stávajícího otopného systému,  vyregulování ventilů k jednotlivým topných větvím</t>
  </si>
  <si>
    <t>ks</t>
  </si>
  <si>
    <t>D 8.1</t>
  </si>
  <si>
    <t>Dřevěné dvoukřídlé prosklené dveře s nadsvětlíkem, specifikace viz. D.1.1b 09 Výpis prvků</t>
  </si>
  <si>
    <t>M21a</t>
  </si>
  <si>
    <t xml:space="preserve">Elektromontáže (svítidla a eletroinstalace), samostatný rozpočet </t>
  </si>
  <si>
    <t>kpl</t>
  </si>
  <si>
    <t>M21b</t>
  </si>
  <si>
    <t>Demontáž svítidel a elektroinstalace, likvidace</t>
  </si>
  <si>
    <t>2</t>
  </si>
  <si>
    <t>Vedlejší rozpočtové náklady</t>
  </si>
  <si>
    <t/>
  </si>
  <si>
    <t>SUM</t>
  </si>
  <si>
    <t>POPUZIV</t>
  </si>
  <si>
    <t>END</t>
  </si>
  <si>
    <t>Položky ve žlutém poli nejsou součástí této nabídky.</t>
  </si>
  <si>
    <t>ENERG. ÚSPORY NA STÁV. BUDOVÁCH SO 08 DÍLNA MASIV - 2.ETAPA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</si>
</sst>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9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2"/>
      <name val="Arial CE"/>
      <charset val="238"/>
    </font>
    <font>
      <b/>
      <sz val="12"/>
      <color rgb="FFFF0000"/>
      <name val="Arial CE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3">
    <xf numFmtId="0" fontId="0" fillId="0" borderId="0" xfId="0"/>
    <xf numFmtId="14" fontId="3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horizontal="left" vertical="center"/>
    </xf>
    <xf numFmtId="0" fontId="0" fillId="0" borderId="6" xfId="0" applyBorder="1" applyAlignment="1">
      <alignment horizontal="left" vertical="center"/>
    </xf>
    <xf numFmtId="1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8" fillId="0" borderId="6" xfId="0" applyFont="1" applyBorder="1"/>
    <xf numFmtId="0" fontId="8" fillId="0" borderId="0" xfId="0" applyFont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1" fontId="8" fillId="0" borderId="1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left" vertical="center" indent="1"/>
    </xf>
    <xf numFmtId="0" fontId="8" fillId="0" borderId="6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1" fontId="8" fillId="0" borderId="15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1" fontId="8" fillId="0" borderId="12" xfId="0" applyNumberFormat="1" applyFont="1" applyBorder="1" applyAlignment="1">
      <alignment horizontal="righ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0" fillId="0" borderId="18" xfId="0" applyBorder="1" applyAlignment="1">
      <alignment vertical="top"/>
    </xf>
    <xf numFmtId="0" fontId="8" fillId="0" borderId="18" xfId="0" applyFont="1" applyBorder="1" applyAlignment="1">
      <alignment horizontal="left" vertical="top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6" xfId="0" applyBorder="1" applyAlignment="1">
      <alignment horizontal="left"/>
    </xf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/>
    <xf numFmtId="0" fontId="4" fillId="0" borderId="0" xfId="0" applyFont="1" applyAlignment="1">
      <alignment horizontal="left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49" fontId="8" fillId="0" borderId="6" xfId="0" applyNumberFormat="1" applyFont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 indent="1"/>
    </xf>
    <xf numFmtId="49" fontId="6" fillId="3" borderId="0" xfId="0" applyNumberFormat="1" applyFont="1" applyFill="1" applyAlignment="1">
      <alignment horizontal="left" vertical="center"/>
    </xf>
    <xf numFmtId="0" fontId="0" fillId="3" borderId="1" xfId="0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/>
    <xf numFmtId="49" fontId="8" fillId="3" borderId="6" xfId="0" applyNumberFormat="1" applyFont="1" applyFill="1" applyBorder="1" applyAlignment="1">
      <alignment horizontal="left" vertical="center"/>
    </xf>
    <xf numFmtId="0" fontId="8" fillId="3" borderId="6" xfId="0" applyFont="1" applyFill="1" applyBorder="1"/>
    <xf numFmtId="0" fontId="8" fillId="3" borderId="8" xfId="0" applyFont="1" applyFill="1" applyBorder="1"/>
    <xf numFmtId="49" fontId="8" fillId="0" borderId="0" xfId="0" applyNumberFormat="1" applyFont="1" applyAlignment="1">
      <alignment horizontal="left" vertical="center"/>
    </xf>
    <xf numFmtId="49" fontId="8" fillId="0" borderId="6" xfId="0" applyNumberFormat="1" applyFont="1" applyBorder="1" applyAlignment="1">
      <alignment horizontal="right" vertical="center"/>
    </xf>
    <xf numFmtId="49" fontId="8" fillId="4" borderId="6" xfId="0" applyNumberFormat="1" applyFont="1" applyFill="1" applyBorder="1" applyAlignment="1" applyProtection="1">
      <alignment horizontal="right" vertical="center"/>
      <protection locked="0"/>
    </xf>
    <xf numFmtId="49" fontId="8" fillId="4" borderId="0" xfId="0" applyNumberFormat="1" applyFont="1" applyFill="1" applyAlignment="1" applyProtection="1">
      <alignment horizontal="left" vertical="center"/>
      <protection locked="0"/>
    </xf>
    <xf numFmtId="49" fontId="0" fillId="0" borderId="0" xfId="0" applyNumberFormat="1"/>
    <xf numFmtId="4" fontId="0" fillId="0" borderId="0" xfId="0" applyNumberFormat="1"/>
    <xf numFmtId="3" fontId="0" fillId="0" borderId="26" xfId="0" applyNumberFormat="1" applyBorder="1"/>
    <xf numFmtId="3" fontId="0" fillId="5" borderId="30" xfId="0" applyNumberFormat="1" applyFill="1" applyBorder="1"/>
    <xf numFmtId="3" fontId="7" fillId="3" borderId="27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 wrapText="1"/>
    </xf>
    <xf numFmtId="3" fontId="7" fillId="3" borderId="28" xfId="0" applyNumberFormat="1" applyFont="1" applyFill="1" applyBorder="1" applyAlignment="1">
      <alignment horizontal="center" vertical="center" wrapText="1"/>
    </xf>
    <xf numFmtId="3" fontId="0" fillId="0" borderId="31" xfId="0" applyNumberFormat="1" applyBorder="1"/>
    <xf numFmtId="3" fontId="0" fillId="0" borderId="29" xfId="0" applyNumberFormat="1" applyBorder="1"/>
    <xf numFmtId="0" fontId="2" fillId="0" borderId="0" xfId="0" applyFont="1" applyAlignment="1">
      <alignment horizontal="center" shrinkToFit="1"/>
    </xf>
    <xf numFmtId="3" fontId="10" fillId="3" borderId="28" xfId="0" applyNumberFormat="1" applyFont="1" applyFill="1" applyBorder="1" applyAlignment="1">
      <alignment horizontal="center" vertical="center" wrapText="1" shrinkToFit="1"/>
    </xf>
    <xf numFmtId="3" fontId="7" fillId="3" borderId="28" xfId="0" applyNumberFormat="1" applyFont="1" applyFill="1" applyBorder="1" applyAlignment="1">
      <alignment horizontal="center" vertical="center" wrapText="1" shrinkToFit="1"/>
    </xf>
    <xf numFmtId="3" fontId="3" fillId="0" borderId="29" xfId="0" applyNumberFormat="1" applyFont="1" applyBorder="1" applyAlignment="1">
      <alignment horizontal="right" wrapText="1" shrinkToFit="1"/>
    </xf>
    <xf numFmtId="3" fontId="3" fillId="0" borderId="29" xfId="0" applyNumberFormat="1" applyFont="1" applyBorder="1" applyAlignment="1">
      <alignment horizontal="right" shrinkToFit="1"/>
    </xf>
    <xf numFmtId="3" fontId="0" fillId="0" borderId="29" xfId="0" applyNumberFormat="1" applyBorder="1" applyAlignment="1">
      <alignment shrinkToFit="1"/>
    </xf>
    <xf numFmtId="3" fontId="0" fillId="5" borderId="30" xfId="0" applyNumberFormat="1" applyFill="1" applyBorder="1" applyAlignment="1">
      <alignment wrapText="1" shrinkToFit="1"/>
    </xf>
    <xf numFmtId="3" fontId="0" fillId="5" borderId="30" xfId="0" applyNumberFormat="1" applyFill="1" applyBorder="1" applyAlignment="1">
      <alignment shrinkToFit="1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49" fontId="7" fillId="0" borderId="26" xfId="0" applyNumberFormat="1" applyFont="1" applyBorder="1" applyAlignment="1">
      <alignment vertical="center"/>
    </xf>
    <xf numFmtId="0" fontId="15" fillId="3" borderId="36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7" fillId="5" borderId="10" xfId="0" applyFont="1" applyFill="1" applyBorder="1"/>
    <xf numFmtId="0" fontId="7" fillId="5" borderId="6" xfId="0" applyFont="1" applyFill="1" applyBorder="1"/>
    <xf numFmtId="0" fontId="15" fillId="3" borderId="35" xfId="0" applyFont="1" applyFill="1" applyBorder="1" applyAlignment="1">
      <alignment horizontal="center" vertical="center" wrapText="1"/>
    </xf>
    <xf numFmtId="49" fontId="7" fillId="0" borderId="36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/>
    </xf>
    <xf numFmtId="4" fontId="7" fillId="0" borderId="35" xfId="0" applyNumberFormat="1" applyFont="1" applyBorder="1" applyAlignment="1">
      <alignment horizontal="center" vertical="center"/>
    </xf>
    <xf numFmtId="4" fontId="7" fillId="0" borderId="35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0" borderId="33" xfId="0" applyNumberFormat="1" applyFont="1" applyBorder="1" applyAlignment="1">
      <alignment vertical="center"/>
    </xf>
    <xf numFmtId="4" fontId="7" fillId="0" borderId="39" xfId="0" applyNumberFormat="1" applyFont="1" applyBorder="1" applyAlignment="1">
      <alignment horizontal="center" vertical="center"/>
    </xf>
    <xf numFmtId="4" fontId="7" fillId="0" borderId="39" xfId="0" applyNumberFormat="1" applyFont="1" applyBorder="1" applyAlignment="1">
      <alignment vertical="center"/>
    </xf>
    <xf numFmtId="4" fontId="7" fillId="5" borderId="39" xfId="0" applyNumberFormat="1" applyFont="1" applyFill="1" applyBorder="1" applyAlignment="1">
      <alignment horizontal="center"/>
    </xf>
    <xf numFmtId="4" fontId="7" fillId="5" borderId="39" xfId="0" applyNumberFormat="1" applyFont="1" applyFill="1" applyBorder="1"/>
    <xf numFmtId="49" fontId="0" fillId="0" borderId="1" xfId="0" applyNumberFormat="1" applyBorder="1"/>
    <xf numFmtId="49" fontId="0" fillId="0" borderId="14" xfId="0" applyNumberFormat="1" applyBorder="1" applyAlignment="1">
      <alignment horizontal="left" vertical="center" indent="1"/>
    </xf>
    <xf numFmtId="49" fontId="0" fillId="0" borderId="40" xfId="0" applyNumberFormat="1" applyBorder="1" applyAlignment="1">
      <alignment vertical="center"/>
    </xf>
    <xf numFmtId="49" fontId="0" fillId="0" borderId="41" xfId="0" applyNumberForma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3" borderId="46" xfId="0" applyFill="1" applyBorder="1"/>
    <xf numFmtId="49" fontId="0" fillId="3" borderId="43" xfId="0" applyNumberFormat="1" applyFill="1" applyBorder="1"/>
    <xf numFmtId="0" fontId="0" fillId="3" borderId="43" xfId="0" applyFill="1" applyBorder="1"/>
    <xf numFmtId="0" fontId="0" fillId="3" borderId="42" xfId="0" applyFill="1" applyBorder="1"/>
    <xf numFmtId="0" fontId="0" fillId="3" borderId="36" xfId="0" applyFill="1" applyBorder="1"/>
    <xf numFmtId="0" fontId="16" fillId="0" borderId="0" xfId="0" applyFont="1"/>
    <xf numFmtId="0" fontId="16" fillId="0" borderId="26" xfId="0" applyFont="1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3" borderId="35" xfId="0" applyFill="1" applyBorder="1"/>
    <xf numFmtId="49" fontId="0" fillId="3" borderId="35" xfId="0" applyNumberFormat="1" applyFill="1" applyBorder="1"/>
    <xf numFmtId="0" fontId="0" fillId="3" borderId="49" xfId="0" applyFill="1" applyBorder="1" applyAlignment="1">
      <alignment vertical="top"/>
    </xf>
    <xf numFmtId="0" fontId="0" fillId="3" borderId="50" xfId="0" applyFill="1" applyBorder="1" applyAlignment="1">
      <alignment wrapText="1"/>
    </xf>
    <xf numFmtId="0" fontId="16" fillId="0" borderId="34" xfId="0" applyFont="1" applyBorder="1" applyAlignment="1">
      <alignment vertical="top" shrinkToFit="1"/>
    </xf>
    <xf numFmtId="0" fontId="16" fillId="0" borderId="33" xfId="0" applyFont="1" applyBorder="1" applyAlignment="1">
      <alignment vertical="top" shrinkToFit="1"/>
    </xf>
    <xf numFmtId="0" fontId="16" fillId="0" borderId="26" xfId="0" applyFont="1" applyBorder="1" applyAlignment="1">
      <alignment vertical="top" shrinkToFit="1"/>
    </xf>
    <xf numFmtId="0" fontId="17" fillId="0" borderId="34" xfId="0" applyFont="1" applyBorder="1" applyAlignment="1">
      <alignment vertical="top" wrapText="1" shrinkToFit="1"/>
    </xf>
    <xf numFmtId="0" fontId="0" fillId="3" borderId="38" xfId="0" applyFill="1" applyBorder="1" applyAlignment="1">
      <alignment vertical="top" shrinkToFit="1"/>
    </xf>
    <xf numFmtId="0" fontId="0" fillId="3" borderId="39" xfId="0" applyFill="1" applyBorder="1" applyAlignment="1">
      <alignment vertical="top" shrinkToFit="1"/>
    </xf>
    <xf numFmtId="0" fontId="0" fillId="3" borderId="10" xfId="0" applyFill="1" applyBorder="1" applyAlignment="1">
      <alignment vertical="top" shrinkToFit="1"/>
    </xf>
    <xf numFmtId="164" fontId="16" fillId="0" borderId="33" xfId="0" applyNumberFormat="1" applyFont="1" applyBorder="1" applyAlignment="1">
      <alignment vertical="top" shrinkToFit="1"/>
    </xf>
    <xf numFmtId="164" fontId="17" fillId="0" borderId="33" xfId="0" applyNumberFormat="1" applyFont="1" applyBorder="1" applyAlignment="1">
      <alignment vertical="top" wrapText="1" shrinkToFit="1"/>
    </xf>
    <xf numFmtId="164" fontId="0" fillId="3" borderId="39" xfId="0" applyNumberFormat="1" applyFill="1" applyBorder="1" applyAlignment="1">
      <alignment vertical="top" shrinkToFit="1"/>
    </xf>
    <xf numFmtId="4" fontId="16" fillId="4" borderId="33" xfId="0" applyNumberFormat="1" applyFont="1" applyFill="1" applyBorder="1" applyAlignment="1" applyProtection="1">
      <alignment vertical="top" shrinkToFit="1"/>
      <protection locked="0"/>
    </xf>
    <xf numFmtId="4" fontId="16" fillId="0" borderId="33" xfId="0" applyNumberFormat="1" applyFont="1" applyBorder="1" applyAlignment="1">
      <alignment vertical="top" shrinkToFit="1"/>
    </xf>
    <xf numFmtId="4" fontId="0" fillId="3" borderId="39" xfId="0" applyNumberFormat="1" applyFill="1" applyBorder="1" applyAlignment="1">
      <alignment vertical="top" shrinkToFit="1"/>
    </xf>
    <xf numFmtId="0" fontId="0" fillId="3" borderId="51" xfId="0" applyFill="1" applyBorder="1"/>
    <xf numFmtId="0" fontId="0" fillId="3" borderId="52" xfId="0" applyFill="1" applyBorder="1" applyAlignment="1">
      <alignment wrapText="1"/>
    </xf>
    <xf numFmtId="0" fontId="0" fillId="3" borderId="53" xfId="0" applyFill="1" applyBorder="1" applyAlignment="1">
      <alignment vertical="top"/>
    </xf>
    <xf numFmtId="49" fontId="0" fillId="3" borderId="53" xfId="0" applyNumberFormat="1" applyFill="1" applyBorder="1" applyAlignment="1">
      <alignment vertical="top"/>
    </xf>
    <xf numFmtId="49" fontId="0" fillId="3" borderId="49" xfId="0" applyNumberFormat="1" applyFill="1" applyBorder="1" applyAlignment="1">
      <alignment vertical="top"/>
    </xf>
    <xf numFmtId="0" fontId="0" fillId="3" borderId="54" xfId="0" applyFill="1" applyBorder="1" applyAlignment="1">
      <alignment vertical="top"/>
    </xf>
    <xf numFmtId="164" fontId="0" fillId="3" borderId="49" xfId="0" applyNumberFormat="1" applyFill="1" applyBorder="1" applyAlignment="1">
      <alignment vertical="top"/>
    </xf>
    <xf numFmtId="4" fontId="0" fillId="3" borderId="49" xfId="0" applyNumberFormat="1" applyFill="1" applyBorder="1" applyAlignment="1">
      <alignment vertical="top"/>
    </xf>
    <xf numFmtId="0" fontId="16" fillId="0" borderId="10" xfId="0" applyFont="1" applyBorder="1" applyAlignment="1">
      <alignment vertical="top"/>
    </xf>
    <xf numFmtId="0" fontId="16" fillId="0" borderId="38" xfId="0" applyFont="1" applyBorder="1" applyAlignment="1">
      <alignment vertical="top" shrinkToFit="1"/>
    </xf>
    <xf numFmtId="164" fontId="16" fillId="0" borderId="39" xfId="0" applyNumberFormat="1" applyFont="1" applyBorder="1" applyAlignment="1">
      <alignment vertical="top" shrinkToFit="1"/>
    </xf>
    <xf numFmtId="4" fontId="16" fillId="4" borderId="39" xfId="0" applyNumberFormat="1" applyFont="1" applyFill="1" applyBorder="1" applyAlignment="1" applyProtection="1">
      <alignment vertical="top" shrinkToFit="1"/>
      <protection locked="0"/>
    </xf>
    <xf numFmtId="4" fontId="16" fillId="0" borderId="39" xfId="0" applyNumberFormat="1" applyFont="1" applyBorder="1" applyAlignment="1">
      <alignment vertical="top" shrinkToFit="1"/>
    </xf>
    <xf numFmtId="0" fontId="16" fillId="0" borderId="39" xfId="0" applyFont="1" applyBorder="1" applyAlignment="1">
      <alignment vertical="top" shrinkToFit="1"/>
    </xf>
    <xf numFmtId="0" fontId="16" fillId="0" borderId="10" xfId="0" applyFont="1" applyBorder="1" applyAlignment="1">
      <alignment vertical="top" shrinkToFit="1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vertical="top"/>
    </xf>
    <xf numFmtId="4" fontId="8" fillId="3" borderId="22" xfId="0" applyNumberFormat="1" applyFont="1" applyFill="1" applyBorder="1" applyAlignment="1">
      <alignment vertical="top"/>
    </xf>
    <xf numFmtId="0" fontId="16" fillId="0" borderId="33" xfId="0" applyFont="1" applyBorder="1" applyAlignment="1">
      <alignment horizontal="left" vertical="top" wrapText="1"/>
    </xf>
    <xf numFmtId="0" fontId="17" fillId="0" borderId="33" xfId="0" quotePrefix="1" applyFont="1" applyBorder="1" applyAlignment="1">
      <alignment horizontal="left" vertical="top" wrapText="1"/>
    </xf>
    <xf numFmtId="0" fontId="0" fillId="3" borderId="39" xfId="0" applyFill="1" applyBorder="1" applyAlignment="1">
      <alignment horizontal="left" vertical="top" wrapText="1"/>
    </xf>
    <xf numFmtId="0" fontId="16" fillId="0" borderId="39" xfId="0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16" fillId="6" borderId="26" xfId="0" applyFont="1" applyFill="1" applyBorder="1" applyAlignment="1">
      <alignment vertical="top"/>
    </xf>
    <xf numFmtId="0" fontId="16" fillId="6" borderId="33" xfId="0" applyFont="1" applyFill="1" applyBorder="1" applyAlignment="1">
      <alignment horizontal="left" vertical="top" wrapText="1"/>
    </xf>
    <xf numFmtId="0" fontId="16" fillId="6" borderId="34" xfId="0" applyFont="1" applyFill="1" applyBorder="1" applyAlignment="1">
      <alignment vertical="top" shrinkToFit="1"/>
    </xf>
    <xf numFmtId="164" fontId="16" fillId="6" borderId="33" xfId="0" applyNumberFormat="1" applyFont="1" applyFill="1" applyBorder="1" applyAlignment="1">
      <alignment vertical="top" shrinkToFit="1"/>
    </xf>
    <xf numFmtId="4" fontId="16" fillId="6" borderId="33" xfId="0" applyNumberFormat="1" applyFont="1" applyFill="1" applyBorder="1" applyAlignment="1" applyProtection="1">
      <alignment vertical="top" shrinkToFit="1"/>
      <protection locked="0"/>
    </xf>
    <xf numFmtId="4" fontId="16" fillId="6" borderId="33" xfId="0" applyNumberFormat="1" applyFont="1" applyFill="1" applyBorder="1" applyAlignment="1">
      <alignment vertical="top" shrinkToFit="1"/>
    </xf>
    <xf numFmtId="0" fontId="16" fillId="6" borderId="33" xfId="0" applyFont="1" applyFill="1" applyBorder="1" applyAlignment="1">
      <alignment vertical="top" shrinkToFit="1"/>
    </xf>
    <xf numFmtId="0" fontId="0" fillId="6" borderId="10" xfId="0" applyFill="1" applyBorder="1" applyAlignment="1">
      <alignment vertical="top"/>
    </xf>
    <xf numFmtId="0" fontId="0" fillId="6" borderId="39" xfId="0" applyFill="1" applyBorder="1" applyAlignment="1">
      <alignment horizontal="left" vertical="top" wrapText="1"/>
    </xf>
    <xf numFmtId="0" fontId="0" fillId="6" borderId="38" xfId="0" applyFill="1" applyBorder="1" applyAlignment="1">
      <alignment vertical="top" shrinkToFit="1"/>
    </xf>
    <xf numFmtId="164" fontId="0" fillId="6" borderId="39" xfId="0" applyNumberFormat="1" applyFill="1" applyBorder="1" applyAlignment="1">
      <alignment vertical="top" shrinkToFit="1"/>
    </xf>
    <xf numFmtId="4" fontId="0" fillId="6" borderId="39" xfId="0" applyNumberFormat="1" applyFill="1" applyBorder="1" applyAlignment="1">
      <alignment vertical="top" shrinkToFit="1"/>
    </xf>
    <xf numFmtId="0" fontId="0" fillId="6" borderId="39" xfId="0" applyFill="1" applyBorder="1" applyAlignment="1">
      <alignment vertical="top" shrinkToFit="1"/>
    </xf>
    <xf numFmtId="0" fontId="3" fillId="2" borderId="0" xfId="0" applyFont="1" applyFill="1" applyAlignment="1">
      <alignment horizontal="left" wrapText="1"/>
    </xf>
    <xf numFmtId="4" fontId="7" fillId="0" borderId="33" xfId="0" applyNumberFormat="1" applyFont="1" applyBorder="1" applyAlignment="1">
      <alignment vertical="center"/>
    </xf>
    <xf numFmtId="49" fontId="7" fillId="0" borderId="2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4" fontId="7" fillId="0" borderId="39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 wrapText="1"/>
    </xf>
    <xf numFmtId="49" fontId="7" fillId="0" borderId="6" xfId="0" applyNumberFormat="1" applyFont="1" applyBorder="1" applyAlignment="1">
      <alignment vertical="center" wrapText="1"/>
    </xf>
    <xf numFmtId="4" fontId="7" fillId="5" borderId="39" xfId="0" applyNumberFormat="1" applyFont="1" applyFill="1" applyBorder="1"/>
    <xf numFmtId="3" fontId="0" fillId="0" borderId="12" xfId="0" applyNumberFormat="1" applyBorder="1"/>
    <xf numFmtId="3" fontId="0" fillId="0" borderId="12" xfId="0" applyNumberFormat="1" applyBorder="1" applyAlignment="1">
      <alignment wrapText="1"/>
    </xf>
    <xf numFmtId="3" fontId="0" fillId="5" borderId="31" xfId="0" applyNumberFormat="1" applyFill="1" applyBorder="1"/>
    <xf numFmtId="3" fontId="0" fillId="5" borderId="12" xfId="0" applyNumberFormat="1" applyFill="1" applyBorder="1"/>
    <xf numFmtId="3" fontId="0" fillId="5" borderId="32" xfId="0" applyNumberFormat="1" applyFill="1" applyBorder="1"/>
    <xf numFmtId="0" fontId="15" fillId="3" borderId="35" xfId="0" applyFont="1" applyFill="1" applyBorder="1" applyAlignment="1">
      <alignment horizontal="center" vertical="center" wrapText="1"/>
    </xf>
    <xf numFmtId="4" fontId="7" fillId="0" borderId="35" xfId="0" applyNumberFormat="1" applyFont="1" applyBorder="1" applyAlignment="1">
      <alignment vertical="center"/>
    </xf>
    <xf numFmtId="49" fontId="7" fillId="0" borderId="36" xfId="0" applyNumberFormat="1" applyFont="1" applyBorder="1" applyAlignment="1">
      <alignment vertical="center" wrapText="1"/>
    </xf>
    <xf numFmtId="49" fontId="7" fillId="0" borderId="18" xfId="0" applyNumberFormat="1" applyFont="1" applyBorder="1" applyAlignment="1">
      <alignment vertical="center" wrapText="1"/>
    </xf>
    <xf numFmtId="49" fontId="6" fillId="3" borderId="18" xfId="0" applyNumberFormat="1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1" fontId="0" fillId="0" borderId="6" xfId="0" applyNumberFormat="1" applyBorder="1" applyAlignment="1">
      <alignment horizontal="right" indent="1"/>
    </xf>
    <xf numFmtId="49" fontId="8" fillId="4" borderId="18" xfId="0" applyNumberFormat="1" applyFont="1" applyFill="1" applyBorder="1" applyAlignment="1" applyProtection="1">
      <alignment horizontal="left" vertical="center"/>
      <protection locked="0"/>
    </xf>
    <xf numFmtId="0" fontId="0" fillId="0" borderId="18" xfId="0" applyBorder="1" applyAlignment="1">
      <alignment horizontal="center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2" fillId="3" borderId="7" xfId="0" applyNumberFormat="1" applyFont="1" applyFill="1" applyBorder="1" applyAlignment="1">
      <alignment horizontal="right" vertical="center"/>
    </xf>
    <xf numFmtId="4" fontId="11" fillId="0" borderId="22" xfId="0" applyNumberFormat="1" applyFont="1" applyBorder="1" applyAlignment="1">
      <alignment horizontal="right" vertical="center" indent="1"/>
    </xf>
    <xf numFmtId="2" fontId="12" fillId="3" borderId="7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9" fontId="8" fillId="4" borderId="0" xfId="0" applyNumberFormat="1" applyFont="1" applyFill="1" applyAlignment="1" applyProtection="1">
      <alignment horizontal="left" vertical="center"/>
      <protection locked="0"/>
    </xf>
    <xf numFmtId="49" fontId="8" fillId="4" borderId="6" xfId="0" applyNumberFormat="1" applyFont="1" applyFill="1" applyBorder="1" applyAlignment="1" applyProtection="1">
      <alignment horizontal="left" vertical="center"/>
      <protection locked="0"/>
    </xf>
    <xf numFmtId="49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0" fillId="4" borderId="36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horizontal="left" vertical="top" wrapText="1"/>
      <protection locked="0"/>
    </xf>
    <xf numFmtId="0" fontId="0" fillId="4" borderId="37" xfId="0" applyFill="1" applyBorder="1" applyAlignment="1" applyProtection="1">
      <alignment vertical="top" wrapText="1"/>
      <protection locked="0"/>
    </xf>
    <xf numFmtId="0" fontId="0" fillId="4" borderId="26" xfId="0" applyFill="1" applyBorder="1" applyAlignment="1" applyProtection="1">
      <alignment vertical="top" wrapText="1"/>
      <protection locked="0"/>
    </xf>
    <xf numFmtId="0" fontId="0" fillId="4" borderId="0" xfId="0" applyFill="1" applyAlignment="1" applyProtection="1">
      <alignment vertical="top" wrapText="1"/>
      <protection locked="0"/>
    </xf>
    <xf numFmtId="0" fontId="0" fillId="4" borderId="0" xfId="0" applyFill="1" applyAlignment="1" applyProtection="1">
      <alignment horizontal="left" vertical="top" wrapText="1"/>
      <protection locked="0"/>
    </xf>
    <xf numFmtId="0" fontId="0" fillId="4" borderId="34" xfId="0" applyFill="1" applyBorder="1" applyAlignment="1" applyProtection="1">
      <alignment vertical="top" wrapText="1"/>
      <protection locked="0"/>
    </xf>
    <xf numFmtId="0" fontId="0" fillId="4" borderId="10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horizontal="left" vertical="top" wrapText="1"/>
      <protection locked="0"/>
    </xf>
    <xf numFmtId="0" fontId="0" fillId="4" borderId="38" xfId="0" applyFill="1" applyBorder="1" applyAlignment="1" applyProtection="1">
      <alignment vertical="top" wrapText="1"/>
      <protection locked="0"/>
    </xf>
    <xf numFmtId="0" fontId="6" fillId="0" borderId="0" xfId="0" applyFont="1" applyAlignment="1">
      <alignment horizontal="center"/>
    </xf>
    <xf numFmtId="49" fontId="0" fillId="0" borderId="40" xfId="0" applyNumberFormat="1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7" xfId="0" applyBorder="1" applyAlignment="1">
      <alignment vertical="center"/>
    </xf>
    <xf numFmtId="49" fontId="0" fillId="0" borderId="41" xfId="0" applyNumberFormat="1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18" fillId="6" borderId="0" xfId="0" applyFont="1" applyFill="1" applyAlignment="1">
      <alignment horizontal="left" vertical="top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vitel\Templates\Rozpocty\Sablon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01-ROZPO&#268;TY\00-2020\15-Lachman%20-%20zateplen&#237;%20are&#225;lu\NAB&#205;DKY%20ELEKTRO\S.08%20-%20rozpo&#269;et%20elektro_d&#237;lna%20masiv%20AP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Položky"/>
    </sheetNames>
    <sheetDataSet>
      <sheetData sheetId="0">
        <row r="4">
          <cell r="C4" t="str">
            <v>Elektroinstalace - dílna masiv vč.kabeláže</v>
          </cell>
        </row>
      </sheetData>
      <sheetData sheetId="1">
        <row r="9">
          <cell r="E9">
            <v>0</v>
          </cell>
          <cell r="F9">
            <v>0</v>
          </cell>
          <cell r="G9">
            <v>34145.659999999996</v>
          </cell>
          <cell r="H9">
            <v>15457.2</v>
          </cell>
          <cell r="I9">
            <v>6300</v>
          </cell>
        </row>
        <row r="22">
          <cell r="H22">
            <v>0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28" t="s">
        <v>38</v>
      </c>
    </row>
    <row r="2" spans="1:7" ht="57.75" customHeight="1" x14ac:dyDescent="0.2">
      <c r="A2" s="199" t="s">
        <v>39</v>
      </c>
      <c r="B2" s="199"/>
      <c r="C2" s="199"/>
      <c r="D2" s="199"/>
      <c r="E2" s="199"/>
      <c r="F2" s="199"/>
      <c r="G2" s="199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60"/>
  <sheetViews>
    <sheetView showGridLines="0" topLeftCell="B1" zoomScaleNormal="100" zoomScaleSheetLayoutView="75" workbookViewId="0">
      <selection activeCell="O16" sqref="O16"/>
    </sheetView>
  </sheetViews>
  <sheetFormatPr defaultColWidth="9" defaultRowHeight="12.75" x14ac:dyDescent="0.2"/>
  <cols>
    <col min="1" max="1" width="8.42578125" hidden="1" customWidth="1"/>
    <col min="2" max="2" width="9.140625" customWidth="1"/>
    <col min="3" max="3" width="7.42578125" customWidth="1"/>
    <col min="4" max="4" width="13.42578125" customWidth="1"/>
    <col min="5" max="5" width="12.140625" customWidth="1"/>
    <col min="6" max="6" width="11.42578125" customWidth="1"/>
    <col min="7" max="9" width="12.7109375" customWidth="1"/>
    <col min="10" max="10" width="6.7109375" customWidth="1"/>
    <col min="11" max="11" width="4.28515625" customWidth="1"/>
    <col min="12" max="15" width="10.7109375" customWidth="1"/>
  </cols>
  <sheetData>
    <row r="1" spans="1:15" ht="33.75" customHeight="1" x14ac:dyDescent="0.2">
      <c r="A1" s="63" t="s">
        <v>36</v>
      </c>
      <c r="B1" s="231" t="s">
        <v>42</v>
      </c>
      <c r="C1" s="232"/>
      <c r="D1" s="232"/>
      <c r="E1" s="232"/>
      <c r="F1" s="232"/>
      <c r="G1" s="232"/>
      <c r="H1" s="232"/>
      <c r="I1" s="232"/>
      <c r="J1" s="233"/>
    </row>
    <row r="2" spans="1:15" ht="23.25" customHeight="1" x14ac:dyDescent="0.2">
      <c r="A2" s="3"/>
      <c r="B2" s="71" t="s">
        <v>40</v>
      </c>
      <c r="C2" s="72"/>
      <c r="D2" s="216" t="s">
        <v>185</v>
      </c>
      <c r="E2" s="217"/>
      <c r="F2" s="217"/>
      <c r="G2" s="217"/>
      <c r="H2" s="217"/>
      <c r="I2" s="217"/>
      <c r="J2" s="218"/>
      <c r="O2" s="1"/>
    </row>
    <row r="3" spans="1:15" ht="23.25" customHeight="1" x14ac:dyDescent="0.2">
      <c r="A3" s="3"/>
      <c r="B3" s="73" t="s">
        <v>45</v>
      </c>
      <c r="C3" s="74"/>
      <c r="D3" s="244" t="s">
        <v>43</v>
      </c>
      <c r="E3" s="245"/>
      <c r="F3" s="245"/>
      <c r="G3" s="245"/>
      <c r="H3" s="245"/>
      <c r="I3" s="245"/>
      <c r="J3" s="246"/>
    </row>
    <row r="4" spans="1:15" ht="23.25" hidden="1" customHeight="1" x14ac:dyDescent="0.2">
      <c r="A4" s="3"/>
      <c r="B4" s="75" t="s">
        <v>44</v>
      </c>
      <c r="C4" s="76"/>
      <c r="D4" s="77"/>
      <c r="E4" s="77"/>
      <c r="F4" s="78"/>
      <c r="G4" s="78"/>
      <c r="H4" s="78"/>
      <c r="I4" s="78"/>
      <c r="J4" s="79"/>
    </row>
    <row r="5" spans="1:15" ht="24" customHeight="1" x14ac:dyDescent="0.2">
      <c r="A5" s="3"/>
      <c r="B5" s="40" t="s">
        <v>21</v>
      </c>
      <c r="D5" s="80" t="s">
        <v>47</v>
      </c>
      <c r="E5" s="23"/>
      <c r="F5" s="23"/>
      <c r="G5" s="23"/>
      <c r="H5" s="25" t="s">
        <v>33</v>
      </c>
      <c r="I5" s="80"/>
      <c r="J5" s="9"/>
    </row>
    <row r="6" spans="1:15" ht="15.75" customHeight="1" x14ac:dyDescent="0.2">
      <c r="A6" s="3"/>
      <c r="B6" s="35"/>
      <c r="C6" s="23"/>
      <c r="D6" s="80" t="s">
        <v>48</v>
      </c>
      <c r="E6" s="23"/>
      <c r="F6" s="23"/>
      <c r="G6" s="23"/>
      <c r="H6" s="25" t="s">
        <v>34</v>
      </c>
      <c r="I6" s="80"/>
      <c r="J6" s="9"/>
    </row>
    <row r="7" spans="1:15" ht="15.75" customHeight="1" x14ac:dyDescent="0.2">
      <c r="A7" s="3"/>
      <c r="B7" s="36"/>
      <c r="C7" s="81" t="s">
        <v>50</v>
      </c>
      <c r="D7" s="70" t="s">
        <v>49</v>
      </c>
      <c r="E7" s="30"/>
      <c r="F7" s="30"/>
      <c r="G7" s="30"/>
      <c r="H7" s="31"/>
      <c r="I7" s="30"/>
      <c r="J7" s="43"/>
    </row>
    <row r="8" spans="1:15" ht="24" hidden="1" customHeight="1" x14ac:dyDescent="0.2">
      <c r="A8" s="3"/>
      <c r="B8" s="40" t="s">
        <v>19</v>
      </c>
      <c r="D8" s="29"/>
      <c r="H8" s="25" t="s">
        <v>33</v>
      </c>
      <c r="I8" s="29"/>
      <c r="J8" s="9"/>
    </row>
    <row r="9" spans="1:15" ht="15.75" hidden="1" customHeight="1" x14ac:dyDescent="0.2">
      <c r="A9" s="3"/>
      <c r="B9" s="3"/>
      <c r="D9" s="29"/>
      <c r="H9" s="25" t="s">
        <v>34</v>
      </c>
      <c r="I9" s="29"/>
      <c r="J9" s="9"/>
    </row>
    <row r="10" spans="1:15" ht="15.75" hidden="1" customHeight="1" x14ac:dyDescent="0.2">
      <c r="A10" s="3"/>
      <c r="B10" s="44"/>
      <c r="C10" s="24"/>
      <c r="D10" s="39"/>
      <c r="E10" s="31"/>
      <c r="F10" s="31"/>
      <c r="G10" s="15"/>
      <c r="H10" s="15"/>
      <c r="I10" s="45"/>
      <c r="J10" s="43"/>
    </row>
    <row r="11" spans="1:15" ht="24" customHeight="1" x14ac:dyDescent="0.2">
      <c r="A11" s="3"/>
      <c r="B11" s="40" t="s">
        <v>18</v>
      </c>
      <c r="D11" s="223"/>
      <c r="E11" s="223"/>
      <c r="F11" s="223"/>
      <c r="G11" s="223"/>
      <c r="H11" s="25" t="s">
        <v>33</v>
      </c>
      <c r="I11" s="83"/>
      <c r="J11" s="9"/>
    </row>
    <row r="12" spans="1:15" ht="15.75" customHeight="1" x14ac:dyDescent="0.2">
      <c r="A12" s="3"/>
      <c r="B12" s="35"/>
      <c r="C12" s="23"/>
      <c r="D12" s="242"/>
      <c r="E12" s="242"/>
      <c r="F12" s="242"/>
      <c r="G12" s="242"/>
      <c r="H12" s="25" t="s">
        <v>34</v>
      </c>
      <c r="I12" s="83"/>
      <c r="J12" s="9"/>
    </row>
    <row r="13" spans="1:15" ht="15.75" customHeight="1" x14ac:dyDescent="0.2">
      <c r="A13" s="3"/>
      <c r="B13" s="36"/>
      <c r="C13" s="82"/>
      <c r="D13" s="243"/>
      <c r="E13" s="243"/>
      <c r="F13" s="243"/>
      <c r="G13" s="243"/>
      <c r="H13" s="26"/>
      <c r="I13" s="30"/>
      <c r="J13" s="43"/>
    </row>
    <row r="14" spans="1:15" ht="24" hidden="1" customHeight="1" x14ac:dyDescent="0.2">
      <c r="A14" s="3"/>
      <c r="B14" s="56" t="s">
        <v>20</v>
      </c>
      <c r="C14" s="57"/>
      <c r="D14" s="58"/>
      <c r="E14" s="59"/>
      <c r="F14" s="59"/>
      <c r="G14" s="59"/>
      <c r="H14" s="60"/>
      <c r="I14" s="59"/>
      <c r="J14" s="61"/>
    </row>
    <row r="15" spans="1:15" ht="32.25" customHeight="1" x14ac:dyDescent="0.2">
      <c r="A15" s="3"/>
      <c r="B15" s="44" t="s">
        <v>31</v>
      </c>
      <c r="C15" s="62"/>
      <c r="D15" s="15"/>
      <c r="E15" s="222"/>
      <c r="F15" s="222"/>
      <c r="G15" s="240"/>
      <c r="H15" s="240"/>
      <c r="I15" s="240" t="s">
        <v>28</v>
      </c>
      <c r="J15" s="241"/>
    </row>
    <row r="16" spans="1:15" ht="23.25" customHeight="1" x14ac:dyDescent="0.2">
      <c r="A16" s="129" t="s">
        <v>23</v>
      </c>
      <c r="B16" s="130" t="s">
        <v>23</v>
      </c>
      <c r="C16" s="48"/>
      <c r="D16" s="49"/>
      <c r="E16" s="219"/>
      <c r="F16" s="220"/>
      <c r="G16" s="219"/>
      <c r="H16" s="220"/>
      <c r="I16" s="219">
        <f>SUMIF(F47:F56,A16,I47:I56)+SUMIF(F47:F56,"PSU",I47:I56)</f>
        <v>0</v>
      </c>
      <c r="J16" s="221"/>
    </row>
    <row r="17" spans="1:10" ht="23.25" customHeight="1" x14ac:dyDescent="0.2">
      <c r="A17" s="129" t="s">
        <v>24</v>
      </c>
      <c r="B17" s="130" t="s">
        <v>24</v>
      </c>
      <c r="C17" s="48"/>
      <c r="D17" s="49"/>
      <c r="E17" s="219"/>
      <c r="F17" s="220"/>
      <c r="G17" s="219"/>
      <c r="H17" s="220"/>
      <c r="I17" s="219">
        <f>SUMIF(F47:F56,A17,I47:I56)</f>
        <v>0</v>
      </c>
      <c r="J17" s="221"/>
    </row>
    <row r="18" spans="1:10" ht="23.25" customHeight="1" x14ac:dyDescent="0.2">
      <c r="A18" s="129" t="s">
        <v>25</v>
      </c>
      <c r="B18" s="130" t="s">
        <v>25</v>
      </c>
      <c r="C18" s="48"/>
      <c r="D18" s="49"/>
      <c r="E18" s="219"/>
      <c r="F18" s="220"/>
      <c r="G18" s="219"/>
      <c r="H18" s="220"/>
      <c r="I18" s="219">
        <f>SUMIF(F47:F56,A18,I47:I56)</f>
        <v>0</v>
      </c>
      <c r="J18" s="221"/>
    </row>
    <row r="19" spans="1:10" ht="23.25" customHeight="1" x14ac:dyDescent="0.2">
      <c r="A19" s="129" t="s">
        <v>74</v>
      </c>
      <c r="B19" s="130" t="s">
        <v>26</v>
      </c>
      <c r="C19" s="48"/>
      <c r="D19" s="49"/>
      <c r="E19" s="219"/>
      <c r="F19" s="220"/>
      <c r="G19" s="219"/>
      <c r="H19" s="220"/>
      <c r="I19" s="219">
        <f>SUMIF(F47:F56,A19,I47:I56)</f>
        <v>0</v>
      </c>
      <c r="J19" s="221"/>
    </row>
    <row r="20" spans="1:10" ht="23.25" customHeight="1" x14ac:dyDescent="0.2">
      <c r="A20" s="129" t="s">
        <v>75</v>
      </c>
      <c r="B20" s="130" t="s">
        <v>27</v>
      </c>
      <c r="C20" s="48"/>
      <c r="D20" s="49"/>
      <c r="E20" s="219"/>
      <c r="F20" s="220"/>
      <c r="G20" s="219"/>
      <c r="H20" s="220"/>
      <c r="I20" s="219">
        <f>SUMIF(F47:F56,A20,I47:I56)</f>
        <v>0</v>
      </c>
      <c r="J20" s="221"/>
    </row>
    <row r="21" spans="1:10" ht="23.25" customHeight="1" x14ac:dyDescent="0.2">
      <c r="A21" s="3"/>
      <c r="B21" s="64" t="s">
        <v>28</v>
      </c>
      <c r="C21" s="65"/>
      <c r="D21" s="66"/>
      <c r="E21" s="229"/>
      <c r="F21" s="238"/>
      <c r="G21" s="229"/>
      <c r="H21" s="238"/>
      <c r="I21" s="229">
        <f>SUM(I16:J20)</f>
        <v>0</v>
      </c>
      <c r="J21" s="230"/>
    </row>
    <row r="22" spans="1:10" ht="33" customHeight="1" x14ac:dyDescent="0.2">
      <c r="A22" s="3"/>
      <c r="B22" s="55" t="s">
        <v>32</v>
      </c>
      <c r="C22" s="48"/>
      <c r="D22" s="49"/>
      <c r="E22" s="54"/>
      <c r="F22" s="51"/>
      <c r="G22" s="42"/>
      <c r="H22" s="42"/>
      <c r="I22" s="42"/>
      <c r="J22" s="52"/>
    </row>
    <row r="23" spans="1:10" ht="23.25" customHeight="1" x14ac:dyDescent="0.2">
      <c r="A23" s="3"/>
      <c r="B23" s="47" t="s">
        <v>11</v>
      </c>
      <c r="C23" s="48"/>
      <c r="D23" s="49"/>
      <c r="E23" s="50">
        <v>15</v>
      </c>
      <c r="F23" s="51" t="s">
        <v>0</v>
      </c>
      <c r="G23" s="227">
        <f>ZakladDPHSniVypocet</f>
        <v>0</v>
      </c>
      <c r="H23" s="228"/>
      <c r="I23" s="228"/>
      <c r="J23" s="52" t="str">
        <f t="shared" ref="J23:J28" si="0">Mena</f>
        <v>CZK</v>
      </c>
    </row>
    <row r="24" spans="1:10" ht="23.25" customHeight="1" x14ac:dyDescent="0.2">
      <c r="A24" s="3"/>
      <c r="B24" s="47" t="s">
        <v>12</v>
      </c>
      <c r="C24" s="48"/>
      <c r="D24" s="49"/>
      <c r="E24" s="50">
        <f>SazbaDPH1</f>
        <v>15</v>
      </c>
      <c r="F24" s="51" t="s">
        <v>0</v>
      </c>
      <c r="G24" s="225">
        <f>ZakladDPHSni*SazbaDPH1/100</f>
        <v>0</v>
      </c>
      <c r="H24" s="226"/>
      <c r="I24" s="226"/>
      <c r="J24" s="52" t="str">
        <f t="shared" si="0"/>
        <v>CZK</v>
      </c>
    </row>
    <row r="25" spans="1:10" ht="23.25" customHeight="1" x14ac:dyDescent="0.2">
      <c r="A25" s="3"/>
      <c r="B25" s="47" t="s">
        <v>13</v>
      </c>
      <c r="C25" s="48"/>
      <c r="D25" s="49"/>
      <c r="E25" s="50">
        <v>21</v>
      </c>
      <c r="F25" s="51" t="s">
        <v>0</v>
      </c>
      <c r="G25" s="227">
        <f>ZakladDPHZaklVypocet</f>
        <v>0</v>
      </c>
      <c r="H25" s="228"/>
      <c r="I25" s="228"/>
      <c r="J25" s="52" t="str">
        <f t="shared" si="0"/>
        <v>CZK</v>
      </c>
    </row>
    <row r="26" spans="1:10" ht="23.25" customHeight="1" x14ac:dyDescent="0.2">
      <c r="A26" s="3"/>
      <c r="B26" s="41" t="s">
        <v>14</v>
      </c>
      <c r="C26" s="19"/>
      <c r="D26" s="15"/>
      <c r="E26" s="37">
        <f>SazbaDPH2</f>
        <v>21</v>
      </c>
      <c r="F26" s="38" t="s">
        <v>0</v>
      </c>
      <c r="G26" s="234">
        <f>ZakladDPHZakl*SazbaDPH2/100</f>
        <v>0</v>
      </c>
      <c r="H26" s="235"/>
      <c r="I26" s="235"/>
      <c r="J26" s="46" t="str">
        <f t="shared" si="0"/>
        <v>CZK</v>
      </c>
    </row>
    <row r="27" spans="1:10" ht="23.25" customHeight="1" thickBot="1" x14ac:dyDescent="0.25">
      <c r="A27" s="3"/>
      <c r="B27" s="40" t="s">
        <v>4</v>
      </c>
      <c r="C27" s="17"/>
      <c r="D27" s="20"/>
      <c r="E27" s="17"/>
      <c r="F27" s="18"/>
      <c r="G27" s="236">
        <f>0</f>
        <v>0</v>
      </c>
      <c r="H27" s="236"/>
      <c r="I27" s="236"/>
      <c r="J27" s="53" t="str">
        <f t="shared" si="0"/>
        <v>CZK</v>
      </c>
    </row>
    <row r="28" spans="1:10" ht="27.75" hidden="1" customHeight="1" thickBot="1" x14ac:dyDescent="0.25">
      <c r="A28" s="3"/>
      <c r="B28" s="102" t="s">
        <v>22</v>
      </c>
      <c r="C28" s="103"/>
      <c r="D28" s="103"/>
      <c r="E28" s="104"/>
      <c r="F28" s="105"/>
      <c r="G28" s="239">
        <f>ZakladDPHSniVypocet+ZakladDPHZaklVypocet</f>
        <v>0</v>
      </c>
      <c r="H28" s="239"/>
      <c r="I28" s="239"/>
      <c r="J28" s="106" t="str">
        <f t="shared" si="0"/>
        <v>CZK</v>
      </c>
    </row>
    <row r="29" spans="1:10" ht="27.75" customHeight="1" thickBot="1" x14ac:dyDescent="0.25">
      <c r="A29" s="3"/>
      <c r="B29" s="102" t="s">
        <v>35</v>
      </c>
      <c r="C29" s="107"/>
      <c r="D29" s="107"/>
      <c r="E29" s="107"/>
      <c r="F29" s="107"/>
      <c r="G29" s="237">
        <f>ZakladDPHSni+DPHSni+ZakladDPHZakl+DPHZakl+Zaokrouhleni</f>
        <v>0</v>
      </c>
      <c r="H29" s="237"/>
      <c r="I29" s="237"/>
      <c r="J29" s="108" t="s">
        <v>53</v>
      </c>
    </row>
    <row r="30" spans="1:10" ht="12.75" customHeight="1" x14ac:dyDescent="0.2">
      <c r="A30" s="3"/>
      <c r="B30" s="3"/>
      <c r="J30" s="10"/>
    </row>
    <row r="31" spans="1:10" ht="30" customHeight="1" x14ac:dyDescent="0.2">
      <c r="A31" s="3"/>
      <c r="B31" s="3"/>
      <c r="J31" s="10"/>
    </row>
    <row r="32" spans="1:10" ht="18.75" customHeight="1" x14ac:dyDescent="0.2">
      <c r="A32" s="3"/>
      <c r="B32" s="21"/>
      <c r="C32" s="16" t="s">
        <v>10</v>
      </c>
      <c r="D32" s="33"/>
      <c r="E32" s="33"/>
      <c r="F32" s="16" t="s">
        <v>9</v>
      </c>
      <c r="G32" s="33"/>
      <c r="H32" s="34">
        <f ca="1">TODAY()</f>
        <v>44859</v>
      </c>
      <c r="I32" s="33"/>
      <c r="J32" s="10"/>
    </row>
    <row r="33" spans="1:10" ht="47.25" customHeight="1" x14ac:dyDescent="0.2">
      <c r="A33" s="3"/>
      <c r="B33" s="3"/>
      <c r="J33" s="10"/>
    </row>
    <row r="34" spans="1:10" s="28" customFormat="1" ht="18.75" customHeight="1" x14ac:dyDescent="0.2">
      <c r="A34" s="27"/>
      <c r="B34" s="27"/>
      <c r="D34" s="22"/>
      <c r="E34" s="22"/>
      <c r="G34" s="22"/>
      <c r="H34" s="22"/>
      <c r="I34" s="22"/>
      <c r="J34" s="32"/>
    </row>
    <row r="35" spans="1:10" ht="12.75" customHeight="1" x14ac:dyDescent="0.2">
      <c r="A35" s="3"/>
      <c r="B35" s="3"/>
      <c r="D35" s="224" t="s">
        <v>2</v>
      </c>
      <c r="E35" s="224"/>
      <c r="H35" s="11" t="s">
        <v>3</v>
      </c>
      <c r="J35" s="10"/>
    </row>
    <row r="36" spans="1:10" ht="13.5" customHeight="1" thickBot="1" x14ac:dyDescent="0.25">
      <c r="A36" s="12"/>
      <c r="B36" s="12"/>
      <c r="C36" s="13"/>
      <c r="D36" s="13"/>
      <c r="E36" s="13"/>
      <c r="F36" s="13"/>
      <c r="G36" s="13"/>
      <c r="H36" s="13"/>
      <c r="I36" s="13"/>
      <c r="J36" s="14"/>
    </row>
    <row r="37" spans="1:10" ht="27" hidden="1" customHeight="1" x14ac:dyDescent="0.25">
      <c r="B37" s="67" t="s">
        <v>15</v>
      </c>
      <c r="C37" s="2"/>
      <c r="D37" s="2"/>
      <c r="E37" s="2"/>
      <c r="F37" s="94"/>
      <c r="G37" s="94"/>
      <c r="H37" s="94"/>
      <c r="I37" s="94"/>
      <c r="J37" s="2"/>
    </row>
    <row r="38" spans="1:10" ht="25.5" hidden="1" customHeight="1" x14ac:dyDescent="0.2">
      <c r="A38" s="86" t="s">
        <v>37</v>
      </c>
      <c r="B38" s="88" t="s">
        <v>16</v>
      </c>
      <c r="C38" s="89" t="s">
        <v>5</v>
      </c>
      <c r="D38" s="90"/>
      <c r="E38" s="90"/>
      <c r="F38" s="95" t="str">
        <f>B23</f>
        <v>Základ pro sníženou DPH</v>
      </c>
      <c r="G38" s="95" t="str">
        <f>B25</f>
        <v>Základ pro základní DPH</v>
      </c>
      <c r="H38" s="96" t="s">
        <v>17</v>
      </c>
      <c r="I38" s="96" t="s">
        <v>1</v>
      </c>
      <c r="J38" s="91" t="s">
        <v>0</v>
      </c>
    </row>
    <row r="39" spans="1:10" ht="25.5" hidden="1" customHeight="1" x14ac:dyDescent="0.2">
      <c r="A39" s="86">
        <v>1</v>
      </c>
      <c r="B39" s="92" t="s">
        <v>51</v>
      </c>
      <c r="C39" s="207" t="s">
        <v>46</v>
      </c>
      <c r="D39" s="208"/>
      <c r="E39" s="208"/>
      <c r="F39" s="97">
        <f>'Rozpočet Pol'!AC60</f>
        <v>0</v>
      </c>
      <c r="G39" s="98">
        <f>'Rozpočet Pol'!AD60</f>
        <v>0</v>
      </c>
      <c r="H39" s="99">
        <f>(F39*SazbaDPH1/100)+(G39*SazbaDPH2/100)</f>
        <v>0</v>
      </c>
      <c r="I39" s="99">
        <f>F39+G39+H39</f>
        <v>0</v>
      </c>
      <c r="J39" s="93" t="str">
        <f>IF(_xlfn.SINGLE(CenaCelkemVypocet)=0,"",I39/_xlfn.SINGLE(CenaCelkemVypocet)*100)</f>
        <v/>
      </c>
    </row>
    <row r="40" spans="1:10" ht="25.5" hidden="1" customHeight="1" x14ac:dyDescent="0.2">
      <c r="A40" s="86"/>
      <c r="B40" s="209" t="s">
        <v>52</v>
      </c>
      <c r="C40" s="210"/>
      <c r="D40" s="210"/>
      <c r="E40" s="211"/>
      <c r="F40" s="100">
        <f>SUMIF(A39:A39,"=1",F39:F39)</f>
        <v>0</v>
      </c>
      <c r="G40" s="101">
        <f>SUMIF(A39:A39,"=1",G39:G39)</f>
        <v>0</v>
      </c>
      <c r="H40" s="101">
        <f>SUMIF(A39:A39,"=1",H39:H39)</f>
        <v>0</v>
      </c>
      <c r="I40" s="101">
        <f>SUMIF(A39:A39,"=1",I39:I39)</f>
        <v>0</v>
      </c>
      <c r="J40" s="87">
        <f>SUMIF(A39:A39,"=1",J39:J39)</f>
        <v>0</v>
      </c>
    </row>
    <row r="44" spans="1:10" ht="15.75" x14ac:dyDescent="0.25">
      <c r="B44" s="109" t="s">
        <v>54</v>
      </c>
    </row>
    <row r="46" spans="1:10" ht="25.5" customHeight="1" x14ac:dyDescent="0.2">
      <c r="A46" s="110"/>
      <c r="B46" s="114" t="s">
        <v>16</v>
      </c>
      <c r="C46" s="114" t="s">
        <v>5</v>
      </c>
      <c r="D46" s="115"/>
      <c r="E46" s="115"/>
      <c r="F46" s="118" t="s">
        <v>55</v>
      </c>
      <c r="G46" s="118"/>
      <c r="H46" s="118"/>
      <c r="I46" s="212" t="s">
        <v>28</v>
      </c>
      <c r="J46" s="212"/>
    </row>
    <row r="47" spans="1:10" ht="25.5" customHeight="1" x14ac:dyDescent="0.2">
      <c r="A47" s="111"/>
      <c r="B47" s="119" t="s">
        <v>56</v>
      </c>
      <c r="C47" s="214" t="s">
        <v>57</v>
      </c>
      <c r="D47" s="215"/>
      <c r="E47" s="215"/>
      <c r="F47" s="121" t="s">
        <v>23</v>
      </c>
      <c r="G47" s="122"/>
      <c r="H47" s="122"/>
      <c r="I47" s="213">
        <f>'Rozpočet Pol'!G8</f>
        <v>0</v>
      </c>
      <c r="J47" s="213"/>
    </row>
    <row r="48" spans="1:10" ht="25.5" customHeight="1" x14ac:dyDescent="0.2">
      <c r="A48" s="111"/>
      <c r="B48" s="113" t="s">
        <v>58</v>
      </c>
      <c r="C48" s="201" t="s">
        <v>59</v>
      </c>
      <c r="D48" s="202"/>
      <c r="E48" s="202"/>
      <c r="F48" s="123" t="s">
        <v>23</v>
      </c>
      <c r="G48" s="124"/>
      <c r="H48" s="124"/>
      <c r="I48" s="200">
        <f>'Rozpočet Pol'!G15</f>
        <v>0</v>
      </c>
      <c r="J48" s="200"/>
    </row>
    <row r="49" spans="1:10" ht="25.5" customHeight="1" x14ac:dyDescent="0.2">
      <c r="A49" s="111"/>
      <c r="B49" s="113" t="s">
        <v>60</v>
      </c>
      <c r="C49" s="201" t="s">
        <v>61</v>
      </c>
      <c r="D49" s="202"/>
      <c r="E49" s="202"/>
      <c r="F49" s="123" t="s">
        <v>23</v>
      </c>
      <c r="G49" s="124"/>
      <c r="H49" s="124"/>
      <c r="I49" s="200">
        <f>'Rozpočet Pol'!G23</f>
        <v>0</v>
      </c>
      <c r="J49" s="200"/>
    </row>
    <row r="50" spans="1:10" ht="25.5" customHeight="1" x14ac:dyDescent="0.2">
      <c r="A50" s="111"/>
      <c r="B50" s="113" t="s">
        <v>62</v>
      </c>
      <c r="C50" s="201" t="s">
        <v>63</v>
      </c>
      <c r="D50" s="202"/>
      <c r="E50" s="202"/>
      <c r="F50" s="123" t="s">
        <v>23</v>
      </c>
      <c r="G50" s="124"/>
      <c r="H50" s="124"/>
      <c r="I50" s="200">
        <f>'Rozpočet Pol'!G30</f>
        <v>0</v>
      </c>
      <c r="J50" s="200"/>
    </row>
    <row r="51" spans="1:10" ht="25.5" customHeight="1" x14ac:dyDescent="0.2">
      <c r="A51" s="111"/>
      <c r="B51" s="113" t="s">
        <v>64</v>
      </c>
      <c r="C51" s="201" t="s">
        <v>65</v>
      </c>
      <c r="D51" s="202"/>
      <c r="E51" s="202"/>
      <c r="F51" s="123" t="s">
        <v>24</v>
      </c>
      <c r="G51" s="124"/>
      <c r="H51" s="124"/>
      <c r="I51" s="200">
        <f>'Rozpočet Pol'!G32</f>
        <v>0</v>
      </c>
      <c r="J51" s="200"/>
    </row>
    <row r="52" spans="1:10" ht="25.5" customHeight="1" x14ac:dyDescent="0.2">
      <c r="A52" s="111"/>
      <c r="B52" s="113" t="s">
        <v>66</v>
      </c>
      <c r="C52" s="201" t="s">
        <v>67</v>
      </c>
      <c r="D52" s="202"/>
      <c r="E52" s="202"/>
      <c r="F52" s="123" t="s">
        <v>24</v>
      </c>
      <c r="G52" s="124"/>
      <c r="H52" s="124"/>
      <c r="I52" s="200">
        <f>'Rozpočet Pol'!G38</f>
        <v>0</v>
      </c>
      <c r="J52" s="200"/>
    </row>
    <row r="53" spans="1:10" ht="25.5" customHeight="1" x14ac:dyDescent="0.2">
      <c r="A53" s="111"/>
      <c r="B53" s="113" t="s">
        <v>68</v>
      </c>
      <c r="C53" s="201" t="s">
        <v>69</v>
      </c>
      <c r="D53" s="202"/>
      <c r="E53" s="202"/>
      <c r="F53" s="123" t="s">
        <v>24</v>
      </c>
      <c r="G53" s="124"/>
      <c r="H53" s="124"/>
      <c r="I53" s="200">
        <f>'Rozpočet Pol'!G50</f>
        <v>0</v>
      </c>
      <c r="J53" s="200"/>
    </row>
    <row r="54" spans="1:10" ht="25.5" customHeight="1" x14ac:dyDescent="0.2">
      <c r="A54" s="111"/>
      <c r="B54" s="113" t="s">
        <v>70</v>
      </c>
      <c r="C54" s="201" t="s">
        <v>71</v>
      </c>
      <c r="D54" s="202"/>
      <c r="E54" s="202"/>
      <c r="F54" s="123" t="s">
        <v>24</v>
      </c>
      <c r="G54" s="124"/>
      <c r="H54" s="124"/>
      <c r="I54" s="200">
        <f>'Rozpočet Pol'!G52</f>
        <v>0</v>
      </c>
      <c r="J54" s="200"/>
    </row>
    <row r="55" spans="1:10" ht="25.5" customHeight="1" x14ac:dyDescent="0.2">
      <c r="A55" s="111"/>
      <c r="B55" s="113" t="s">
        <v>72</v>
      </c>
      <c r="C55" s="201" t="s">
        <v>73</v>
      </c>
      <c r="D55" s="202"/>
      <c r="E55" s="202"/>
      <c r="F55" s="123" t="s">
        <v>25</v>
      </c>
      <c r="G55" s="124"/>
      <c r="H55" s="124"/>
      <c r="I55" s="200">
        <f>'Rozpočet Pol'!G54</f>
        <v>0</v>
      </c>
      <c r="J55" s="200"/>
    </row>
    <row r="56" spans="1:10" ht="25.5" customHeight="1" x14ac:dyDescent="0.2">
      <c r="A56" s="111"/>
      <c r="B56" s="120" t="s">
        <v>74</v>
      </c>
      <c r="C56" s="204" t="s">
        <v>26</v>
      </c>
      <c r="D56" s="205"/>
      <c r="E56" s="205"/>
      <c r="F56" s="125" t="s">
        <v>74</v>
      </c>
      <c r="G56" s="126"/>
      <c r="H56" s="126"/>
      <c r="I56" s="203">
        <f>'Rozpočet Pol'!G57</f>
        <v>0</v>
      </c>
      <c r="J56" s="203"/>
    </row>
    <row r="57" spans="1:10" ht="25.5" customHeight="1" x14ac:dyDescent="0.2">
      <c r="A57" s="112"/>
      <c r="B57" s="116" t="s">
        <v>1</v>
      </c>
      <c r="C57" s="116"/>
      <c r="D57" s="117"/>
      <c r="E57" s="117"/>
      <c r="F57" s="127"/>
      <c r="G57" s="128"/>
      <c r="H57" s="128"/>
      <c r="I57" s="206">
        <f>SUM(I47:I56)</f>
        <v>0</v>
      </c>
      <c r="J57" s="206"/>
    </row>
    <row r="58" spans="1:10" x14ac:dyDescent="0.2">
      <c r="F58" s="85"/>
      <c r="G58" s="85"/>
      <c r="H58" s="85"/>
      <c r="I58" s="85"/>
      <c r="J58" s="85"/>
    </row>
    <row r="59" spans="1:10" x14ac:dyDescent="0.2">
      <c r="F59" s="85"/>
      <c r="G59" s="85"/>
      <c r="H59" s="85"/>
      <c r="I59" s="85"/>
      <c r="J59" s="85"/>
    </row>
    <row r="60" spans="1:10" x14ac:dyDescent="0.2">
      <c r="F60" s="85"/>
      <c r="G60" s="85"/>
      <c r="H60" s="85"/>
      <c r="I60" s="85"/>
      <c r="J60" s="85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59">
    <mergeCell ref="B1:J1"/>
    <mergeCell ref="G26:I26"/>
    <mergeCell ref="G27:I27"/>
    <mergeCell ref="G29:I29"/>
    <mergeCell ref="G25:I25"/>
    <mergeCell ref="I16:J16"/>
    <mergeCell ref="I19:J19"/>
    <mergeCell ref="E21:F21"/>
    <mergeCell ref="G21:H21"/>
    <mergeCell ref="G28:I28"/>
    <mergeCell ref="G15:H15"/>
    <mergeCell ref="I15:J15"/>
    <mergeCell ref="E16:F16"/>
    <mergeCell ref="D12:G12"/>
    <mergeCell ref="D13:G13"/>
    <mergeCell ref="D3:J3"/>
    <mergeCell ref="E20:F20"/>
    <mergeCell ref="I20:J20"/>
    <mergeCell ref="I21:J21"/>
    <mergeCell ref="G19:H19"/>
    <mergeCell ref="G20:H20"/>
    <mergeCell ref="I48:J48"/>
    <mergeCell ref="C48:E48"/>
    <mergeCell ref="D2:J2"/>
    <mergeCell ref="E17:F17"/>
    <mergeCell ref="G16:H16"/>
    <mergeCell ref="G17:H17"/>
    <mergeCell ref="G18:H18"/>
    <mergeCell ref="I17:J17"/>
    <mergeCell ref="I18:J18"/>
    <mergeCell ref="E18:F18"/>
    <mergeCell ref="E15:F15"/>
    <mergeCell ref="D11:G11"/>
    <mergeCell ref="D35:E35"/>
    <mergeCell ref="G24:I24"/>
    <mergeCell ref="G23:I23"/>
    <mergeCell ref="E19:F19"/>
    <mergeCell ref="C39:E39"/>
    <mergeCell ref="B40:E40"/>
    <mergeCell ref="I46:J46"/>
    <mergeCell ref="I47:J47"/>
    <mergeCell ref="C47:E47"/>
    <mergeCell ref="I49:J49"/>
    <mergeCell ref="C49:E49"/>
    <mergeCell ref="I50:J50"/>
    <mergeCell ref="C50:E50"/>
    <mergeCell ref="I51:J51"/>
    <mergeCell ref="C51:E51"/>
    <mergeCell ref="I52:J52"/>
    <mergeCell ref="C52:E52"/>
    <mergeCell ref="I53:J53"/>
    <mergeCell ref="C53:E53"/>
    <mergeCell ref="I54:J54"/>
    <mergeCell ref="C54:E54"/>
    <mergeCell ref="I55:J55"/>
    <mergeCell ref="C55:E55"/>
    <mergeCell ref="I56:J56"/>
    <mergeCell ref="C56:E56"/>
    <mergeCell ref="I57:J57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CE,Tučné"RTS Stavitel +,  © RTS, a.s.&amp;R&amp;9Stránka &amp;P z &amp;N</oddFooter>
  </headerFooter>
  <rowBreaks count="1" manualBreakCount="1">
    <brk id="36" max="9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selection activeCell="A5" sqref="A5:IV5"/>
    </sheetView>
  </sheetViews>
  <sheetFormatPr defaultColWidth="9.140625" defaultRowHeight="12.75" x14ac:dyDescent="0.2"/>
  <cols>
    <col min="1" max="1" width="4.28515625" style="4" customWidth="1"/>
    <col min="2" max="2" width="14.42578125" style="4" customWidth="1"/>
    <col min="3" max="3" width="38.28515625" style="8" customWidth="1"/>
    <col min="4" max="4" width="4.5703125" style="4" customWidth="1"/>
    <col min="5" max="5" width="10.5703125" style="4" customWidth="1"/>
    <col min="6" max="6" width="9.85546875" style="4" customWidth="1"/>
    <col min="7" max="7" width="12.7109375" style="4" customWidth="1"/>
    <col min="8" max="16384" width="9.140625" style="4"/>
  </cols>
  <sheetData>
    <row r="1" spans="1:7" ht="15.75" x14ac:dyDescent="0.2">
      <c r="A1" s="247" t="s">
        <v>6</v>
      </c>
      <c r="B1" s="247"/>
      <c r="C1" s="248"/>
      <c r="D1" s="247"/>
      <c r="E1" s="247"/>
      <c r="F1" s="247"/>
      <c r="G1" s="247"/>
    </row>
    <row r="2" spans="1:7" ht="24.95" customHeight="1" x14ac:dyDescent="0.2">
      <c r="A2" s="69" t="s">
        <v>41</v>
      </c>
      <c r="B2" s="68"/>
      <c r="C2" s="249"/>
      <c r="D2" s="249"/>
      <c r="E2" s="249"/>
      <c r="F2" s="249"/>
      <c r="G2" s="250"/>
    </row>
    <row r="3" spans="1:7" ht="24.95" hidden="1" customHeight="1" x14ac:dyDescent="0.2">
      <c r="A3" s="69" t="s">
        <v>7</v>
      </c>
      <c r="B3" s="68"/>
      <c r="C3" s="249"/>
      <c r="D3" s="249"/>
      <c r="E3" s="249"/>
      <c r="F3" s="249"/>
      <c r="G3" s="250"/>
    </row>
    <row r="4" spans="1:7" ht="24.95" hidden="1" customHeight="1" x14ac:dyDescent="0.2">
      <c r="A4" s="69" t="s">
        <v>8</v>
      </c>
      <c r="B4" s="68"/>
      <c r="C4" s="249"/>
      <c r="D4" s="249"/>
      <c r="E4" s="249"/>
      <c r="F4" s="249"/>
      <c r="G4" s="250"/>
    </row>
    <row r="5" spans="1:7" hidden="1" x14ac:dyDescent="0.2">
      <c r="B5" s="5"/>
      <c r="C5" s="6"/>
      <c r="D5" s="7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CE,Tučné"RTS Stavitel +,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70"/>
  <sheetViews>
    <sheetView tabSelected="1" workbookViewId="0">
      <selection activeCell="W51" sqref="W51"/>
    </sheetView>
  </sheetViews>
  <sheetFormatPr defaultRowHeight="12.75" outlineLevelRow="1" x14ac:dyDescent="0.2"/>
  <cols>
    <col min="1" max="1" width="4.28515625" customWidth="1"/>
    <col min="2" max="2" width="14.42578125" style="84" customWidth="1"/>
    <col min="3" max="3" width="38.28515625" style="84" customWidth="1"/>
    <col min="4" max="4" width="4.7109375" customWidth="1"/>
    <col min="5" max="5" width="10.7109375" customWidth="1"/>
    <col min="6" max="6" width="9.85546875" customWidth="1"/>
    <col min="7" max="7" width="12.7109375" customWidth="1"/>
    <col min="8" max="13" width="0" hidden="1" customWidth="1"/>
    <col min="18" max="21" width="0" hidden="1" customWidth="1"/>
    <col min="29" max="39" width="0" hidden="1" customWidth="1"/>
  </cols>
  <sheetData>
    <row r="1" spans="1:60" ht="15.75" customHeight="1" x14ac:dyDescent="0.25">
      <c r="A1" s="263" t="s">
        <v>6</v>
      </c>
      <c r="B1" s="263"/>
      <c r="C1" s="263"/>
      <c r="D1" s="263"/>
      <c r="E1" s="263"/>
      <c r="F1" s="263"/>
      <c r="G1" s="263"/>
      <c r="AE1" t="s">
        <v>77</v>
      </c>
    </row>
    <row r="2" spans="1:60" ht="25.15" customHeight="1" x14ac:dyDescent="0.2">
      <c r="A2" s="133" t="s">
        <v>76</v>
      </c>
      <c r="B2" s="131"/>
      <c r="C2" s="264" t="s">
        <v>46</v>
      </c>
      <c r="D2" s="265"/>
      <c r="E2" s="265"/>
      <c r="F2" s="265"/>
      <c r="G2" s="266"/>
      <c r="AE2" t="s">
        <v>78</v>
      </c>
    </row>
    <row r="3" spans="1:60" ht="25.15" customHeight="1" x14ac:dyDescent="0.2">
      <c r="A3" s="134" t="s">
        <v>7</v>
      </c>
      <c r="B3" s="132"/>
      <c r="C3" s="267" t="s">
        <v>43</v>
      </c>
      <c r="D3" s="268"/>
      <c r="E3" s="268"/>
      <c r="F3" s="268"/>
      <c r="G3" s="269"/>
      <c r="AE3" t="s">
        <v>79</v>
      </c>
    </row>
    <row r="4" spans="1:60" ht="25.15" hidden="1" customHeight="1" x14ac:dyDescent="0.2">
      <c r="A4" s="134" t="s">
        <v>8</v>
      </c>
      <c r="B4" s="132"/>
      <c r="C4" s="267"/>
      <c r="D4" s="268"/>
      <c r="E4" s="268"/>
      <c r="F4" s="268"/>
      <c r="G4" s="269"/>
      <c r="AE4" t="s">
        <v>80</v>
      </c>
    </row>
    <row r="5" spans="1:60" hidden="1" x14ac:dyDescent="0.2">
      <c r="A5" s="135" t="s">
        <v>81</v>
      </c>
      <c r="B5" s="136"/>
      <c r="C5" s="136"/>
      <c r="D5" s="137"/>
      <c r="E5" s="137"/>
      <c r="F5" s="137"/>
      <c r="G5" s="138"/>
      <c r="AE5" t="s">
        <v>82</v>
      </c>
    </row>
    <row r="7" spans="1:60" ht="38.25" x14ac:dyDescent="0.2">
      <c r="A7" s="143" t="s">
        <v>83</v>
      </c>
      <c r="B7" s="144" t="s">
        <v>84</v>
      </c>
      <c r="C7" s="144" t="s">
        <v>85</v>
      </c>
      <c r="D7" s="143" t="s">
        <v>86</v>
      </c>
      <c r="E7" s="143" t="s">
        <v>87</v>
      </c>
      <c r="F7" s="139" t="s">
        <v>88</v>
      </c>
      <c r="G7" s="160" t="s">
        <v>28</v>
      </c>
      <c r="H7" s="161" t="s">
        <v>29</v>
      </c>
      <c r="I7" s="161" t="s">
        <v>89</v>
      </c>
      <c r="J7" s="161" t="s">
        <v>30</v>
      </c>
      <c r="K7" s="161" t="s">
        <v>90</v>
      </c>
      <c r="L7" s="161" t="s">
        <v>91</v>
      </c>
      <c r="M7" s="161" t="s">
        <v>92</v>
      </c>
      <c r="N7" s="161" t="s">
        <v>93</v>
      </c>
      <c r="O7" s="161" t="s">
        <v>94</v>
      </c>
      <c r="P7" s="161" t="s">
        <v>95</v>
      </c>
      <c r="Q7" s="161" t="s">
        <v>96</v>
      </c>
      <c r="R7" s="161" t="s">
        <v>97</v>
      </c>
      <c r="S7" s="161" t="s">
        <v>98</v>
      </c>
      <c r="T7" s="161" t="s">
        <v>99</v>
      </c>
      <c r="U7" s="146" t="s">
        <v>100</v>
      </c>
    </row>
    <row r="8" spans="1:60" x14ac:dyDescent="0.2">
      <c r="A8" s="162" t="s">
        <v>101</v>
      </c>
      <c r="B8" s="163" t="s">
        <v>56</v>
      </c>
      <c r="C8" s="164" t="s">
        <v>57</v>
      </c>
      <c r="D8" s="165"/>
      <c r="E8" s="166"/>
      <c r="F8" s="167"/>
      <c r="G8" s="167">
        <f>SUMIF(AE9:AE14,"&lt;&gt;NOR",G9:G14)</f>
        <v>0</v>
      </c>
      <c r="H8" s="167"/>
      <c r="I8" s="167">
        <f>SUM(I9:I14)</f>
        <v>0</v>
      </c>
      <c r="J8" s="167"/>
      <c r="K8" s="167">
        <f>SUM(K9:K14)</f>
        <v>0</v>
      </c>
      <c r="L8" s="167"/>
      <c r="M8" s="167">
        <f>SUM(M9:M14)</f>
        <v>0</v>
      </c>
      <c r="N8" s="145"/>
      <c r="O8" s="145">
        <f>SUM(O9:O14)</f>
        <v>188.30155999999999</v>
      </c>
      <c r="P8" s="145"/>
      <c r="Q8" s="145">
        <f>SUM(Q9:Q14)</f>
        <v>0</v>
      </c>
      <c r="R8" s="145"/>
      <c r="S8" s="145"/>
      <c r="T8" s="162"/>
      <c r="U8" s="145">
        <f>SUM(U9:U14)</f>
        <v>68.97</v>
      </c>
      <c r="AE8" t="s">
        <v>102</v>
      </c>
    </row>
    <row r="9" spans="1:60" ht="22.5" outlineLevel="1" x14ac:dyDescent="0.2">
      <c r="A9" s="141">
        <v>1</v>
      </c>
      <c r="B9" s="141" t="s">
        <v>103</v>
      </c>
      <c r="C9" s="179" t="s">
        <v>104</v>
      </c>
      <c r="D9" s="147" t="s">
        <v>105</v>
      </c>
      <c r="E9" s="154">
        <v>24.215</v>
      </c>
      <c r="F9" s="157"/>
      <c r="G9" s="158">
        <f>ROUND(E9*F9,2)</f>
        <v>0</v>
      </c>
      <c r="H9" s="157"/>
      <c r="I9" s="158">
        <f>ROUND(E9*H9,2)</f>
        <v>0</v>
      </c>
      <c r="J9" s="157"/>
      <c r="K9" s="158">
        <f>ROUND(E9*J9,2)</f>
        <v>0</v>
      </c>
      <c r="L9" s="158">
        <v>21</v>
      </c>
      <c r="M9" s="158">
        <f>G9*(1+L9/100)</f>
        <v>0</v>
      </c>
      <c r="N9" s="148">
        <v>2.3886500000000002</v>
      </c>
      <c r="O9" s="148">
        <f>ROUND(E9*N9,5)</f>
        <v>57.841160000000002</v>
      </c>
      <c r="P9" s="148">
        <v>0</v>
      </c>
      <c r="Q9" s="148">
        <f>ROUND(E9*P9,5)</f>
        <v>0</v>
      </c>
      <c r="R9" s="148"/>
      <c r="S9" s="148"/>
      <c r="T9" s="149">
        <v>2.3170000000000002</v>
      </c>
      <c r="U9" s="148">
        <f>ROUND(E9*T9,2)</f>
        <v>56.11</v>
      </c>
      <c r="V9" s="140"/>
      <c r="W9" s="140"/>
      <c r="X9" s="140"/>
      <c r="Y9" s="140"/>
      <c r="Z9" s="140"/>
      <c r="AA9" s="140"/>
      <c r="AB9" s="140"/>
      <c r="AC9" s="140"/>
      <c r="AD9" s="140"/>
      <c r="AE9" s="140" t="s">
        <v>106</v>
      </c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</row>
    <row r="10" spans="1:60" outlineLevel="1" x14ac:dyDescent="0.2">
      <c r="A10" s="141"/>
      <c r="B10" s="141"/>
      <c r="C10" s="180" t="s">
        <v>107</v>
      </c>
      <c r="D10" s="150"/>
      <c r="E10" s="155">
        <v>24.215</v>
      </c>
      <c r="F10" s="158"/>
      <c r="G10" s="158"/>
      <c r="H10" s="158"/>
      <c r="I10" s="158"/>
      <c r="J10" s="158"/>
      <c r="K10" s="158"/>
      <c r="L10" s="158"/>
      <c r="M10" s="158"/>
      <c r="N10" s="148"/>
      <c r="O10" s="148"/>
      <c r="P10" s="148"/>
      <c r="Q10" s="148"/>
      <c r="R10" s="148"/>
      <c r="S10" s="148"/>
      <c r="T10" s="149"/>
      <c r="U10" s="148"/>
      <c r="V10" s="140"/>
      <c r="W10" s="140"/>
      <c r="X10" s="140"/>
      <c r="Y10" s="140"/>
      <c r="Z10" s="140"/>
      <c r="AA10" s="140"/>
      <c r="AB10" s="140"/>
      <c r="AC10" s="140"/>
      <c r="AD10" s="140"/>
      <c r="AE10" s="140" t="s">
        <v>108</v>
      </c>
      <c r="AF10" s="140">
        <v>0</v>
      </c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</row>
    <row r="11" spans="1:60" ht="22.5" outlineLevel="1" x14ac:dyDescent="0.2">
      <c r="A11" s="141">
        <v>2</v>
      </c>
      <c r="B11" s="141" t="s">
        <v>109</v>
      </c>
      <c r="C11" s="179" t="s">
        <v>110</v>
      </c>
      <c r="D11" s="147" t="s">
        <v>111</v>
      </c>
      <c r="E11" s="154">
        <v>334</v>
      </c>
      <c r="F11" s="157"/>
      <c r="G11" s="158">
        <f>ROUND(E11*F11,2)</f>
        <v>0</v>
      </c>
      <c r="H11" s="157"/>
      <c r="I11" s="158">
        <f>ROUND(E11*H11,2)</f>
        <v>0</v>
      </c>
      <c r="J11" s="157"/>
      <c r="K11" s="158">
        <f>ROUND(E11*J11,2)</f>
        <v>0</v>
      </c>
      <c r="L11" s="158">
        <v>21</v>
      </c>
      <c r="M11" s="158">
        <f>G11*(1+L11/100)</f>
        <v>0</v>
      </c>
      <c r="N11" s="148">
        <v>0.3528</v>
      </c>
      <c r="O11" s="148">
        <f>ROUND(E11*N11,5)</f>
        <v>117.8352</v>
      </c>
      <c r="P11" s="148">
        <v>0</v>
      </c>
      <c r="Q11" s="148">
        <f>ROUND(E11*P11,5)</f>
        <v>0</v>
      </c>
      <c r="R11" s="148"/>
      <c r="S11" s="148"/>
      <c r="T11" s="149">
        <v>2.5999999999999999E-2</v>
      </c>
      <c r="U11" s="148">
        <f>ROUND(E11*T11,2)</f>
        <v>8.68</v>
      </c>
      <c r="V11" s="140"/>
      <c r="W11" s="140"/>
      <c r="X11" s="140"/>
      <c r="Y11" s="140"/>
      <c r="Z11" s="140"/>
      <c r="AA11" s="140"/>
      <c r="AB11" s="140"/>
      <c r="AC11" s="140"/>
      <c r="AD11" s="140"/>
      <c r="AE11" s="140" t="s">
        <v>106</v>
      </c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</row>
    <row r="12" spans="1:60" outlineLevel="1" x14ac:dyDescent="0.2">
      <c r="A12" s="141"/>
      <c r="B12" s="141"/>
      <c r="C12" s="180" t="s">
        <v>112</v>
      </c>
      <c r="D12" s="150"/>
      <c r="E12" s="155">
        <v>334</v>
      </c>
      <c r="F12" s="158"/>
      <c r="G12" s="158"/>
      <c r="H12" s="158"/>
      <c r="I12" s="158"/>
      <c r="J12" s="158"/>
      <c r="K12" s="158"/>
      <c r="L12" s="158"/>
      <c r="M12" s="158"/>
      <c r="N12" s="148"/>
      <c r="O12" s="148"/>
      <c r="P12" s="148"/>
      <c r="Q12" s="148"/>
      <c r="R12" s="148"/>
      <c r="S12" s="148"/>
      <c r="T12" s="149"/>
      <c r="U12" s="148"/>
      <c r="V12" s="140"/>
      <c r="W12" s="140"/>
      <c r="X12" s="140"/>
      <c r="Y12" s="140"/>
      <c r="Z12" s="140"/>
      <c r="AA12" s="140"/>
      <c r="AB12" s="140"/>
      <c r="AC12" s="140"/>
      <c r="AD12" s="140"/>
      <c r="AE12" s="140" t="s">
        <v>108</v>
      </c>
      <c r="AF12" s="140">
        <v>0</v>
      </c>
      <c r="AG12" s="140"/>
      <c r="AH12" s="140"/>
      <c r="AI12" s="140"/>
      <c r="AJ12" s="140"/>
      <c r="AK12" s="140"/>
      <c r="AL12" s="140"/>
      <c r="AM12" s="140"/>
      <c r="AN12" s="140"/>
      <c r="AO12" s="140"/>
      <c r="AP12" s="140"/>
      <c r="AQ12" s="140"/>
      <c r="AR12" s="140"/>
      <c r="AS12" s="140"/>
      <c r="AT12" s="140"/>
      <c r="AU12" s="140"/>
      <c r="AV12" s="140"/>
      <c r="AW12" s="140"/>
      <c r="AX12" s="140"/>
      <c r="AY12" s="140"/>
      <c r="AZ12" s="140"/>
      <c r="BA12" s="140"/>
      <c r="BB12" s="140"/>
      <c r="BC12" s="140"/>
      <c r="BD12" s="140"/>
      <c r="BE12" s="140"/>
      <c r="BF12" s="140"/>
      <c r="BG12" s="140"/>
      <c r="BH12" s="140"/>
    </row>
    <row r="13" spans="1:60" ht="22.5" outlineLevel="1" x14ac:dyDescent="0.2">
      <c r="A13" s="141">
        <v>3</v>
      </c>
      <c r="B13" s="141" t="s">
        <v>113</v>
      </c>
      <c r="C13" s="179" t="s">
        <v>114</v>
      </c>
      <c r="D13" s="147" t="s">
        <v>111</v>
      </c>
      <c r="E13" s="154">
        <v>167</v>
      </c>
      <c r="F13" s="157"/>
      <c r="G13" s="158">
        <f>ROUND(E13*F13,2)</f>
        <v>0</v>
      </c>
      <c r="H13" s="157"/>
      <c r="I13" s="158">
        <f>ROUND(E13*H13,2)</f>
        <v>0</v>
      </c>
      <c r="J13" s="157"/>
      <c r="K13" s="158">
        <f>ROUND(E13*J13,2)</f>
        <v>0</v>
      </c>
      <c r="L13" s="158">
        <v>21</v>
      </c>
      <c r="M13" s="158">
        <f>G13*(1+L13/100)</f>
        <v>0</v>
      </c>
      <c r="N13" s="148">
        <v>7.5600000000000001E-2</v>
      </c>
      <c r="O13" s="148">
        <f>ROUND(E13*N13,5)</f>
        <v>12.6252</v>
      </c>
      <c r="P13" s="148">
        <v>0</v>
      </c>
      <c r="Q13" s="148">
        <f>ROUND(E13*P13,5)</f>
        <v>0</v>
      </c>
      <c r="R13" s="148"/>
      <c r="S13" s="148"/>
      <c r="T13" s="149">
        <v>2.5000000000000001E-2</v>
      </c>
      <c r="U13" s="148">
        <f>ROUND(E13*T13,2)</f>
        <v>4.18</v>
      </c>
      <c r="V13" s="140"/>
      <c r="W13" s="140"/>
      <c r="X13" s="140"/>
      <c r="Y13" s="140"/>
      <c r="Z13" s="140"/>
      <c r="AA13" s="140"/>
      <c r="AB13" s="140"/>
      <c r="AC13" s="140"/>
      <c r="AD13" s="140"/>
      <c r="AE13" s="140" t="s">
        <v>106</v>
      </c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</row>
    <row r="14" spans="1:60" outlineLevel="1" x14ac:dyDescent="0.2">
      <c r="A14" s="141"/>
      <c r="B14" s="141"/>
      <c r="C14" s="180" t="s">
        <v>115</v>
      </c>
      <c r="D14" s="150"/>
      <c r="E14" s="155">
        <v>167</v>
      </c>
      <c r="F14" s="158"/>
      <c r="G14" s="158"/>
      <c r="H14" s="158"/>
      <c r="I14" s="158"/>
      <c r="J14" s="158"/>
      <c r="K14" s="158"/>
      <c r="L14" s="158"/>
      <c r="M14" s="158"/>
      <c r="N14" s="148"/>
      <c r="O14" s="148"/>
      <c r="P14" s="148"/>
      <c r="Q14" s="148"/>
      <c r="R14" s="148"/>
      <c r="S14" s="148"/>
      <c r="T14" s="149"/>
      <c r="U14" s="148"/>
      <c r="V14" s="140"/>
      <c r="W14" s="140"/>
      <c r="X14" s="140"/>
      <c r="Y14" s="140"/>
      <c r="Z14" s="140"/>
      <c r="AA14" s="140"/>
      <c r="AB14" s="140"/>
      <c r="AC14" s="140"/>
      <c r="AD14" s="140"/>
      <c r="AE14" s="140" t="s">
        <v>108</v>
      </c>
      <c r="AF14" s="140">
        <v>0</v>
      </c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/>
      <c r="AR14" s="140"/>
      <c r="AS14" s="140"/>
      <c r="AT14" s="140"/>
      <c r="AU14" s="140"/>
      <c r="AV14" s="140"/>
      <c r="AW14" s="140"/>
      <c r="AX14" s="140"/>
      <c r="AY14" s="140"/>
      <c r="AZ14" s="140"/>
      <c r="BA14" s="140"/>
      <c r="BB14" s="140"/>
      <c r="BC14" s="140"/>
      <c r="BD14" s="140"/>
      <c r="BE14" s="140"/>
      <c r="BF14" s="140"/>
      <c r="BG14" s="140"/>
      <c r="BH14" s="140"/>
    </row>
    <row r="15" spans="1:60" x14ac:dyDescent="0.2">
      <c r="A15" s="142" t="s">
        <v>101</v>
      </c>
      <c r="B15" s="142" t="s">
        <v>58</v>
      </c>
      <c r="C15" s="181" t="s">
        <v>59</v>
      </c>
      <c r="D15" s="151"/>
      <c r="E15" s="156"/>
      <c r="F15" s="159"/>
      <c r="G15" s="159">
        <f>SUMIF(AE16:AE22,"&lt;&gt;NOR",G16:G22)</f>
        <v>0</v>
      </c>
      <c r="H15" s="159"/>
      <c r="I15" s="159">
        <f>SUM(I16:I22)</f>
        <v>0</v>
      </c>
      <c r="J15" s="159"/>
      <c r="K15" s="159">
        <f>SUM(K16:K22)</f>
        <v>0</v>
      </c>
      <c r="L15" s="159"/>
      <c r="M15" s="159">
        <f>SUM(M16:M22)</f>
        <v>0</v>
      </c>
      <c r="N15" s="152"/>
      <c r="O15" s="152">
        <f>SUM(O16:O22)</f>
        <v>0</v>
      </c>
      <c r="P15" s="152"/>
      <c r="Q15" s="152">
        <f>SUM(Q16:Q22)</f>
        <v>134.25984</v>
      </c>
      <c r="R15" s="152"/>
      <c r="S15" s="152"/>
      <c r="T15" s="153"/>
      <c r="U15" s="152">
        <f>SUM(U16:U22)</f>
        <v>123.06000000000002</v>
      </c>
      <c r="AE15" t="s">
        <v>102</v>
      </c>
    </row>
    <row r="16" spans="1:60" outlineLevel="1" x14ac:dyDescent="0.2">
      <c r="A16" s="141">
        <v>4</v>
      </c>
      <c r="B16" s="141" t="s">
        <v>116</v>
      </c>
      <c r="C16" s="179" t="s">
        <v>117</v>
      </c>
      <c r="D16" s="147" t="s">
        <v>105</v>
      </c>
      <c r="E16" s="154">
        <v>0.3</v>
      </c>
      <c r="F16" s="157"/>
      <c r="G16" s="158">
        <f>ROUND(E16*F16,2)</f>
        <v>0</v>
      </c>
      <c r="H16" s="157"/>
      <c r="I16" s="158">
        <f>ROUND(E16*H16,2)</f>
        <v>0</v>
      </c>
      <c r="J16" s="157"/>
      <c r="K16" s="158">
        <f>ROUND(E16*J16,2)</f>
        <v>0</v>
      </c>
      <c r="L16" s="158">
        <v>21</v>
      </c>
      <c r="M16" s="158">
        <f>G16*(1+L16/100)</f>
        <v>0</v>
      </c>
      <c r="N16" s="148">
        <v>0</v>
      </c>
      <c r="O16" s="148">
        <f>ROUND(E16*N16,5)</f>
        <v>0</v>
      </c>
      <c r="P16" s="148">
        <v>2</v>
      </c>
      <c r="Q16" s="148">
        <f>ROUND(E16*P16,5)</f>
        <v>0.6</v>
      </c>
      <c r="R16" s="148"/>
      <c r="S16" s="148"/>
      <c r="T16" s="149">
        <v>6.4359999999999999</v>
      </c>
      <c r="U16" s="148">
        <f>ROUND(E16*T16,2)</f>
        <v>1.93</v>
      </c>
      <c r="V16" s="140"/>
      <c r="W16" s="140"/>
      <c r="X16" s="140"/>
      <c r="Y16" s="140"/>
      <c r="Z16" s="140"/>
      <c r="AA16" s="140"/>
      <c r="AB16" s="140"/>
      <c r="AC16" s="140"/>
      <c r="AD16" s="140"/>
      <c r="AE16" s="140" t="s">
        <v>106</v>
      </c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</row>
    <row r="17" spans="1:60" outlineLevel="1" x14ac:dyDescent="0.2">
      <c r="A17" s="141">
        <v>5</v>
      </c>
      <c r="B17" s="141" t="s">
        <v>118</v>
      </c>
      <c r="C17" s="179" t="s">
        <v>119</v>
      </c>
      <c r="D17" s="147" t="s">
        <v>105</v>
      </c>
      <c r="E17" s="154">
        <v>91.85</v>
      </c>
      <c r="F17" s="157"/>
      <c r="G17" s="158">
        <f>ROUND(E17*F17,2)</f>
        <v>0</v>
      </c>
      <c r="H17" s="157"/>
      <c r="I17" s="158">
        <f>ROUND(E17*H17,2)</f>
        <v>0</v>
      </c>
      <c r="J17" s="157"/>
      <c r="K17" s="158">
        <f>ROUND(E17*J17,2)</f>
        <v>0</v>
      </c>
      <c r="L17" s="158">
        <v>21</v>
      </c>
      <c r="M17" s="158">
        <f>G17*(1+L17/100)</f>
        <v>0</v>
      </c>
      <c r="N17" s="148">
        <v>0</v>
      </c>
      <c r="O17" s="148">
        <f>ROUND(E17*N17,5)</f>
        <v>0</v>
      </c>
      <c r="P17" s="148">
        <v>1.4</v>
      </c>
      <c r="Q17" s="148">
        <f>ROUND(E17*P17,5)</f>
        <v>128.59</v>
      </c>
      <c r="R17" s="148"/>
      <c r="S17" s="148"/>
      <c r="T17" s="149">
        <v>0.875</v>
      </c>
      <c r="U17" s="148">
        <f>ROUND(E17*T17,2)</f>
        <v>80.37</v>
      </c>
      <c r="V17" s="140"/>
      <c r="W17" s="140"/>
      <c r="X17" s="140"/>
      <c r="Y17" s="140"/>
      <c r="Z17" s="140"/>
      <c r="AA17" s="140"/>
      <c r="AB17" s="140"/>
      <c r="AC17" s="140"/>
      <c r="AD17" s="140"/>
      <c r="AE17" s="140" t="s">
        <v>106</v>
      </c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</row>
    <row r="18" spans="1:60" outlineLevel="1" x14ac:dyDescent="0.2">
      <c r="A18" s="141"/>
      <c r="B18" s="141"/>
      <c r="C18" s="180" t="s">
        <v>120</v>
      </c>
      <c r="D18" s="150"/>
      <c r="E18" s="155">
        <v>91.85</v>
      </c>
      <c r="F18" s="158"/>
      <c r="G18" s="158"/>
      <c r="H18" s="158"/>
      <c r="I18" s="158"/>
      <c r="J18" s="158"/>
      <c r="K18" s="158"/>
      <c r="L18" s="158"/>
      <c r="M18" s="158"/>
      <c r="N18" s="148"/>
      <c r="O18" s="148"/>
      <c r="P18" s="148"/>
      <c r="Q18" s="148"/>
      <c r="R18" s="148"/>
      <c r="S18" s="148"/>
      <c r="T18" s="149"/>
      <c r="U18" s="148"/>
      <c r="V18" s="140"/>
      <c r="W18" s="140"/>
      <c r="X18" s="140"/>
      <c r="Y18" s="140"/>
      <c r="Z18" s="140"/>
      <c r="AA18" s="140"/>
      <c r="AB18" s="140"/>
      <c r="AC18" s="140"/>
      <c r="AD18" s="140"/>
      <c r="AE18" s="140" t="s">
        <v>108</v>
      </c>
      <c r="AF18" s="140">
        <v>0</v>
      </c>
      <c r="AG18" s="140"/>
      <c r="AH18" s="140"/>
      <c r="AI18" s="140"/>
      <c r="AJ18" s="140"/>
      <c r="AK18" s="140"/>
      <c r="AL18" s="140"/>
      <c r="AM18" s="140"/>
      <c r="AN18" s="140"/>
      <c r="AO18" s="140"/>
      <c r="AP18" s="140"/>
      <c r="AQ18" s="140"/>
      <c r="AR18" s="140"/>
      <c r="AS18" s="140"/>
      <c r="AT18" s="140"/>
      <c r="AU18" s="140"/>
      <c r="AV18" s="140"/>
      <c r="AW18" s="140"/>
      <c r="AX18" s="140"/>
      <c r="AY18" s="140"/>
      <c r="AZ18" s="140"/>
      <c r="BA18" s="140"/>
      <c r="BB18" s="140"/>
      <c r="BC18" s="140"/>
      <c r="BD18" s="140"/>
      <c r="BE18" s="140"/>
      <c r="BF18" s="140"/>
      <c r="BG18" s="140"/>
      <c r="BH18" s="140"/>
    </row>
    <row r="19" spans="1:60" outlineLevel="1" x14ac:dyDescent="0.2">
      <c r="A19" s="141">
        <v>6</v>
      </c>
      <c r="B19" s="141" t="s">
        <v>121</v>
      </c>
      <c r="C19" s="179" t="s">
        <v>122</v>
      </c>
      <c r="D19" s="147" t="s">
        <v>111</v>
      </c>
      <c r="E19" s="154">
        <v>167</v>
      </c>
      <c r="F19" s="157"/>
      <c r="G19" s="158">
        <f>ROUND(E19*F19,2)</f>
        <v>0</v>
      </c>
      <c r="H19" s="157"/>
      <c r="I19" s="158">
        <f>ROUND(E19*H19,2)</f>
        <v>0</v>
      </c>
      <c r="J19" s="157"/>
      <c r="K19" s="158">
        <f>ROUND(E19*J19,2)</f>
        <v>0</v>
      </c>
      <c r="L19" s="158">
        <v>21</v>
      </c>
      <c r="M19" s="158">
        <f>G19*(1+L19/100)</f>
        <v>0</v>
      </c>
      <c r="N19" s="148">
        <v>0</v>
      </c>
      <c r="O19" s="148">
        <f>ROUND(E19*N19,5)</f>
        <v>0</v>
      </c>
      <c r="P19" s="148">
        <v>0.03</v>
      </c>
      <c r="Q19" s="148">
        <f>ROUND(E19*P19,5)</f>
        <v>5.01</v>
      </c>
      <c r="R19" s="148"/>
      <c r="S19" s="148"/>
      <c r="T19" s="149">
        <v>0.23499999999999999</v>
      </c>
      <c r="U19" s="148">
        <f>ROUND(E19*T19,2)</f>
        <v>39.25</v>
      </c>
      <c r="V19" s="140"/>
      <c r="W19" s="140"/>
      <c r="X19" s="140"/>
      <c r="Y19" s="140"/>
      <c r="Z19" s="140"/>
      <c r="AA19" s="140"/>
      <c r="AB19" s="140"/>
      <c r="AC19" s="140"/>
      <c r="AD19" s="140"/>
      <c r="AE19" s="140" t="s">
        <v>106</v>
      </c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</row>
    <row r="20" spans="1:60" outlineLevel="1" x14ac:dyDescent="0.2">
      <c r="A20" s="141"/>
      <c r="B20" s="141"/>
      <c r="C20" s="180" t="s">
        <v>115</v>
      </c>
      <c r="D20" s="150"/>
      <c r="E20" s="155">
        <v>167</v>
      </c>
      <c r="F20" s="158"/>
      <c r="G20" s="158"/>
      <c r="H20" s="158"/>
      <c r="I20" s="158"/>
      <c r="J20" s="158"/>
      <c r="K20" s="158"/>
      <c r="L20" s="158"/>
      <c r="M20" s="158"/>
      <c r="N20" s="148"/>
      <c r="O20" s="148"/>
      <c r="P20" s="148"/>
      <c r="Q20" s="148"/>
      <c r="R20" s="148"/>
      <c r="S20" s="148"/>
      <c r="T20" s="149"/>
      <c r="U20" s="148"/>
      <c r="V20" s="140"/>
      <c r="W20" s="140"/>
      <c r="X20" s="140"/>
      <c r="Y20" s="140"/>
      <c r="Z20" s="140"/>
      <c r="AA20" s="140"/>
      <c r="AB20" s="140"/>
      <c r="AC20" s="140"/>
      <c r="AD20" s="140"/>
      <c r="AE20" s="140" t="s">
        <v>108</v>
      </c>
      <c r="AF20" s="140">
        <v>0</v>
      </c>
      <c r="AG20" s="140"/>
      <c r="AH20" s="140"/>
      <c r="AI20" s="140"/>
      <c r="AJ20" s="140"/>
      <c r="AK20" s="140"/>
      <c r="AL20" s="140"/>
      <c r="AM20" s="140"/>
      <c r="AN20" s="140"/>
      <c r="AO20" s="140"/>
      <c r="AP20" s="140"/>
      <c r="AQ20" s="140"/>
      <c r="AR20" s="140"/>
      <c r="AS20" s="140"/>
      <c r="AT20" s="140"/>
      <c r="AU20" s="140"/>
      <c r="AV20" s="140"/>
      <c r="AW20" s="140"/>
      <c r="AX20" s="140"/>
      <c r="AY20" s="140"/>
      <c r="AZ20" s="140"/>
      <c r="BA20" s="140"/>
      <c r="BB20" s="140"/>
      <c r="BC20" s="140"/>
      <c r="BD20" s="140"/>
      <c r="BE20" s="140"/>
      <c r="BF20" s="140"/>
      <c r="BG20" s="140"/>
      <c r="BH20" s="140"/>
    </row>
    <row r="21" spans="1:60" outlineLevel="1" x14ac:dyDescent="0.2">
      <c r="A21" s="141">
        <v>7</v>
      </c>
      <c r="B21" s="141" t="s">
        <v>123</v>
      </c>
      <c r="C21" s="179" t="s">
        <v>124</v>
      </c>
      <c r="D21" s="147" t="s">
        <v>111</v>
      </c>
      <c r="E21" s="154">
        <v>3.52</v>
      </c>
      <c r="F21" s="157"/>
      <c r="G21" s="158">
        <f>ROUND(E21*F21,2)</f>
        <v>0</v>
      </c>
      <c r="H21" s="157"/>
      <c r="I21" s="158">
        <f>ROUND(E21*H21,2)</f>
        <v>0</v>
      </c>
      <c r="J21" s="157"/>
      <c r="K21" s="158">
        <f>ROUND(E21*J21,2)</f>
        <v>0</v>
      </c>
      <c r="L21" s="158">
        <v>21</v>
      </c>
      <c r="M21" s="158">
        <f>G21*(1+L21/100)</f>
        <v>0</v>
      </c>
      <c r="N21" s="148">
        <v>0</v>
      </c>
      <c r="O21" s="148">
        <f>ROUND(E21*N21,5)</f>
        <v>0</v>
      </c>
      <c r="P21" s="148">
        <v>1.7000000000000001E-2</v>
      </c>
      <c r="Q21" s="148">
        <f>ROUND(E21*P21,5)</f>
        <v>5.9839999999999997E-2</v>
      </c>
      <c r="R21" s="148"/>
      <c r="S21" s="148"/>
      <c r="T21" s="149">
        <v>0.43</v>
      </c>
      <c r="U21" s="148">
        <f>ROUND(E21*T21,2)</f>
        <v>1.51</v>
      </c>
      <c r="V21" s="140"/>
      <c r="W21" s="140"/>
      <c r="X21" s="140"/>
      <c r="Y21" s="140"/>
      <c r="Z21" s="140"/>
      <c r="AA21" s="140"/>
      <c r="AB21" s="140"/>
      <c r="AC21" s="140"/>
      <c r="AD21" s="140"/>
      <c r="AE21" s="140" t="s">
        <v>106</v>
      </c>
      <c r="AF21" s="140"/>
      <c r="AG21" s="140"/>
      <c r="AH21" s="140"/>
      <c r="AI21" s="140"/>
      <c r="AJ21" s="140"/>
      <c r="AK21" s="140"/>
      <c r="AL21" s="140"/>
      <c r="AM21" s="140"/>
      <c r="AN21" s="140"/>
      <c r="AO21" s="140"/>
      <c r="AP21" s="140"/>
      <c r="AQ21" s="140"/>
      <c r="AR21" s="140"/>
      <c r="AS21" s="140"/>
      <c r="AT21" s="140"/>
      <c r="AU21" s="140"/>
      <c r="AV21" s="140"/>
      <c r="AW21" s="140"/>
      <c r="AX21" s="140"/>
      <c r="AY21" s="140"/>
      <c r="AZ21" s="140"/>
      <c r="BA21" s="140"/>
      <c r="BB21" s="140"/>
      <c r="BC21" s="140"/>
      <c r="BD21" s="140"/>
      <c r="BE21" s="140"/>
      <c r="BF21" s="140"/>
      <c r="BG21" s="140"/>
      <c r="BH21" s="140"/>
    </row>
    <row r="22" spans="1:60" outlineLevel="1" x14ac:dyDescent="0.2">
      <c r="A22" s="141"/>
      <c r="B22" s="141"/>
      <c r="C22" s="180" t="s">
        <v>125</v>
      </c>
      <c r="D22" s="150"/>
      <c r="E22" s="155">
        <v>3.52</v>
      </c>
      <c r="F22" s="158"/>
      <c r="G22" s="158"/>
      <c r="H22" s="158"/>
      <c r="I22" s="158"/>
      <c r="J22" s="158"/>
      <c r="K22" s="158"/>
      <c r="L22" s="158"/>
      <c r="M22" s="158"/>
      <c r="N22" s="148"/>
      <c r="O22" s="148"/>
      <c r="P22" s="148"/>
      <c r="Q22" s="148"/>
      <c r="R22" s="148"/>
      <c r="S22" s="148"/>
      <c r="T22" s="149"/>
      <c r="U22" s="148"/>
      <c r="V22" s="140"/>
      <c r="W22" s="140"/>
      <c r="X22" s="140"/>
      <c r="Y22" s="140"/>
      <c r="Z22" s="140"/>
      <c r="AA22" s="140"/>
      <c r="AB22" s="140"/>
      <c r="AC22" s="140"/>
      <c r="AD22" s="140"/>
      <c r="AE22" s="140" t="s">
        <v>108</v>
      </c>
      <c r="AF22" s="140">
        <v>0</v>
      </c>
      <c r="AG22" s="140"/>
      <c r="AH22" s="140"/>
      <c r="AI22" s="140"/>
      <c r="AJ22" s="140"/>
      <c r="AK22" s="140"/>
      <c r="AL22" s="140"/>
      <c r="AM22" s="140"/>
      <c r="AN22" s="140"/>
      <c r="AO22" s="140"/>
      <c r="AP22" s="140"/>
      <c r="AQ22" s="140"/>
      <c r="AR22" s="140"/>
      <c r="AS22" s="140"/>
      <c r="AT22" s="140"/>
      <c r="AU22" s="140"/>
      <c r="AV22" s="140"/>
      <c r="AW22" s="140"/>
      <c r="AX22" s="140"/>
      <c r="AY22" s="140"/>
      <c r="AZ22" s="140"/>
      <c r="BA22" s="140"/>
      <c r="BB22" s="140"/>
      <c r="BC22" s="140"/>
      <c r="BD22" s="140"/>
      <c r="BE22" s="140"/>
      <c r="BF22" s="140"/>
      <c r="BG22" s="140"/>
      <c r="BH22" s="140"/>
    </row>
    <row r="23" spans="1:60" x14ac:dyDescent="0.2">
      <c r="A23" s="142" t="s">
        <v>101</v>
      </c>
      <c r="B23" s="142" t="s">
        <v>60</v>
      </c>
      <c r="C23" s="181" t="s">
        <v>61</v>
      </c>
      <c r="D23" s="151"/>
      <c r="E23" s="156"/>
      <c r="F23" s="159"/>
      <c r="G23" s="159">
        <f>SUMIF(AE24:AE29,"&lt;&gt;NOR",G24:G29)</f>
        <v>0</v>
      </c>
      <c r="H23" s="159"/>
      <c r="I23" s="159">
        <f>SUM(I24:I29)</f>
        <v>0</v>
      </c>
      <c r="J23" s="159"/>
      <c r="K23" s="159">
        <f>SUM(K24:K29)</f>
        <v>0</v>
      </c>
      <c r="L23" s="159"/>
      <c r="M23" s="159">
        <f>SUM(M24:M29)</f>
        <v>0</v>
      </c>
      <c r="N23" s="152"/>
      <c r="O23" s="152">
        <f>SUM(O24:O29)</f>
        <v>0</v>
      </c>
      <c r="P23" s="152"/>
      <c r="Q23" s="152">
        <f>SUM(Q24:Q29)</f>
        <v>0</v>
      </c>
      <c r="R23" s="152"/>
      <c r="S23" s="152"/>
      <c r="T23" s="153"/>
      <c r="U23" s="152">
        <f>SUM(U24:U29)</f>
        <v>66.150000000000006</v>
      </c>
      <c r="AE23" t="s">
        <v>102</v>
      </c>
    </row>
    <row r="24" spans="1:60" outlineLevel="1" x14ac:dyDescent="0.2">
      <c r="A24" s="141">
        <v>8</v>
      </c>
      <c r="B24" s="141" t="s">
        <v>126</v>
      </c>
      <c r="C24" s="179" t="s">
        <v>127</v>
      </c>
      <c r="D24" s="147" t="s">
        <v>128</v>
      </c>
      <c r="E24" s="154">
        <v>135</v>
      </c>
      <c r="F24" s="157"/>
      <c r="G24" s="158">
        <f>ROUND(E24*F24,2)</f>
        <v>0</v>
      </c>
      <c r="H24" s="157"/>
      <c r="I24" s="158">
        <f>ROUND(E24*H24,2)</f>
        <v>0</v>
      </c>
      <c r="J24" s="157"/>
      <c r="K24" s="158">
        <f>ROUND(E24*J24,2)</f>
        <v>0</v>
      </c>
      <c r="L24" s="158">
        <v>21</v>
      </c>
      <c r="M24" s="158">
        <f>G24*(1+L24/100)</f>
        <v>0</v>
      </c>
      <c r="N24" s="148">
        <v>0</v>
      </c>
      <c r="O24" s="148">
        <f>ROUND(E24*N24,5)</f>
        <v>0</v>
      </c>
      <c r="P24" s="148">
        <v>0</v>
      </c>
      <c r="Q24" s="148">
        <f>ROUND(E24*P24,5)</f>
        <v>0</v>
      </c>
      <c r="R24" s="148"/>
      <c r="S24" s="148"/>
      <c r="T24" s="149">
        <v>0.49</v>
      </c>
      <c r="U24" s="148">
        <f>ROUND(E24*T24,2)</f>
        <v>66.150000000000006</v>
      </c>
      <c r="V24" s="140"/>
      <c r="W24" s="140"/>
      <c r="X24" s="140"/>
      <c r="Y24" s="140"/>
      <c r="Z24" s="140"/>
      <c r="AA24" s="140"/>
      <c r="AB24" s="140"/>
      <c r="AC24" s="140"/>
      <c r="AD24" s="140"/>
      <c r="AE24" s="140" t="s">
        <v>106</v>
      </c>
      <c r="AF24" s="140"/>
      <c r="AG24" s="140"/>
      <c r="AH24" s="140"/>
      <c r="AI24" s="140"/>
      <c r="AJ24" s="140"/>
      <c r="AK24" s="140"/>
      <c r="AL24" s="140"/>
      <c r="AM24" s="140"/>
      <c r="AN24" s="140"/>
      <c r="AO24" s="140"/>
      <c r="AP24" s="140"/>
      <c r="AQ24" s="140"/>
      <c r="AR24" s="140"/>
      <c r="AS24" s="140"/>
      <c r="AT24" s="140"/>
      <c r="AU24" s="140"/>
      <c r="AV24" s="140"/>
      <c r="AW24" s="140"/>
      <c r="AX24" s="140"/>
      <c r="AY24" s="140"/>
      <c r="AZ24" s="140"/>
      <c r="BA24" s="140"/>
      <c r="BB24" s="140"/>
      <c r="BC24" s="140"/>
      <c r="BD24" s="140"/>
      <c r="BE24" s="140"/>
      <c r="BF24" s="140"/>
      <c r="BG24" s="140"/>
      <c r="BH24" s="140"/>
    </row>
    <row r="25" spans="1:60" outlineLevel="1" x14ac:dyDescent="0.2">
      <c r="A25" s="141">
        <v>9</v>
      </c>
      <c r="B25" s="141" t="s">
        <v>129</v>
      </c>
      <c r="C25" s="179" t="s">
        <v>130</v>
      </c>
      <c r="D25" s="147" t="s">
        <v>128</v>
      </c>
      <c r="E25" s="154">
        <v>1215</v>
      </c>
      <c r="F25" s="157"/>
      <c r="G25" s="158">
        <f>ROUND(E25*F25,2)</f>
        <v>0</v>
      </c>
      <c r="H25" s="157"/>
      <c r="I25" s="158">
        <f>ROUND(E25*H25,2)</f>
        <v>0</v>
      </c>
      <c r="J25" s="157"/>
      <c r="K25" s="158">
        <f>ROUND(E25*J25,2)</f>
        <v>0</v>
      </c>
      <c r="L25" s="158">
        <v>21</v>
      </c>
      <c r="M25" s="158">
        <f>G25*(1+L25/100)</f>
        <v>0</v>
      </c>
      <c r="N25" s="148">
        <v>0</v>
      </c>
      <c r="O25" s="148">
        <f>ROUND(E25*N25,5)</f>
        <v>0</v>
      </c>
      <c r="P25" s="148">
        <v>0</v>
      </c>
      <c r="Q25" s="148">
        <f>ROUND(E25*P25,5)</f>
        <v>0</v>
      </c>
      <c r="R25" s="148"/>
      <c r="S25" s="148"/>
      <c r="T25" s="149">
        <v>0</v>
      </c>
      <c r="U25" s="148">
        <f>ROUND(E25*T25,2)</f>
        <v>0</v>
      </c>
      <c r="V25" s="140"/>
      <c r="W25" s="140"/>
      <c r="X25" s="140"/>
      <c r="Y25" s="140"/>
      <c r="Z25" s="140"/>
      <c r="AA25" s="140"/>
      <c r="AB25" s="140"/>
      <c r="AC25" s="140"/>
      <c r="AD25" s="140"/>
      <c r="AE25" s="140" t="s">
        <v>106</v>
      </c>
      <c r="AF25" s="140"/>
      <c r="AG25" s="140"/>
      <c r="AH25" s="140"/>
      <c r="AI25" s="140"/>
      <c r="AJ25" s="140"/>
      <c r="AK25" s="140"/>
      <c r="AL25" s="140"/>
      <c r="AM25" s="140"/>
      <c r="AN25" s="140"/>
      <c r="AO25" s="140"/>
      <c r="AP25" s="140"/>
      <c r="AQ25" s="140"/>
      <c r="AR25" s="140"/>
      <c r="AS25" s="140"/>
      <c r="AT25" s="140"/>
      <c r="AU25" s="140"/>
      <c r="AV25" s="140"/>
      <c r="AW25" s="140"/>
      <c r="AX25" s="140"/>
      <c r="AY25" s="140"/>
      <c r="AZ25" s="140"/>
      <c r="BA25" s="140"/>
      <c r="BB25" s="140"/>
      <c r="BC25" s="140"/>
      <c r="BD25" s="140"/>
      <c r="BE25" s="140"/>
      <c r="BF25" s="140"/>
      <c r="BG25" s="140"/>
      <c r="BH25" s="140"/>
    </row>
    <row r="26" spans="1:60" outlineLevel="1" x14ac:dyDescent="0.2">
      <c r="A26" s="141"/>
      <c r="B26" s="141"/>
      <c r="C26" s="180" t="s">
        <v>131</v>
      </c>
      <c r="D26" s="150"/>
      <c r="E26" s="155">
        <v>1215</v>
      </c>
      <c r="F26" s="158"/>
      <c r="G26" s="158"/>
      <c r="H26" s="158"/>
      <c r="I26" s="158"/>
      <c r="J26" s="158"/>
      <c r="K26" s="158"/>
      <c r="L26" s="158"/>
      <c r="M26" s="158"/>
      <c r="N26" s="148"/>
      <c r="O26" s="148"/>
      <c r="P26" s="148"/>
      <c r="Q26" s="148"/>
      <c r="R26" s="148"/>
      <c r="S26" s="148"/>
      <c r="T26" s="149"/>
      <c r="U26" s="148"/>
      <c r="V26" s="140"/>
      <c r="W26" s="140"/>
      <c r="X26" s="140"/>
      <c r="Y26" s="140"/>
      <c r="Z26" s="140"/>
      <c r="AA26" s="140"/>
      <c r="AB26" s="140"/>
      <c r="AC26" s="140"/>
      <c r="AD26" s="140"/>
      <c r="AE26" s="140" t="s">
        <v>108</v>
      </c>
      <c r="AF26" s="140">
        <v>0</v>
      </c>
      <c r="AG26" s="140"/>
      <c r="AH26" s="140"/>
      <c r="AI26" s="140"/>
      <c r="AJ26" s="140"/>
      <c r="AK26" s="140"/>
      <c r="AL26" s="140"/>
      <c r="AM26" s="140"/>
      <c r="AN26" s="140"/>
      <c r="AO26" s="140"/>
      <c r="AP26" s="140"/>
      <c r="AQ26" s="140"/>
      <c r="AR26" s="140"/>
      <c r="AS26" s="140"/>
      <c r="AT26" s="140"/>
      <c r="AU26" s="140"/>
      <c r="AV26" s="140"/>
      <c r="AW26" s="140"/>
      <c r="AX26" s="140"/>
      <c r="AY26" s="140"/>
      <c r="AZ26" s="140"/>
      <c r="BA26" s="140"/>
      <c r="BB26" s="140"/>
      <c r="BC26" s="140"/>
      <c r="BD26" s="140"/>
      <c r="BE26" s="140"/>
      <c r="BF26" s="140"/>
      <c r="BG26" s="140"/>
      <c r="BH26" s="140"/>
    </row>
    <row r="27" spans="1:60" outlineLevel="1" x14ac:dyDescent="0.2">
      <c r="A27" s="141">
        <v>10</v>
      </c>
      <c r="B27" s="141" t="s">
        <v>132</v>
      </c>
      <c r="C27" s="179" t="s">
        <v>133</v>
      </c>
      <c r="D27" s="147" t="s">
        <v>128</v>
      </c>
      <c r="E27" s="154">
        <v>0.6</v>
      </c>
      <c r="F27" s="157"/>
      <c r="G27" s="158">
        <f>ROUND(E27*F27,2)</f>
        <v>0</v>
      </c>
      <c r="H27" s="157"/>
      <c r="I27" s="158">
        <f>ROUND(E27*H27,2)</f>
        <v>0</v>
      </c>
      <c r="J27" s="157"/>
      <c r="K27" s="158">
        <f>ROUND(E27*J27,2)</f>
        <v>0</v>
      </c>
      <c r="L27" s="158">
        <v>21</v>
      </c>
      <c r="M27" s="158">
        <f>G27*(1+L27/100)</f>
        <v>0</v>
      </c>
      <c r="N27" s="148">
        <v>0</v>
      </c>
      <c r="O27" s="148">
        <f>ROUND(E27*N27,5)</f>
        <v>0</v>
      </c>
      <c r="P27" s="148">
        <v>0</v>
      </c>
      <c r="Q27" s="148">
        <f>ROUND(E27*P27,5)</f>
        <v>0</v>
      </c>
      <c r="R27" s="148"/>
      <c r="S27" s="148"/>
      <c r="T27" s="149">
        <v>0</v>
      </c>
      <c r="U27" s="148">
        <f>ROUND(E27*T27,2)</f>
        <v>0</v>
      </c>
      <c r="V27" s="140"/>
      <c r="W27" s="140"/>
      <c r="X27" s="140"/>
      <c r="Y27" s="140"/>
      <c r="Z27" s="140"/>
      <c r="AA27" s="140"/>
      <c r="AB27" s="140"/>
      <c r="AC27" s="140"/>
      <c r="AD27" s="140"/>
      <c r="AE27" s="140" t="s">
        <v>106</v>
      </c>
      <c r="AF27" s="140"/>
      <c r="AG27" s="140"/>
      <c r="AH27" s="140"/>
      <c r="AI27" s="140"/>
      <c r="AJ27" s="140"/>
      <c r="AK27" s="140"/>
      <c r="AL27" s="140"/>
      <c r="AM27" s="140"/>
      <c r="AN27" s="140"/>
      <c r="AO27" s="140"/>
      <c r="AP27" s="140"/>
      <c r="AQ27" s="140"/>
      <c r="AR27" s="140"/>
      <c r="AS27" s="140"/>
      <c r="AT27" s="140"/>
      <c r="AU27" s="140"/>
      <c r="AV27" s="140"/>
      <c r="AW27" s="140"/>
      <c r="AX27" s="140"/>
      <c r="AY27" s="140"/>
      <c r="AZ27" s="140"/>
      <c r="BA27" s="140"/>
      <c r="BB27" s="140"/>
      <c r="BC27" s="140"/>
      <c r="BD27" s="140"/>
      <c r="BE27" s="140"/>
      <c r="BF27" s="140"/>
      <c r="BG27" s="140"/>
      <c r="BH27" s="140"/>
    </row>
    <row r="28" spans="1:60" outlineLevel="1" x14ac:dyDescent="0.2">
      <c r="A28" s="141">
        <v>11</v>
      </c>
      <c r="B28" s="141" t="s">
        <v>134</v>
      </c>
      <c r="C28" s="179" t="s">
        <v>135</v>
      </c>
      <c r="D28" s="147" t="s">
        <v>128</v>
      </c>
      <c r="E28" s="154">
        <v>5.9</v>
      </c>
      <c r="F28" s="157"/>
      <c r="G28" s="158">
        <f>ROUND(E28*F28,2)</f>
        <v>0</v>
      </c>
      <c r="H28" s="157"/>
      <c r="I28" s="158">
        <f>ROUND(E28*H28,2)</f>
        <v>0</v>
      </c>
      <c r="J28" s="157"/>
      <c r="K28" s="158">
        <f>ROUND(E28*J28,2)</f>
        <v>0</v>
      </c>
      <c r="L28" s="158">
        <v>21</v>
      </c>
      <c r="M28" s="158">
        <f>G28*(1+L28/100)</f>
        <v>0</v>
      </c>
      <c r="N28" s="148">
        <v>0</v>
      </c>
      <c r="O28" s="148">
        <f>ROUND(E28*N28,5)</f>
        <v>0</v>
      </c>
      <c r="P28" s="148">
        <v>0</v>
      </c>
      <c r="Q28" s="148">
        <f>ROUND(E28*P28,5)</f>
        <v>0</v>
      </c>
      <c r="R28" s="148"/>
      <c r="S28" s="148"/>
      <c r="T28" s="149">
        <v>0</v>
      </c>
      <c r="U28" s="148">
        <f>ROUND(E28*T28,2)</f>
        <v>0</v>
      </c>
      <c r="V28" s="140"/>
      <c r="W28" s="140"/>
      <c r="X28" s="140"/>
      <c r="Y28" s="140"/>
      <c r="Z28" s="140"/>
      <c r="AA28" s="140"/>
      <c r="AB28" s="140"/>
      <c r="AC28" s="140"/>
      <c r="AD28" s="140"/>
      <c r="AE28" s="140" t="s">
        <v>106</v>
      </c>
      <c r="AF28" s="140"/>
      <c r="AG28" s="140"/>
      <c r="AH28" s="140"/>
      <c r="AI28" s="140"/>
      <c r="AJ28" s="140"/>
      <c r="AK28" s="140"/>
      <c r="AL28" s="140"/>
      <c r="AM28" s="140"/>
      <c r="AN28" s="140"/>
      <c r="AO28" s="140"/>
      <c r="AP28" s="140"/>
      <c r="AQ28" s="140"/>
      <c r="AR28" s="140"/>
      <c r="AS28" s="140"/>
      <c r="AT28" s="140"/>
      <c r="AU28" s="140"/>
      <c r="AV28" s="140"/>
      <c r="AW28" s="140"/>
      <c r="AX28" s="140"/>
      <c r="AY28" s="140"/>
      <c r="AZ28" s="140"/>
      <c r="BA28" s="140"/>
      <c r="BB28" s="140"/>
      <c r="BC28" s="140"/>
      <c r="BD28" s="140"/>
      <c r="BE28" s="140"/>
      <c r="BF28" s="140"/>
      <c r="BG28" s="140"/>
      <c r="BH28" s="140"/>
    </row>
    <row r="29" spans="1:60" outlineLevel="1" x14ac:dyDescent="0.2">
      <c r="A29" s="141">
        <v>12</v>
      </c>
      <c r="B29" s="141" t="s">
        <v>136</v>
      </c>
      <c r="C29" s="179" t="s">
        <v>137</v>
      </c>
      <c r="D29" s="147" t="s">
        <v>128</v>
      </c>
      <c r="E29" s="154">
        <v>129</v>
      </c>
      <c r="F29" s="157"/>
      <c r="G29" s="158">
        <f>ROUND(E29*F29,2)</f>
        <v>0</v>
      </c>
      <c r="H29" s="157"/>
      <c r="I29" s="158">
        <f>ROUND(E29*H29,2)</f>
        <v>0</v>
      </c>
      <c r="J29" s="157"/>
      <c r="K29" s="158">
        <f>ROUND(E29*J29,2)</f>
        <v>0</v>
      </c>
      <c r="L29" s="158">
        <v>21</v>
      </c>
      <c r="M29" s="158">
        <f>G29*(1+L29/100)</f>
        <v>0</v>
      </c>
      <c r="N29" s="148">
        <v>0</v>
      </c>
      <c r="O29" s="148">
        <f>ROUND(E29*N29,5)</f>
        <v>0</v>
      </c>
      <c r="P29" s="148">
        <v>0</v>
      </c>
      <c r="Q29" s="148">
        <f>ROUND(E29*P29,5)</f>
        <v>0</v>
      </c>
      <c r="R29" s="148"/>
      <c r="S29" s="148"/>
      <c r="T29" s="149">
        <v>0</v>
      </c>
      <c r="U29" s="148">
        <f>ROUND(E29*T29,2)</f>
        <v>0</v>
      </c>
      <c r="V29" s="140"/>
      <c r="W29" s="140"/>
      <c r="X29" s="140"/>
      <c r="Y29" s="140"/>
      <c r="Z29" s="140"/>
      <c r="AA29" s="140"/>
      <c r="AB29" s="140"/>
      <c r="AC29" s="140"/>
      <c r="AD29" s="140"/>
      <c r="AE29" s="140" t="s">
        <v>106</v>
      </c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  <c r="AQ29" s="140"/>
      <c r="AR29" s="140"/>
      <c r="AS29" s="140"/>
      <c r="AT29" s="140"/>
      <c r="AU29" s="140"/>
      <c r="AV29" s="140"/>
      <c r="AW29" s="140"/>
      <c r="AX29" s="140"/>
      <c r="AY29" s="140"/>
      <c r="AZ29" s="140"/>
      <c r="BA29" s="140"/>
      <c r="BB29" s="140"/>
      <c r="BC29" s="140"/>
      <c r="BD29" s="140"/>
      <c r="BE29" s="140"/>
      <c r="BF29" s="140"/>
      <c r="BG29" s="140"/>
      <c r="BH29" s="140"/>
    </row>
    <row r="30" spans="1:60" x14ac:dyDescent="0.2">
      <c r="A30" s="142" t="s">
        <v>101</v>
      </c>
      <c r="B30" s="142" t="s">
        <v>62</v>
      </c>
      <c r="C30" s="181" t="s">
        <v>63</v>
      </c>
      <c r="D30" s="151"/>
      <c r="E30" s="156"/>
      <c r="F30" s="159"/>
      <c r="G30" s="159">
        <f>SUMIF(AE31:AE31,"&lt;&gt;NOR",G31:G31)</f>
        <v>0</v>
      </c>
      <c r="H30" s="159"/>
      <c r="I30" s="159">
        <f>SUM(I31:I31)</f>
        <v>0</v>
      </c>
      <c r="J30" s="159"/>
      <c r="K30" s="159">
        <f>SUM(K31:K31)</f>
        <v>0</v>
      </c>
      <c r="L30" s="159"/>
      <c r="M30" s="159">
        <f>SUM(M31:M31)</f>
        <v>0</v>
      </c>
      <c r="N30" s="152"/>
      <c r="O30" s="152">
        <f>SUM(O31:O31)</f>
        <v>0</v>
      </c>
      <c r="P30" s="152"/>
      <c r="Q30" s="152">
        <f>SUM(Q31:Q31)</f>
        <v>0</v>
      </c>
      <c r="R30" s="152"/>
      <c r="S30" s="152"/>
      <c r="T30" s="153"/>
      <c r="U30" s="152">
        <f>SUM(U31:U31)</f>
        <v>89.71</v>
      </c>
      <c r="AE30" t="s">
        <v>102</v>
      </c>
    </row>
    <row r="31" spans="1:60" outlineLevel="1" x14ac:dyDescent="0.2">
      <c r="A31" s="141">
        <v>13</v>
      </c>
      <c r="B31" s="141" t="s">
        <v>138</v>
      </c>
      <c r="C31" s="179" t="s">
        <v>139</v>
      </c>
      <c r="D31" s="147" t="s">
        <v>128</v>
      </c>
      <c r="E31" s="154">
        <v>267</v>
      </c>
      <c r="F31" s="157"/>
      <c r="G31" s="158">
        <f>ROUND(E31*F31,2)</f>
        <v>0</v>
      </c>
      <c r="H31" s="157"/>
      <c r="I31" s="158">
        <f>ROUND(E31*H31,2)</f>
        <v>0</v>
      </c>
      <c r="J31" s="157"/>
      <c r="K31" s="158">
        <f>ROUND(E31*J31,2)</f>
        <v>0</v>
      </c>
      <c r="L31" s="158">
        <v>21</v>
      </c>
      <c r="M31" s="158">
        <f>G31*(1+L31/100)</f>
        <v>0</v>
      </c>
      <c r="N31" s="148">
        <v>0</v>
      </c>
      <c r="O31" s="148">
        <f>ROUND(E31*N31,5)</f>
        <v>0</v>
      </c>
      <c r="P31" s="148">
        <v>0</v>
      </c>
      <c r="Q31" s="148">
        <f>ROUND(E31*P31,5)</f>
        <v>0</v>
      </c>
      <c r="R31" s="148"/>
      <c r="S31" s="148"/>
      <c r="T31" s="149">
        <v>0.33600000000000002</v>
      </c>
      <c r="U31" s="148">
        <f>ROUND(E31*T31,2)</f>
        <v>89.71</v>
      </c>
      <c r="V31" s="140"/>
      <c r="W31" s="140"/>
      <c r="X31" s="140"/>
      <c r="Y31" s="140"/>
      <c r="Z31" s="140"/>
      <c r="AA31" s="140"/>
      <c r="AB31" s="140"/>
      <c r="AC31" s="140"/>
      <c r="AD31" s="140"/>
      <c r="AE31" s="140" t="s">
        <v>106</v>
      </c>
      <c r="AF31" s="140"/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0"/>
      <c r="AR31" s="140"/>
      <c r="AS31" s="140"/>
      <c r="AT31" s="140"/>
      <c r="AU31" s="140"/>
      <c r="AV31" s="140"/>
      <c r="AW31" s="140"/>
      <c r="AX31" s="140"/>
      <c r="AY31" s="140"/>
      <c r="AZ31" s="140"/>
      <c r="BA31" s="140"/>
      <c r="BB31" s="140"/>
      <c r="BC31" s="140"/>
      <c r="BD31" s="140"/>
      <c r="BE31" s="140"/>
      <c r="BF31" s="140"/>
      <c r="BG31" s="140"/>
      <c r="BH31" s="140"/>
    </row>
    <row r="32" spans="1:60" x14ac:dyDescent="0.2">
      <c r="A32" s="142" t="s">
        <v>101</v>
      </c>
      <c r="B32" s="142" t="s">
        <v>64</v>
      </c>
      <c r="C32" s="181" t="s">
        <v>65</v>
      </c>
      <c r="D32" s="151"/>
      <c r="E32" s="156"/>
      <c r="F32" s="159"/>
      <c r="G32" s="159">
        <f>SUMIF(AE33:AE37,"&lt;&gt;NOR",G33:G37)</f>
        <v>0</v>
      </c>
      <c r="H32" s="159"/>
      <c r="I32" s="159">
        <f>SUM(I33:I37)</f>
        <v>0</v>
      </c>
      <c r="J32" s="159"/>
      <c r="K32" s="159">
        <f>SUM(K33:K37)</f>
        <v>0</v>
      </c>
      <c r="L32" s="159"/>
      <c r="M32" s="159">
        <f>SUM(M33:M37)</f>
        <v>0</v>
      </c>
      <c r="N32" s="152"/>
      <c r="O32" s="152">
        <f>SUM(O33:O37)</f>
        <v>0.59785999999999995</v>
      </c>
      <c r="P32" s="152"/>
      <c r="Q32" s="152">
        <f>SUM(Q33:Q37)</f>
        <v>0</v>
      </c>
      <c r="R32" s="152"/>
      <c r="S32" s="152"/>
      <c r="T32" s="153"/>
      <c r="U32" s="152">
        <f>SUM(U33:U37)</f>
        <v>76.11</v>
      </c>
      <c r="AE32" t="s">
        <v>102</v>
      </c>
    </row>
    <row r="33" spans="1:60" outlineLevel="1" x14ac:dyDescent="0.2">
      <c r="A33" s="141">
        <v>14</v>
      </c>
      <c r="B33" s="141" t="s">
        <v>140</v>
      </c>
      <c r="C33" s="179" t="s">
        <v>141</v>
      </c>
      <c r="D33" s="147" t="s">
        <v>111</v>
      </c>
      <c r="E33" s="154">
        <v>167</v>
      </c>
      <c r="F33" s="157"/>
      <c r="G33" s="158">
        <f>ROUND(E33*F33,2)</f>
        <v>0</v>
      </c>
      <c r="H33" s="157"/>
      <c r="I33" s="158">
        <f>ROUND(E33*H33,2)</f>
        <v>0</v>
      </c>
      <c r="J33" s="157"/>
      <c r="K33" s="158">
        <f>ROUND(E33*J33,2)</f>
        <v>0</v>
      </c>
      <c r="L33" s="158">
        <v>21</v>
      </c>
      <c r="M33" s="158">
        <f>G33*(1+L33/100)</f>
        <v>0</v>
      </c>
      <c r="N33" s="148">
        <v>3.5799999999999998E-3</v>
      </c>
      <c r="O33" s="148">
        <f>ROUND(E33*N33,5)</f>
        <v>0.59785999999999995</v>
      </c>
      <c r="P33" s="148">
        <v>0</v>
      </c>
      <c r="Q33" s="148">
        <f>ROUND(E33*P33,5)</f>
        <v>0</v>
      </c>
      <c r="R33" s="148"/>
      <c r="S33" s="148"/>
      <c r="T33" s="149">
        <v>0.43761</v>
      </c>
      <c r="U33" s="148">
        <f>ROUND(E33*T33,2)</f>
        <v>73.08</v>
      </c>
      <c r="V33" s="140"/>
      <c r="W33" s="140"/>
      <c r="X33" s="140"/>
      <c r="Y33" s="140"/>
      <c r="Z33" s="140"/>
      <c r="AA33" s="140"/>
      <c r="AB33" s="140"/>
      <c r="AC33" s="140"/>
      <c r="AD33" s="140"/>
      <c r="AE33" s="140" t="s">
        <v>142</v>
      </c>
      <c r="AF33" s="140"/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0"/>
      <c r="AR33" s="140"/>
      <c r="AS33" s="140"/>
      <c r="AT33" s="140"/>
      <c r="AU33" s="140"/>
      <c r="AV33" s="140"/>
      <c r="AW33" s="140"/>
      <c r="AX33" s="140"/>
      <c r="AY33" s="140"/>
      <c r="AZ33" s="140"/>
      <c r="BA33" s="140"/>
      <c r="BB33" s="140"/>
      <c r="BC33" s="140"/>
      <c r="BD33" s="140"/>
      <c r="BE33" s="140"/>
      <c r="BF33" s="140"/>
      <c r="BG33" s="140"/>
      <c r="BH33" s="140"/>
    </row>
    <row r="34" spans="1:60" outlineLevel="1" x14ac:dyDescent="0.2">
      <c r="A34" s="141"/>
      <c r="B34" s="141"/>
      <c r="C34" s="180" t="s">
        <v>115</v>
      </c>
      <c r="D34" s="150"/>
      <c r="E34" s="155">
        <v>167</v>
      </c>
      <c r="F34" s="158"/>
      <c r="G34" s="158"/>
      <c r="H34" s="158"/>
      <c r="I34" s="158"/>
      <c r="J34" s="158"/>
      <c r="K34" s="158"/>
      <c r="L34" s="158"/>
      <c r="M34" s="158"/>
      <c r="N34" s="148"/>
      <c r="O34" s="148"/>
      <c r="P34" s="148"/>
      <c r="Q34" s="148"/>
      <c r="R34" s="148"/>
      <c r="S34" s="148"/>
      <c r="T34" s="149"/>
      <c r="U34" s="148"/>
      <c r="V34" s="140"/>
      <c r="W34" s="140"/>
      <c r="X34" s="140"/>
      <c r="Y34" s="140"/>
      <c r="Z34" s="140"/>
      <c r="AA34" s="140"/>
      <c r="AB34" s="140"/>
      <c r="AC34" s="140"/>
      <c r="AD34" s="140"/>
      <c r="AE34" s="140" t="s">
        <v>108</v>
      </c>
      <c r="AF34" s="140">
        <v>0</v>
      </c>
      <c r="AG34" s="140"/>
      <c r="AH34" s="140"/>
      <c r="AI34" s="140"/>
      <c r="AJ34" s="140"/>
      <c r="AK34" s="140"/>
      <c r="AL34" s="140"/>
      <c r="AM34" s="140"/>
      <c r="AN34" s="140"/>
      <c r="AO34" s="140"/>
      <c r="AP34" s="140"/>
      <c r="AQ34" s="140"/>
      <c r="AR34" s="140"/>
      <c r="AS34" s="140"/>
      <c r="AT34" s="140"/>
      <c r="AU34" s="140"/>
      <c r="AV34" s="140"/>
      <c r="AW34" s="140"/>
      <c r="AX34" s="140"/>
      <c r="AY34" s="140"/>
      <c r="AZ34" s="140"/>
      <c r="BA34" s="140"/>
      <c r="BB34" s="140"/>
      <c r="BC34" s="140"/>
      <c r="BD34" s="140"/>
      <c r="BE34" s="140"/>
      <c r="BF34" s="140"/>
      <c r="BG34" s="140"/>
      <c r="BH34" s="140"/>
    </row>
    <row r="35" spans="1:60" outlineLevel="1" x14ac:dyDescent="0.2">
      <c r="A35" s="141">
        <v>15</v>
      </c>
      <c r="B35" s="141" t="s">
        <v>143</v>
      </c>
      <c r="C35" s="179" t="s">
        <v>144</v>
      </c>
      <c r="D35" s="147" t="s">
        <v>111</v>
      </c>
      <c r="E35" s="154">
        <v>167</v>
      </c>
      <c r="F35" s="157"/>
      <c r="G35" s="158">
        <f>ROUND(E35*F35,2)</f>
        <v>0</v>
      </c>
      <c r="H35" s="157"/>
      <c r="I35" s="158">
        <f>ROUND(E35*H35,2)</f>
        <v>0</v>
      </c>
      <c r="J35" s="157"/>
      <c r="K35" s="158">
        <f>ROUND(E35*J35,2)</f>
        <v>0</v>
      </c>
      <c r="L35" s="158">
        <v>21</v>
      </c>
      <c r="M35" s="158">
        <f>G35*(1+L35/100)</f>
        <v>0</v>
      </c>
      <c r="N35" s="148">
        <v>0</v>
      </c>
      <c r="O35" s="148">
        <f>ROUND(E35*N35,5)</f>
        <v>0</v>
      </c>
      <c r="P35" s="148">
        <v>0</v>
      </c>
      <c r="Q35" s="148">
        <f>ROUND(E35*P35,5)</f>
        <v>0</v>
      </c>
      <c r="R35" s="148"/>
      <c r="S35" s="148"/>
      <c r="T35" s="149">
        <v>0</v>
      </c>
      <c r="U35" s="148">
        <f>ROUND(E35*T35,2)</f>
        <v>0</v>
      </c>
      <c r="V35" s="140"/>
      <c r="W35" s="140"/>
      <c r="X35" s="140"/>
      <c r="Y35" s="140"/>
      <c r="Z35" s="140"/>
      <c r="AA35" s="140"/>
      <c r="AB35" s="140"/>
      <c r="AC35" s="140"/>
      <c r="AD35" s="140"/>
      <c r="AE35" s="140" t="s">
        <v>106</v>
      </c>
      <c r="AF35" s="140"/>
      <c r="AG35" s="140"/>
      <c r="AH35" s="140"/>
      <c r="AI35" s="140"/>
      <c r="AJ35" s="140"/>
      <c r="AK35" s="140"/>
      <c r="AL35" s="140"/>
      <c r="AM35" s="140"/>
      <c r="AN35" s="140"/>
      <c r="AO35" s="140"/>
      <c r="AP35" s="140"/>
      <c r="AQ35" s="140"/>
      <c r="AR35" s="140"/>
      <c r="AS35" s="140"/>
      <c r="AT35" s="140"/>
      <c r="AU35" s="140"/>
      <c r="AV35" s="140"/>
      <c r="AW35" s="140"/>
      <c r="AX35" s="140"/>
      <c r="AY35" s="140"/>
      <c r="AZ35" s="140"/>
      <c r="BA35" s="140"/>
      <c r="BB35" s="140"/>
      <c r="BC35" s="140"/>
      <c r="BD35" s="140"/>
      <c r="BE35" s="140"/>
      <c r="BF35" s="140"/>
      <c r="BG35" s="140"/>
      <c r="BH35" s="140"/>
    </row>
    <row r="36" spans="1:60" outlineLevel="1" x14ac:dyDescent="0.2">
      <c r="A36" s="141">
        <v>16</v>
      </c>
      <c r="B36" s="141" t="s">
        <v>145</v>
      </c>
      <c r="C36" s="179" t="s">
        <v>146</v>
      </c>
      <c r="D36" s="147" t="s">
        <v>128</v>
      </c>
      <c r="E36" s="154">
        <v>0.96</v>
      </c>
      <c r="F36" s="157"/>
      <c r="G36" s="158">
        <f>ROUND(E36*F36,2)</f>
        <v>0</v>
      </c>
      <c r="H36" s="157"/>
      <c r="I36" s="158">
        <f>ROUND(E36*H36,2)</f>
        <v>0</v>
      </c>
      <c r="J36" s="157"/>
      <c r="K36" s="158">
        <f>ROUND(E36*J36,2)</f>
        <v>0</v>
      </c>
      <c r="L36" s="158">
        <v>21</v>
      </c>
      <c r="M36" s="158">
        <f>G36*(1+L36/100)</f>
        <v>0</v>
      </c>
      <c r="N36" s="148">
        <v>0</v>
      </c>
      <c r="O36" s="148">
        <f>ROUND(E36*N36,5)</f>
        <v>0</v>
      </c>
      <c r="P36" s="148">
        <v>0</v>
      </c>
      <c r="Q36" s="148">
        <f>ROUND(E36*P36,5)</f>
        <v>0</v>
      </c>
      <c r="R36" s="148"/>
      <c r="S36" s="148"/>
      <c r="T36" s="149">
        <v>1.5980000000000001</v>
      </c>
      <c r="U36" s="148">
        <f>ROUND(E36*T36,2)</f>
        <v>1.53</v>
      </c>
      <c r="V36" s="140"/>
      <c r="W36" s="140"/>
      <c r="X36" s="140"/>
      <c r="Y36" s="140"/>
      <c r="Z36" s="140"/>
      <c r="AA36" s="140"/>
      <c r="AB36" s="140"/>
      <c r="AC36" s="140"/>
      <c r="AD36" s="140"/>
      <c r="AE36" s="140" t="s">
        <v>106</v>
      </c>
      <c r="AF36" s="140"/>
      <c r="AG36" s="140"/>
      <c r="AH36" s="140"/>
      <c r="AI36" s="140"/>
      <c r="AJ36" s="140"/>
      <c r="AK36" s="140"/>
      <c r="AL36" s="140"/>
      <c r="AM36" s="140"/>
      <c r="AN36" s="140"/>
      <c r="AO36" s="140"/>
      <c r="AP36" s="140"/>
      <c r="AQ36" s="140"/>
      <c r="AR36" s="140"/>
      <c r="AS36" s="140"/>
      <c r="AT36" s="140"/>
      <c r="AU36" s="140"/>
      <c r="AV36" s="140"/>
      <c r="AW36" s="140"/>
      <c r="AX36" s="140"/>
      <c r="AY36" s="140"/>
      <c r="AZ36" s="140"/>
      <c r="BA36" s="140"/>
      <c r="BB36" s="140"/>
      <c r="BC36" s="140"/>
      <c r="BD36" s="140"/>
      <c r="BE36" s="140"/>
      <c r="BF36" s="140"/>
      <c r="BG36" s="140"/>
      <c r="BH36" s="140"/>
    </row>
    <row r="37" spans="1:60" outlineLevel="1" x14ac:dyDescent="0.2">
      <c r="A37" s="141">
        <v>17</v>
      </c>
      <c r="B37" s="141" t="s">
        <v>147</v>
      </c>
      <c r="C37" s="179" t="s">
        <v>148</v>
      </c>
      <c r="D37" s="147" t="s">
        <v>128</v>
      </c>
      <c r="E37" s="154">
        <v>0.96</v>
      </c>
      <c r="F37" s="157"/>
      <c r="G37" s="158">
        <f>ROUND(E37*F37,2)</f>
        <v>0</v>
      </c>
      <c r="H37" s="157"/>
      <c r="I37" s="158">
        <f>ROUND(E37*H37,2)</f>
        <v>0</v>
      </c>
      <c r="J37" s="157"/>
      <c r="K37" s="158">
        <f>ROUND(E37*J37,2)</f>
        <v>0</v>
      </c>
      <c r="L37" s="158">
        <v>21</v>
      </c>
      <c r="M37" s="158">
        <f>G37*(1+L37/100)</f>
        <v>0</v>
      </c>
      <c r="N37" s="148">
        <v>0</v>
      </c>
      <c r="O37" s="148">
        <f>ROUND(E37*N37,5)</f>
        <v>0</v>
      </c>
      <c r="P37" s="148">
        <v>0</v>
      </c>
      <c r="Q37" s="148">
        <f>ROUND(E37*P37,5)</f>
        <v>0</v>
      </c>
      <c r="R37" s="148"/>
      <c r="S37" s="148"/>
      <c r="T37" s="149">
        <v>1.5669999999999999</v>
      </c>
      <c r="U37" s="148">
        <f>ROUND(E37*T37,2)</f>
        <v>1.5</v>
      </c>
      <c r="V37" s="140"/>
      <c r="W37" s="140"/>
      <c r="X37" s="140"/>
      <c r="Y37" s="140"/>
      <c r="Z37" s="140"/>
      <c r="AA37" s="140"/>
      <c r="AB37" s="140"/>
      <c r="AC37" s="140"/>
      <c r="AD37" s="140"/>
      <c r="AE37" s="140" t="s">
        <v>106</v>
      </c>
      <c r="AF37" s="140"/>
      <c r="AG37" s="140"/>
      <c r="AH37" s="140"/>
      <c r="AI37" s="140"/>
      <c r="AJ37" s="140"/>
      <c r="AK37" s="140"/>
      <c r="AL37" s="140"/>
      <c r="AM37" s="140"/>
      <c r="AN37" s="140"/>
      <c r="AO37" s="140"/>
      <c r="AP37" s="140"/>
      <c r="AQ37" s="140"/>
      <c r="AR37" s="140"/>
      <c r="AS37" s="140"/>
      <c r="AT37" s="140"/>
      <c r="AU37" s="140"/>
      <c r="AV37" s="140"/>
      <c r="AW37" s="140"/>
      <c r="AX37" s="140"/>
      <c r="AY37" s="140"/>
      <c r="AZ37" s="140"/>
      <c r="BA37" s="140"/>
      <c r="BB37" s="140"/>
      <c r="BC37" s="140"/>
      <c r="BD37" s="140"/>
      <c r="BE37" s="140"/>
      <c r="BF37" s="140"/>
      <c r="BG37" s="140"/>
      <c r="BH37" s="140"/>
    </row>
    <row r="38" spans="1:60" x14ac:dyDescent="0.2">
      <c r="A38" s="142" t="s">
        <v>101</v>
      </c>
      <c r="B38" s="142" t="s">
        <v>66</v>
      </c>
      <c r="C38" s="181" t="s">
        <v>67</v>
      </c>
      <c r="D38" s="151"/>
      <c r="E38" s="156"/>
      <c r="F38" s="159"/>
      <c r="G38" s="159">
        <f>SUMIF(AE39:AE49,"&lt;&gt;NOR",G39:G49)</f>
        <v>0</v>
      </c>
      <c r="H38" s="159"/>
      <c r="I38" s="159">
        <f>SUM(I39:I49)</f>
        <v>0</v>
      </c>
      <c r="J38" s="159"/>
      <c r="K38" s="159">
        <f>SUM(K39:K49)</f>
        <v>0</v>
      </c>
      <c r="L38" s="159"/>
      <c r="M38" s="159">
        <f>SUM(M39:M49)</f>
        <v>0</v>
      </c>
      <c r="N38" s="152"/>
      <c r="O38" s="152">
        <f>SUM(O39:O49)</f>
        <v>0.63488999999999995</v>
      </c>
      <c r="P38" s="152"/>
      <c r="Q38" s="152">
        <f>SUM(Q39:Q49)</f>
        <v>0</v>
      </c>
      <c r="R38" s="152"/>
      <c r="S38" s="152"/>
      <c r="T38" s="153"/>
      <c r="U38" s="152">
        <f>SUM(U39:U49)</f>
        <v>32.120000000000005</v>
      </c>
      <c r="AE38" t="s">
        <v>102</v>
      </c>
    </row>
    <row r="39" spans="1:60" ht="22.5" outlineLevel="1" x14ac:dyDescent="0.2">
      <c r="A39" s="141">
        <v>18</v>
      </c>
      <c r="B39" s="141" t="s">
        <v>149</v>
      </c>
      <c r="C39" s="179" t="s">
        <v>150</v>
      </c>
      <c r="D39" s="147" t="s">
        <v>111</v>
      </c>
      <c r="E39" s="154">
        <v>334</v>
      </c>
      <c r="F39" s="157"/>
      <c r="G39" s="158">
        <f>ROUND(E39*F39,2)</f>
        <v>0</v>
      </c>
      <c r="H39" s="157"/>
      <c r="I39" s="158">
        <f>ROUND(E39*H39,2)</f>
        <v>0</v>
      </c>
      <c r="J39" s="157"/>
      <c r="K39" s="158">
        <f>ROUND(E39*J39,2)</f>
        <v>0</v>
      </c>
      <c r="L39" s="158">
        <v>21</v>
      </c>
      <c r="M39" s="158">
        <f>G39*(1+L39/100)</f>
        <v>0</v>
      </c>
      <c r="N39" s="148">
        <v>0</v>
      </c>
      <c r="O39" s="148">
        <f>ROUND(E39*N39,5)</f>
        <v>0</v>
      </c>
      <c r="P39" s="148">
        <v>0</v>
      </c>
      <c r="Q39" s="148">
        <f>ROUND(E39*P39,5)</f>
        <v>0</v>
      </c>
      <c r="R39" s="148"/>
      <c r="S39" s="148"/>
      <c r="T39" s="149">
        <v>0.08</v>
      </c>
      <c r="U39" s="148">
        <f>ROUND(E39*T39,2)</f>
        <v>26.72</v>
      </c>
      <c r="V39" s="140"/>
      <c r="W39" s="140"/>
      <c r="X39" s="140"/>
      <c r="Y39" s="140"/>
      <c r="Z39" s="140"/>
      <c r="AA39" s="140"/>
      <c r="AB39" s="140"/>
      <c r="AC39" s="140"/>
      <c r="AD39" s="140"/>
      <c r="AE39" s="140" t="s">
        <v>106</v>
      </c>
      <c r="AF39" s="140"/>
      <c r="AG39" s="140"/>
      <c r="AH39" s="140"/>
      <c r="AI39" s="140"/>
      <c r="AJ39" s="140"/>
      <c r="AK39" s="140"/>
      <c r="AL39" s="140"/>
      <c r="AM39" s="140"/>
      <c r="AN39" s="140"/>
      <c r="AO39" s="140"/>
      <c r="AP39" s="140"/>
      <c r="AQ39" s="140"/>
      <c r="AR39" s="140"/>
      <c r="AS39" s="140"/>
      <c r="AT39" s="140"/>
      <c r="AU39" s="140"/>
      <c r="AV39" s="140"/>
      <c r="AW39" s="140"/>
      <c r="AX39" s="140"/>
      <c r="AY39" s="140"/>
      <c r="AZ39" s="140"/>
      <c r="BA39" s="140"/>
      <c r="BB39" s="140"/>
      <c r="BC39" s="140"/>
      <c r="BD39" s="140"/>
      <c r="BE39" s="140"/>
      <c r="BF39" s="140"/>
      <c r="BG39" s="140"/>
      <c r="BH39" s="140"/>
    </row>
    <row r="40" spans="1:60" outlineLevel="1" x14ac:dyDescent="0.2">
      <c r="A40" s="141"/>
      <c r="B40" s="141"/>
      <c r="C40" s="180" t="s">
        <v>151</v>
      </c>
      <c r="D40" s="150"/>
      <c r="E40" s="155">
        <v>167</v>
      </c>
      <c r="F40" s="158"/>
      <c r="G40" s="158"/>
      <c r="H40" s="158"/>
      <c r="I40" s="158"/>
      <c r="J40" s="158"/>
      <c r="K40" s="158"/>
      <c r="L40" s="158"/>
      <c r="M40" s="158"/>
      <c r="N40" s="148"/>
      <c r="O40" s="148"/>
      <c r="P40" s="148"/>
      <c r="Q40" s="148"/>
      <c r="R40" s="148"/>
      <c r="S40" s="148"/>
      <c r="T40" s="149"/>
      <c r="U40" s="148"/>
      <c r="V40" s="140"/>
      <c r="W40" s="140"/>
      <c r="X40" s="140"/>
      <c r="Y40" s="140"/>
      <c r="Z40" s="140"/>
      <c r="AA40" s="140"/>
      <c r="AB40" s="140"/>
      <c r="AC40" s="140"/>
      <c r="AD40" s="140"/>
      <c r="AE40" s="140" t="s">
        <v>108</v>
      </c>
      <c r="AF40" s="140">
        <v>0</v>
      </c>
      <c r="AG40" s="140"/>
      <c r="AH40" s="140"/>
      <c r="AI40" s="140"/>
      <c r="AJ40" s="140"/>
      <c r="AK40" s="140"/>
      <c r="AL40" s="140"/>
      <c r="AM40" s="140"/>
      <c r="AN40" s="140"/>
      <c r="AO40" s="140"/>
      <c r="AP40" s="140"/>
      <c r="AQ40" s="140"/>
      <c r="AR40" s="140"/>
      <c r="AS40" s="140"/>
      <c r="AT40" s="140"/>
      <c r="AU40" s="140"/>
      <c r="AV40" s="140"/>
      <c r="AW40" s="140"/>
      <c r="AX40" s="140"/>
      <c r="AY40" s="140"/>
      <c r="AZ40" s="140"/>
      <c r="BA40" s="140"/>
      <c r="BB40" s="140"/>
      <c r="BC40" s="140"/>
      <c r="BD40" s="140"/>
      <c r="BE40" s="140"/>
      <c r="BF40" s="140"/>
      <c r="BG40" s="140"/>
      <c r="BH40" s="140"/>
    </row>
    <row r="41" spans="1:60" outlineLevel="1" x14ac:dyDescent="0.2">
      <c r="A41" s="141"/>
      <c r="B41" s="141"/>
      <c r="C41" s="180" t="s">
        <v>152</v>
      </c>
      <c r="D41" s="150"/>
      <c r="E41" s="155">
        <v>167</v>
      </c>
      <c r="F41" s="158"/>
      <c r="G41" s="158"/>
      <c r="H41" s="158"/>
      <c r="I41" s="158"/>
      <c r="J41" s="158"/>
      <c r="K41" s="158"/>
      <c r="L41" s="158"/>
      <c r="M41" s="158"/>
      <c r="N41" s="148"/>
      <c r="O41" s="148"/>
      <c r="P41" s="148"/>
      <c r="Q41" s="148"/>
      <c r="R41" s="148"/>
      <c r="S41" s="148"/>
      <c r="T41" s="149"/>
      <c r="U41" s="148"/>
      <c r="V41" s="140"/>
      <c r="W41" s="140"/>
      <c r="X41" s="140"/>
      <c r="Y41" s="140"/>
      <c r="Z41" s="140"/>
      <c r="AA41" s="140"/>
      <c r="AB41" s="140"/>
      <c r="AC41" s="140"/>
      <c r="AD41" s="140"/>
      <c r="AE41" s="140" t="s">
        <v>108</v>
      </c>
      <c r="AF41" s="140">
        <v>0</v>
      </c>
      <c r="AG41" s="140"/>
      <c r="AH41" s="140"/>
      <c r="AI41" s="140"/>
      <c r="AJ41" s="140"/>
      <c r="AK41" s="140"/>
      <c r="AL41" s="140"/>
      <c r="AM41" s="140"/>
      <c r="AN41" s="140"/>
      <c r="AO41" s="140"/>
      <c r="AP41" s="140"/>
      <c r="AQ41" s="140"/>
      <c r="AR41" s="140"/>
      <c r="AS41" s="140"/>
      <c r="AT41" s="140"/>
      <c r="AU41" s="140"/>
      <c r="AV41" s="140"/>
      <c r="AW41" s="140"/>
      <c r="AX41" s="140"/>
      <c r="AY41" s="140"/>
      <c r="AZ41" s="140"/>
      <c r="BA41" s="140"/>
      <c r="BB41" s="140"/>
      <c r="BC41" s="140"/>
      <c r="BD41" s="140"/>
      <c r="BE41" s="140"/>
      <c r="BF41" s="140"/>
      <c r="BG41" s="140"/>
      <c r="BH41" s="140"/>
    </row>
    <row r="42" spans="1:60" ht="22.5" outlineLevel="1" x14ac:dyDescent="0.2">
      <c r="A42" s="141">
        <v>19</v>
      </c>
      <c r="B42" s="141" t="s">
        <v>153</v>
      </c>
      <c r="C42" s="179" t="s">
        <v>154</v>
      </c>
      <c r="D42" s="147" t="s">
        <v>155</v>
      </c>
      <c r="E42" s="154">
        <v>62</v>
      </c>
      <c r="F42" s="157"/>
      <c r="G42" s="158">
        <f>ROUND(E42*F42,2)</f>
        <v>0</v>
      </c>
      <c r="H42" s="157"/>
      <c r="I42" s="158">
        <f>ROUND(E42*H42,2)</f>
        <v>0</v>
      </c>
      <c r="J42" s="157"/>
      <c r="K42" s="158">
        <f>ROUND(E42*J42,2)</f>
        <v>0</v>
      </c>
      <c r="L42" s="158">
        <v>21</v>
      </c>
      <c r="M42" s="158">
        <f>G42*(1+L42/100)</f>
        <v>0</v>
      </c>
      <c r="N42" s="148">
        <v>0</v>
      </c>
      <c r="O42" s="148">
        <f>ROUND(E42*N42,5)</f>
        <v>0</v>
      </c>
      <c r="P42" s="148">
        <v>0</v>
      </c>
      <c r="Q42" s="148">
        <f>ROUND(E42*P42,5)</f>
        <v>0</v>
      </c>
      <c r="R42" s="148"/>
      <c r="S42" s="148"/>
      <c r="T42" s="149">
        <v>0.05</v>
      </c>
      <c r="U42" s="148">
        <f>ROUND(E42*T42,2)</f>
        <v>3.1</v>
      </c>
      <c r="V42" s="140"/>
      <c r="W42" s="140"/>
      <c r="X42" s="140"/>
      <c r="Y42" s="140"/>
      <c r="Z42" s="140"/>
      <c r="AA42" s="140"/>
      <c r="AB42" s="140"/>
      <c r="AC42" s="140"/>
      <c r="AD42" s="140"/>
      <c r="AE42" s="140" t="s">
        <v>106</v>
      </c>
      <c r="AF42" s="140"/>
      <c r="AG42" s="140"/>
      <c r="AH42" s="140"/>
      <c r="AI42" s="140"/>
      <c r="AJ42" s="140"/>
      <c r="AK42" s="140"/>
      <c r="AL42" s="140"/>
      <c r="AM42" s="140"/>
      <c r="AN42" s="140"/>
      <c r="AO42" s="140"/>
      <c r="AP42" s="140"/>
      <c r="AQ42" s="140"/>
      <c r="AR42" s="140"/>
      <c r="AS42" s="140"/>
      <c r="AT42" s="140"/>
      <c r="AU42" s="140"/>
      <c r="AV42" s="140"/>
      <c r="AW42" s="140"/>
      <c r="AX42" s="140"/>
      <c r="AY42" s="140"/>
      <c r="AZ42" s="140"/>
      <c r="BA42" s="140"/>
      <c r="BB42" s="140"/>
      <c r="BC42" s="140"/>
      <c r="BD42" s="140"/>
      <c r="BE42" s="140"/>
      <c r="BF42" s="140"/>
      <c r="BG42" s="140"/>
      <c r="BH42" s="140"/>
    </row>
    <row r="43" spans="1:60" outlineLevel="1" x14ac:dyDescent="0.2">
      <c r="A43" s="141">
        <v>20</v>
      </c>
      <c r="B43" s="141" t="s">
        <v>156</v>
      </c>
      <c r="C43" s="179" t="s">
        <v>157</v>
      </c>
      <c r="D43" s="147" t="s">
        <v>105</v>
      </c>
      <c r="E43" s="154">
        <v>17.962</v>
      </c>
      <c r="F43" s="157"/>
      <c r="G43" s="158">
        <f>ROUND(E43*F43,2)</f>
        <v>0</v>
      </c>
      <c r="H43" s="157"/>
      <c r="I43" s="158">
        <f>ROUND(E43*H43,2)</f>
        <v>0</v>
      </c>
      <c r="J43" s="157"/>
      <c r="K43" s="158">
        <f>ROUND(E43*J43,2)</f>
        <v>0</v>
      </c>
      <c r="L43" s="158">
        <v>21</v>
      </c>
      <c r="M43" s="158">
        <f>G43*(1+L43/100)</f>
        <v>0</v>
      </c>
      <c r="N43" s="148">
        <v>0.03</v>
      </c>
      <c r="O43" s="148">
        <f>ROUND(E43*N43,5)</f>
        <v>0.53886000000000001</v>
      </c>
      <c r="P43" s="148">
        <v>0</v>
      </c>
      <c r="Q43" s="148">
        <f>ROUND(E43*P43,5)</f>
        <v>0</v>
      </c>
      <c r="R43" s="148"/>
      <c r="S43" s="148"/>
      <c r="T43" s="149">
        <v>0</v>
      </c>
      <c r="U43" s="148">
        <f>ROUND(E43*T43,2)</f>
        <v>0</v>
      </c>
      <c r="V43" s="140"/>
      <c r="W43" s="140"/>
      <c r="X43" s="140"/>
      <c r="Y43" s="140"/>
      <c r="Z43" s="140"/>
      <c r="AA43" s="140"/>
      <c r="AB43" s="140"/>
      <c r="AC43" s="140"/>
      <c r="AD43" s="140"/>
      <c r="AE43" s="140" t="s">
        <v>158</v>
      </c>
      <c r="AF43" s="140"/>
      <c r="AG43" s="140"/>
      <c r="AH43" s="140"/>
      <c r="AI43" s="140"/>
      <c r="AJ43" s="140"/>
      <c r="AK43" s="140"/>
      <c r="AL43" s="140"/>
      <c r="AM43" s="140"/>
      <c r="AN43" s="140"/>
      <c r="AO43" s="140"/>
      <c r="AP43" s="140"/>
      <c r="AQ43" s="140"/>
      <c r="AR43" s="140"/>
      <c r="AS43" s="140"/>
      <c r="AT43" s="140"/>
      <c r="AU43" s="140"/>
      <c r="AV43" s="140"/>
      <c r="AW43" s="140"/>
      <c r="AX43" s="140"/>
      <c r="AY43" s="140"/>
      <c r="AZ43" s="140"/>
      <c r="BA43" s="140"/>
      <c r="BB43" s="140"/>
      <c r="BC43" s="140"/>
      <c r="BD43" s="140"/>
      <c r="BE43" s="140"/>
      <c r="BF43" s="140"/>
      <c r="BG43" s="140"/>
      <c r="BH43" s="140"/>
    </row>
    <row r="44" spans="1:60" outlineLevel="1" x14ac:dyDescent="0.2">
      <c r="A44" s="141"/>
      <c r="B44" s="141"/>
      <c r="C44" s="180" t="s">
        <v>159</v>
      </c>
      <c r="D44" s="150"/>
      <c r="E44" s="155">
        <v>17.869</v>
      </c>
      <c r="F44" s="158"/>
      <c r="G44" s="158"/>
      <c r="H44" s="158"/>
      <c r="I44" s="158"/>
      <c r="J44" s="158"/>
      <c r="K44" s="158"/>
      <c r="L44" s="158"/>
      <c r="M44" s="158"/>
      <c r="N44" s="148"/>
      <c r="O44" s="148"/>
      <c r="P44" s="148"/>
      <c r="Q44" s="148"/>
      <c r="R44" s="148"/>
      <c r="S44" s="148"/>
      <c r="T44" s="149"/>
      <c r="U44" s="148"/>
      <c r="V44" s="140"/>
      <c r="W44" s="140"/>
      <c r="X44" s="140"/>
      <c r="Y44" s="140"/>
      <c r="Z44" s="140"/>
      <c r="AA44" s="140"/>
      <c r="AB44" s="140"/>
      <c r="AC44" s="140"/>
      <c r="AD44" s="140"/>
      <c r="AE44" s="140" t="s">
        <v>108</v>
      </c>
      <c r="AF44" s="140">
        <v>0</v>
      </c>
      <c r="AG44" s="140"/>
      <c r="AH44" s="140"/>
      <c r="AI44" s="140"/>
      <c r="AJ44" s="140"/>
      <c r="AK44" s="140"/>
      <c r="AL44" s="140"/>
      <c r="AM44" s="140"/>
      <c r="AN44" s="140"/>
      <c r="AO44" s="140"/>
      <c r="AP44" s="140"/>
      <c r="AQ44" s="140"/>
      <c r="AR44" s="140"/>
      <c r="AS44" s="140"/>
      <c r="AT44" s="140"/>
      <c r="AU44" s="140"/>
      <c r="AV44" s="140"/>
      <c r="AW44" s="140"/>
      <c r="AX44" s="140"/>
      <c r="AY44" s="140"/>
      <c r="AZ44" s="140"/>
      <c r="BA44" s="140"/>
      <c r="BB44" s="140"/>
      <c r="BC44" s="140"/>
      <c r="BD44" s="140"/>
      <c r="BE44" s="140"/>
      <c r="BF44" s="140"/>
      <c r="BG44" s="140"/>
      <c r="BH44" s="140"/>
    </row>
    <row r="45" spans="1:60" outlineLevel="1" x14ac:dyDescent="0.2">
      <c r="A45" s="141"/>
      <c r="B45" s="141"/>
      <c r="C45" s="180" t="s">
        <v>160</v>
      </c>
      <c r="D45" s="150"/>
      <c r="E45" s="155">
        <v>9.2999999999999999E-2</v>
      </c>
      <c r="F45" s="158"/>
      <c r="G45" s="158"/>
      <c r="H45" s="158"/>
      <c r="I45" s="158"/>
      <c r="J45" s="158"/>
      <c r="K45" s="158"/>
      <c r="L45" s="158"/>
      <c r="M45" s="158"/>
      <c r="N45" s="148"/>
      <c r="O45" s="148"/>
      <c r="P45" s="148"/>
      <c r="Q45" s="148"/>
      <c r="R45" s="148"/>
      <c r="S45" s="148"/>
      <c r="T45" s="149"/>
      <c r="U45" s="148"/>
      <c r="V45" s="140"/>
      <c r="W45" s="140"/>
      <c r="X45" s="140"/>
      <c r="Y45" s="140"/>
      <c r="Z45" s="140"/>
      <c r="AA45" s="140"/>
      <c r="AB45" s="140"/>
      <c r="AC45" s="140"/>
      <c r="AD45" s="140"/>
      <c r="AE45" s="140" t="s">
        <v>108</v>
      </c>
      <c r="AF45" s="140">
        <v>0</v>
      </c>
      <c r="AG45" s="140"/>
      <c r="AH45" s="140"/>
      <c r="AI45" s="140"/>
      <c r="AJ45" s="140"/>
      <c r="AK45" s="140"/>
      <c r="AL45" s="140"/>
      <c r="AM45" s="140"/>
      <c r="AN45" s="140"/>
      <c r="AO45" s="140"/>
      <c r="AP45" s="140"/>
      <c r="AQ45" s="140"/>
      <c r="AR45" s="140"/>
      <c r="AS45" s="140"/>
      <c r="AT45" s="140"/>
      <c r="AU45" s="140"/>
      <c r="AV45" s="140"/>
      <c r="AW45" s="140"/>
      <c r="AX45" s="140"/>
      <c r="AY45" s="140"/>
      <c r="AZ45" s="140"/>
      <c r="BA45" s="140"/>
      <c r="BB45" s="140"/>
      <c r="BC45" s="140"/>
      <c r="BD45" s="140"/>
      <c r="BE45" s="140"/>
      <c r="BF45" s="140"/>
      <c r="BG45" s="140"/>
      <c r="BH45" s="140"/>
    </row>
    <row r="46" spans="1:60" outlineLevel="1" x14ac:dyDescent="0.2">
      <c r="A46" s="141">
        <v>21</v>
      </c>
      <c r="B46" s="141" t="s">
        <v>161</v>
      </c>
      <c r="C46" s="179" t="s">
        <v>162</v>
      </c>
      <c r="D46" s="147" t="s">
        <v>111</v>
      </c>
      <c r="E46" s="154">
        <v>192.05</v>
      </c>
      <c r="F46" s="157"/>
      <c r="G46" s="158">
        <f>ROUND(E46*F46,2)</f>
        <v>0</v>
      </c>
      <c r="H46" s="157"/>
      <c r="I46" s="158">
        <f>ROUND(E46*H46,2)</f>
        <v>0</v>
      </c>
      <c r="J46" s="157"/>
      <c r="K46" s="158">
        <f>ROUND(E46*J46,2)</f>
        <v>0</v>
      </c>
      <c r="L46" s="158">
        <v>21</v>
      </c>
      <c r="M46" s="158">
        <f>G46*(1+L46/100)</f>
        <v>0</v>
      </c>
      <c r="N46" s="148">
        <v>5.0000000000000001E-4</v>
      </c>
      <c r="O46" s="148">
        <f>ROUND(E46*N46,5)</f>
        <v>9.6030000000000004E-2</v>
      </c>
      <c r="P46" s="148">
        <v>0</v>
      </c>
      <c r="Q46" s="148">
        <f>ROUND(E46*P46,5)</f>
        <v>0</v>
      </c>
      <c r="R46" s="148"/>
      <c r="S46" s="148"/>
      <c r="T46" s="149">
        <v>0</v>
      </c>
      <c r="U46" s="148">
        <f>ROUND(E46*T46,2)</f>
        <v>0</v>
      </c>
      <c r="V46" s="140"/>
      <c r="W46" s="140"/>
      <c r="X46" s="140"/>
      <c r="Y46" s="140"/>
      <c r="Z46" s="140"/>
      <c r="AA46" s="140"/>
      <c r="AB46" s="140"/>
      <c r="AC46" s="140"/>
      <c r="AD46" s="140"/>
      <c r="AE46" s="140" t="s">
        <v>158</v>
      </c>
      <c r="AF46" s="140"/>
      <c r="AG46" s="140"/>
      <c r="AH46" s="140"/>
      <c r="AI46" s="140"/>
      <c r="AJ46" s="140"/>
      <c r="AK46" s="140"/>
      <c r="AL46" s="140"/>
      <c r="AM46" s="140"/>
      <c r="AN46" s="140"/>
      <c r="AO46" s="140"/>
      <c r="AP46" s="140"/>
      <c r="AQ46" s="140"/>
      <c r="AR46" s="140"/>
      <c r="AS46" s="140"/>
      <c r="AT46" s="140"/>
      <c r="AU46" s="140"/>
      <c r="AV46" s="140"/>
      <c r="AW46" s="140"/>
      <c r="AX46" s="140"/>
      <c r="AY46" s="140"/>
      <c r="AZ46" s="140"/>
      <c r="BA46" s="140"/>
      <c r="BB46" s="140"/>
      <c r="BC46" s="140"/>
      <c r="BD46" s="140"/>
      <c r="BE46" s="140"/>
      <c r="BF46" s="140"/>
      <c r="BG46" s="140"/>
      <c r="BH46" s="140"/>
    </row>
    <row r="47" spans="1:60" outlineLevel="1" x14ac:dyDescent="0.2">
      <c r="A47" s="141"/>
      <c r="B47" s="141"/>
      <c r="C47" s="180" t="s">
        <v>163</v>
      </c>
      <c r="D47" s="150"/>
      <c r="E47" s="155">
        <v>192.05</v>
      </c>
      <c r="F47" s="158"/>
      <c r="G47" s="158"/>
      <c r="H47" s="158"/>
      <c r="I47" s="158"/>
      <c r="J47" s="158"/>
      <c r="K47" s="158"/>
      <c r="L47" s="158"/>
      <c r="M47" s="158"/>
      <c r="N47" s="148"/>
      <c r="O47" s="148"/>
      <c r="P47" s="148"/>
      <c r="Q47" s="148"/>
      <c r="R47" s="148"/>
      <c r="S47" s="148"/>
      <c r="T47" s="149"/>
      <c r="U47" s="148"/>
      <c r="V47" s="140"/>
      <c r="W47" s="140"/>
      <c r="X47" s="140"/>
      <c r="Y47" s="140"/>
      <c r="Z47" s="140"/>
      <c r="AA47" s="140"/>
      <c r="AB47" s="140"/>
      <c r="AC47" s="140"/>
      <c r="AD47" s="140"/>
      <c r="AE47" s="140" t="s">
        <v>108</v>
      </c>
      <c r="AF47" s="140">
        <v>0</v>
      </c>
      <c r="AG47" s="140"/>
      <c r="AH47" s="140"/>
      <c r="AI47" s="140"/>
      <c r="AJ47" s="140"/>
      <c r="AK47" s="140"/>
      <c r="AL47" s="140"/>
      <c r="AM47" s="140"/>
      <c r="AN47" s="140"/>
      <c r="AO47" s="140"/>
      <c r="AP47" s="140"/>
      <c r="AQ47" s="140"/>
      <c r="AR47" s="140"/>
      <c r="AS47" s="140"/>
      <c r="AT47" s="140"/>
      <c r="AU47" s="140"/>
      <c r="AV47" s="140"/>
      <c r="AW47" s="140"/>
      <c r="AX47" s="140"/>
      <c r="AY47" s="140"/>
      <c r="AZ47" s="140"/>
      <c r="BA47" s="140"/>
      <c r="BB47" s="140"/>
      <c r="BC47" s="140"/>
      <c r="BD47" s="140"/>
      <c r="BE47" s="140"/>
      <c r="BF47" s="140"/>
      <c r="BG47" s="140"/>
      <c r="BH47" s="140"/>
    </row>
    <row r="48" spans="1:60" outlineLevel="1" x14ac:dyDescent="0.2">
      <c r="A48" s="141">
        <v>22</v>
      </c>
      <c r="B48" s="141" t="s">
        <v>164</v>
      </c>
      <c r="C48" s="179" t="s">
        <v>165</v>
      </c>
      <c r="D48" s="147" t="s">
        <v>128</v>
      </c>
      <c r="E48" s="154">
        <v>0.65</v>
      </c>
      <c r="F48" s="157"/>
      <c r="G48" s="158">
        <f>ROUND(E48*F48,2)</f>
        <v>0</v>
      </c>
      <c r="H48" s="157"/>
      <c r="I48" s="158">
        <f>ROUND(E48*H48,2)</f>
        <v>0</v>
      </c>
      <c r="J48" s="157"/>
      <c r="K48" s="158">
        <f>ROUND(E48*J48,2)</f>
        <v>0</v>
      </c>
      <c r="L48" s="158">
        <v>21</v>
      </c>
      <c r="M48" s="158">
        <f>G48*(1+L48/100)</f>
        <v>0</v>
      </c>
      <c r="N48" s="148">
        <v>0</v>
      </c>
      <c r="O48" s="148">
        <f>ROUND(E48*N48,5)</f>
        <v>0</v>
      </c>
      <c r="P48" s="148">
        <v>0</v>
      </c>
      <c r="Q48" s="148">
        <f>ROUND(E48*P48,5)</f>
        <v>0</v>
      </c>
      <c r="R48" s="148"/>
      <c r="S48" s="148"/>
      <c r="T48" s="149">
        <v>1.831</v>
      </c>
      <c r="U48" s="148">
        <f>ROUND(E48*T48,2)</f>
        <v>1.19</v>
      </c>
      <c r="V48" s="140"/>
      <c r="W48" s="140"/>
      <c r="X48" s="140"/>
      <c r="Y48" s="140"/>
      <c r="Z48" s="140"/>
      <c r="AA48" s="140"/>
      <c r="AB48" s="140"/>
      <c r="AC48" s="140"/>
      <c r="AD48" s="140"/>
      <c r="AE48" s="140" t="s">
        <v>106</v>
      </c>
      <c r="AF48" s="140"/>
      <c r="AG48" s="140"/>
      <c r="AH48" s="140"/>
      <c r="AI48" s="140"/>
      <c r="AJ48" s="140"/>
      <c r="AK48" s="140"/>
      <c r="AL48" s="140"/>
      <c r="AM48" s="140"/>
      <c r="AN48" s="140"/>
      <c r="AO48" s="140"/>
      <c r="AP48" s="140"/>
      <c r="AQ48" s="140"/>
      <c r="AR48" s="140"/>
      <c r="AS48" s="140"/>
      <c r="AT48" s="140"/>
      <c r="AU48" s="140"/>
      <c r="AV48" s="140"/>
      <c r="AW48" s="140"/>
      <c r="AX48" s="140"/>
      <c r="AY48" s="140"/>
      <c r="AZ48" s="140"/>
      <c r="BA48" s="140"/>
      <c r="BB48" s="140"/>
      <c r="BC48" s="140"/>
      <c r="BD48" s="140"/>
      <c r="BE48" s="140"/>
      <c r="BF48" s="140"/>
      <c r="BG48" s="140"/>
      <c r="BH48" s="140"/>
    </row>
    <row r="49" spans="1:60" outlineLevel="1" x14ac:dyDescent="0.2">
      <c r="A49" s="141">
        <v>23</v>
      </c>
      <c r="B49" s="141" t="s">
        <v>166</v>
      </c>
      <c r="C49" s="179" t="s">
        <v>167</v>
      </c>
      <c r="D49" s="147" t="s">
        <v>128</v>
      </c>
      <c r="E49" s="154">
        <v>0.64</v>
      </c>
      <c r="F49" s="157"/>
      <c r="G49" s="158">
        <f>ROUND(E49*F49,2)</f>
        <v>0</v>
      </c>
      <c r="H49" s="157"/>
      <c r="I49" s="158">
        <f>ROUND(E49*H49,2)</f>
        <v>0</v>
      </c>
      <c r="J49" s="157"/>
      <c r="K49" s="158">
        <f>ROUND(E49*J49,2)</f>
        <v>0</v>
      </c>
      <c r="L49" s="158">
        <v>21</v>
      </c>
      <c r="M49" s="158">
        <f>G49*(1+L49/100)</f>
        <v>0</v>
      </c>
      <c r="N49" s="148">
        <v>0</v>
      </c>
      <c r="O49" s="148">
        <f>ROUND(E49*N49,5)</f>
        <v>0</v>
      </c>
      <c r="P49" s="148">
        <v>0</v>
      </c>
      <c r="Q49" s="148">
        <f>ROUND(E49*P49,5)</f>
        <v>0</v>
      </c>
      <c r="R49" s="148"/>
      <c r="S49" s="148"/>
      <c r="T49" s="149">
        <v>1.74</v>
      </c>
      <c r="U49" s="148">
        <f>ROUND(E49*T49,2)</f>
        <v>1.1100000000000001</v>
      </c>
      <c r="V49" s="140"/>
      <c r="W49" s="140"/>
      <c r="X49" s="140"/>
      <c r="Y49" s="140"/>
      <c r="Z49" s="140"/>
      <c r="AA49" s="140"/>
      <c r="AB49" s="140"/>
      <c r="AC49" s="140"/>
      <c r="AD49" s="140"/>
      <c r="AE49" s="140" t="s">
        <v>106</v>
      </c>
      <c r="AF49" s="140"/>
      <c r="AG49" s="140"/>
      <c r="AH49" s="140"/>
      <c r="AI49" s="140"/>
      <c r="AJ49" s="140"/>
      <c r="AK49" s="140"/>
      <c r="AL49" s="140"/>
      <c r="AM49" s="140"/>
      <c r="AN49" s="140"/>
      <c r="AO49" s="140"/>
      <c r="AP49" s="140"/>
      <c r="AQ49" s="140"/>
      <c r="AR49" s="140"/>
      <c r="AS49" s="140"/>
      <c r="AT49" s="140"/>
      <c r="AU49" s="140"/>
      <c r="AV49" s="140"/>
      <c r="AW49" s="140"/>
      <c r="AX49" s="140"/>
      <c r="AY49" s="140"/>
      <c r="AZ49" s="140"/>
      <c r="BA49" s="140"/>
      <c r="BB49" s="140"/>
      <c r="BC49" s="140"/>
      <c r="BD49" s="140"/>
      <c r="BE49" s="140"/>
      <c r="BF49" s="140"/>
      <c r="BG49" s="140"/>
      <c r="BH49" s="140"/>
    </row>
    <row r="50" spans="1:60" x14ac:dyDescent="0.2">
      <c r="A50" s="142" t="s">
        <v>101</v>
      </c>
      <c r="B50" s="142" t="s">
        <v>68</v>
      </c>
      <c r="C50" s="181" t="s">
        <v>69</v>
      </c>
      <c r="D50" s="151"/>
      <c r="E50" s="156"/>
      <c r="F50" s="159"/>
      <c r="G50" s="159">
        <f>SUMIF(AE51:AE51,"&lt;&gt;NOR",G51:G51)</f>
        <v>0</v>
      </c>
      <c r="H50" s="159"/>
      <c r="I50" s="159">
        <f>SUM(I51:I51)</f>
        <v>0</v>
      </c>
      <c r="J50" s="159"/>
      <c r="K50" s="159">
        <f>SUM(K51:K51)</f>
        <v>0</v>
      </c>
      <c r="L50" s="159"/>
      <c r="M50" s="159">
        <f>SUM(M51:M51)</f>
        <v>0</v>
      </c>
      <c r="N50" s="152"/>
      <c r="O50" s="152">
        <f>SUM(O51:O51)</f>
        <v>0</v>
      </c>
      <c r="P50" s="152"/>
      <c r="Q50" s="152">
        <f>SUM(Q51:Q51)</f>
        <v>0</v>
      </c>
      <c r="R50" s="152"/>
      <c r="S50" s="152"/>
      <c r="T50" s="153"/>
      <c r="U50" s="152">
        <f>SUM(U51:U51)</f>
        <v>0</v>
      </c>
      <c r="AE50" t="s">
        <v>102</v>
      </c>
    </row>
    <row r="51" spans="1:60" ht="22.5" outlineLevel="1" x14ac:dyDescent="0.2">
      <c r="A51" s="141">
        <v>24</v>
      </c>
      <c r="B51" s="141" t="s">
        <v>168</v>
      </c>
      <c r="C51" s="179" t="s">
        <v>169</v>
      </c>
      <c r="D51" s="147" t="s">
        <v>170</v>
      </c>
      <c r="E51" s="154">
        <v>1</v>
      </c>
      <c r="F51" s="157"/>
      <c r="G51" s="158">
        <f>ROUND(E51*F51,2)</f>
        <v>0</v>
      </c>
      <c r="H51" s="157"/>
      <c r="I51" s="158">
        <f>ROUND(E51*H51,2)</f>
        <v>0</v>
      </c>
      <c r="J51" s="157"/>
      <c r="K51" s="158">
        <f>ROUND(E51*J51,2)</f>
        <v>0</v>
      </c>
      <c r="L51" s="158">
        <v>21</v>
      </c>
      <c r="M51" s="158">
        <f>G51*(1+L51/100)</f>
        <v>0</v>
      </c>
      <c r="N51" s="148">
        <v>0</v>
      </c>
      <c r="O51" s="148">
        <f>ROUND(E51*N51,5)</f>
        <v>0</v>
      </c>
      <c r="P51" s="148">
        <v>0</v>
      </c>
      <c r="Q51" s="148">
        <f>ROUND(E51*P51,5)</f>
        <v>0</v>
      </c>
      <c r="R51" s="148"/>
      <c r="S51" s="148"/>
      <c r="T51" s="149">
        <v>0</v>
      </c>
      <c r="U51" s="148">
        <f>ROUND(E51*T51,2)</f>
        <v>0</v>
      </c>
      <c r="V51" s="140"/>
      <c r="W51" s="140"/>
      <c r="X51" s="140"/>
      <c r="Y51" s="140"/>
      <c r="Z51" s="140"/>
      <c r="AA51" s="140"/>
      <c r="AB51" s="140"/>
      <c r="AC51" s="140"/>
      <c r="AD51" s="140"/>
      <c r="AE51" s="140" t="s">
        <v>106</v>
      </c>
      <c r="AF51" s="140"/>
      <c r="AG51" s="140"/>
      <c r="AH51" s="140"/>
      <c r="AI51" s="140"/>
      <c r="AJ51" s="140"/>
      <c r="AK51" s="140"/>
      <c r="AL51" s="140"/>
      <c r="AM51" s="140"/>
      <c r="AN51" s="140"/>
      <c r="AO51" s="140"/>
      <c r="AP51" s="140"/>
      <c r="AQ51" s="140"/>
      <c r="AR51" s="140"/>
      <c r="AS51" s="140"/>
      <c r="AT51" s="140"/>
      <c r="AU51" s="140"/>
      <c r="AV51" s="140"/>
      <c r="AW51" s="140"/>
      <c r="AX51" s="140"/>
      <c r="AY51" s="140"/>
      <c r="AZ51" s="140"/>
      <c r="BA51" s="140"/>
      <c r="BB51" s="140"/>
      <c r="BC51" s="140"/>
      <c r="BD51" s="140"/>
      <c r="BE51" s="140"/>
      <c r="BF51" s="140"/>
      <c r="BG51" s="140"/>
      <c r="BH51" s="140"/>
    </row>
    <row r="52" spans="1:60" x14ac:dyDescent="0.2">
      <c r="A52" s="142" t="s">
        <v>101</v>
      </c>
      <c r="B52" s="142" t="s">
        <v>70</v>
      </c>
      <c r="C52" s="181" t="s">
        <v>71</v>
      </c>
      <c r="D52" s="151"/>
      <c r="E52" s="156"/>
      <c r="F52" s="159"/>
      <c r="G52" s="159">
        <f>SUMIF(AE53:AE53,"&lt;&gt;NOR",G53:G53)</f>
        <v>0</v>
      </c>
      <c r="H52" s="159"/>
      <c r="I52" s="159">
        <f>SUM(I53:I53)</f>
        <v>0</v>
      </c>
      <c r="J52" s="159"/>
      <c r="K52" s="159">
        <f>SUM(K53:K53)</f>
        <v>0</v>
      </c>
      <c r="L52" s="159"/>
      <c r="M52" s="159">
        <f>SUM(M53:M53)</f>
        <v>0</v>
      </c>
      <c r="N52" s="152"/>
      <c r="O52" s="152">
        <f>SUM(O53:O53)</f>
        <v>0</v>
      </c>
      <c r="P52" s="152"/>
      <c r="Q52" s="152">
        <f>SUM(Q53:Q53)</f>
        <v>0</v>
      </c>
      <c r="R52" s="152"/>
      <c r="S52" s="152"/>
      <c r="T52" s="153"/>
      <c r="U52" s="152">
        <f>SUM(U53:U53)</f>
        <v>0</v>
      </c>
      <c r="AE52" t="s">
        <v>102</v>
      </c>
    </row>
    <row r="53" spans="1:60" ht="22.5" outlineLevel="1" x14ac:dyDescent="0.2">
      <c r="A53" s="141">
        <v>25</v>
      </c>
      <c r="B53" s="141" t="s">
        <v>171</v>
      </c>
      <c r="C53" s="179" t="s">
        <v>172</v>
      </c>
      <c r="D53" s="147" t="s">
        <v>170</v>
      </c>
      <c r="E53" s="154">
        <v>1</v>
      </c>
      <c r="F53" s="157"/>
      <c r="G53" s="158">
        <f>ROUND(E53*F53,2)</f>
        <v>0</v>
      </c>
      <c r="H53" s="157"/>
      <c r="I53" s="158">
        <f>ROUND(E53*H53,2)</f>
        <v>0</v>
      </c>
      <c r="J53" s="157"/>
      <c r="K53" s="158">
        <f>ROUND(E53*J53,2)</f>
        <v>0</v>
      </c>
      <c r="L53" s="158">
        <v>21</v>
      </c>
      <c r="M53" s="158">
        <f>G53*(1+L53/100)</f>
        <v>0</v>
      </c>
      <c r="N53" s="148">
        <v>0</v>
      </c>
      <c r="O53" s="148">
        <f>ROUND(E53*N53,5)</f>
        <v>0</v>
      </c>
      <c r="P53" s="148">
        <v>0</v>
      </c>
      <c r="Q53" s="148">
        <f>ROUND(E53*P53,5)</f>
        <v>0</v>
      </c>
      <c r="R53" s="148"/>
      <c r="S53" s="148"/>
      <c r="T53" s="149">
        <v>0</v>
      </c>
      <c r="U53" s="148">
        <f>ROUND(E53*T53,2)</f>
        <v>0</v>
      </c>
      <c r="V53" s="140"/>
      <c r="W53" s="140"/>
      <c r="X53" s="140"/>
      <c r="Y53" s="140"/>
      <c r="Z53" s="140"/>
      <c r="AA53" s="140"/>
      <c r="AB53" s="140"/>
      <c r="AC53" s="140"/>
      <c r="AD53" s="140"/>
      <c r="AE53" s="140" t="s">
        <v>106</v>
      </c>
      <c r="AF53" s="140"/>
      <c r="AG53" s="140"/>
      <c r="AH53" s="140"/>
      <c r="AI53" s="140"/>
      <c r="AJ53" s="140"/>
      <c r="AK53" s="140"/>
      <c r="AL53" s="140"/>
      <c r="AM53" s="140"/>
      <c r="AN53" s="140"/>
      <c r="AO53" s="140"/>
      <c r="AP53" s="140"/>
      <c r="AQ53" s="140"/>
      <c r="AR53" s="140"/>
      <c r="AS53" s="140"/>
      <c r="AT53" s="140"/>
      <c r="AU53" s="140"/>
      <c r="AV53" s="140"/>
      <c r="AW53" s="140"/>
      <c r="AX53" s="140"/>
      <c r="AY53" s="140"/>
      <c r="AZ53" s="140"/>
      <c r="BA53" s="140"/>
      <c r="BB53" s="140"/>
      <c r="BC53" s="140"/>
      <c r="BD53" s="140"/>
      <c r="BE53" s="140"/>
      <c r="BF53" s="140"/>
      <c r="BG53" s="140"/>
      <c r="BH53" s="140"/>
    </row>
    <row r="54" spans="1:60" x14ac:dyDescent="0.2">
      <c r="A54" s="193" t="s">
        <v>101</v>
      </c>
      <c r="B54" s="193" t="s">
        <v>72</v>
      </c>
      <c r="C54" s="194" t="s">
        <v>73</v>
      </c>
      <c r="D54" s="195"/>
      <c r="E54" s="196"/>
      <c r="F54" s="197"/>
      <c r="G54" s="197">
        <v>0</v>
      </c>
      <c r="H54" s="197"/>
      <c r="I54" s="197">
        <f>SUM(I55:I56)</f>
        <v>0</v>
      </c>
      <c r="J54" s="197"/>
      <c r="K54" s="197">
        <f>SUM(K55:K56)</f>
        <v>0</v>
      </c>
      <c r="L54" s="197"/>
      <c r="M54" s="197">
        <f>SUM(M55:M56)</f>
        <v>0</v>
      </c>
      <c r="N54" s="198"/>
      <c r="O54" s="198">
        <f>SUM(O55:O56)</f>
        <v>0</v>
      </c>
      <c r="P54" s="198"/>
      <c r="Q54" s="198">
        <f>SUM(Q55:Q56)</f>
        <v>0</v>
      </c>
      <c r="R54" s="152"/>
      <c r="S54" s="152"/>
      <c r="T54" s="153"/>
      <c r="U54" s="152">
        <f>SUM(U55:U56)</f>
        <v>0</v>
      </c>
      <c r="AE54" t="s">
        <v>102</v>
      </c>
    </row>
    <row r="55" spans="1:60" ht="22.5" outlineLevel="1" x14ac:dyDescent="0.2">
      <c r="A55" s="186">
        <v>26</v>
      </c>
      <c r="B55" s="186" t="s">
        <v>173</v>
      </c>
      <c r="C55" s="187" t="s">
        <v>174</v>
      </c>
      <c r="D55" s="188" t="s">
        <v>175</v>
      </c>
      <c r="E55" s="189">
        <v>1</v>
      </c>
      <c r="F55" s="190"/>
      <c r="G55" s="191">
        <v>0</v>
      </c>
      <c r="H55" s="190"/>
      <c r="I55" s="191">
        <f>ROUND(E55*H55,2)</f>
        <v>0</v>
      </c>
      <c r="J55" s="190"/>
      <c r="K55" s="191">
        <f>ROUND(E55*J55,2)</f>
        <v>0</v>
      </c>
      <c r="L55" s="191">
        <v>21</v>
      </c>
      <c r="M55" s="191">
        <f>G55*(1+L55/100)</f>
        <v>0</v>
      </c>
      <c r="N55" s="192">
        <v>0</v>
      </c>
      <c r="O55" s="192">
        <f>ROUND(E55*N55,5)</f>
        <v>0</v>
      </c>
      <c r="P55" s="192">
        <v>0</v>
      </c>
      <c r="Q55" s="192">
        <f>ROUND(E55*P55,5)</f>
        <v>0</v>
      </c>
      <c r="R55" s="148"/>
      <c r="S55" s="148"/>
      <c r="T55" s="149">
        <v>0</v>
      </c>
      <c r="U55" s="148">
        <f>ROUND(E55*T55,2)</f>
        <v>0</v>
      </c>
      <c r="V55" s="140"/>
      <c r="W55" s="140"/>
      <c r="X55" s="140"/>
      <c r="Y55" s="140"/>
      <c r="Z55" s="140"/>
      <c r="AA55" s="140"/>
      <c r="AB55" s="140"/>
      <c r="AC55" s="140"/>
      <c r="AD55" s="140"/>
      <c r="AE55" s="140" t="s">
        <v>106</v>
      </c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  <c r="AQ55" s="140"/>
      <c r="AR55" s="140"/>
      <c r="AS55" s="140"/>
      <c r="AT55" s="140"/>
      <c r="AU55" s="140"/>
      <c r="AV55" s="140"/>
      <c r="AW55" s="140"/>
      <c r="AX55" s="140"/>
      <c r="AY55" s="140"/>
      <c r="AZ55" s="140"/>
      <c r="BA55" s="140"/>
      <c r="BB55" s="140"/>
      <c r="BC55" s="140"/>
      <c r="BD55" s="140"/>
      <c r="BE55" s="140"/>
      <c r="BF55" s="140"/>
      <c r="BG55" s="140"/>
      <c r="BH55" s="140"/>
    </row>
    <row r="56" spans="1:60" outlineLevel="1" x14ac:dyDescent="0.2">
      <c r="A56" s="186">
        <v>27</v>
      </c>
      <c r="B56" s="186" t="s">
        <v>176</v>
      </c>
      <c r="C56" s="187" t="s">
        <v>177</v>
      </c>
      <c r="D56" s="188" t="s">
        <v>175</v>
      </c>
      <c r="E56" s="189">
        <v>1</v>
      </c>
      <c r="F56" s="190"/>
      <c r="G56" s="191">
        <f>ROUND(E56*F56,2)</f>
        <v>0</v>
      </c>
      <c r="H56" s="190"/>
      <c r="I56" s="191">
        <f>ROUND(E56*H56,2)</f>
        <v>0</v>
      </c>
      <c r="J56" s="190"/>
      <c r="K56" s="191">
        <f>ROUND(E56*J56,2)</f>
        <v>0</v>
      </c>
      <c r="L56" s="191">
        <v>21</v>
      </c>
      <c r="M56" s="191">
        <f>G56*(1+L56/100)</f>
        <v>0</v>
      </c>
      <c r="N56" s="192">
        <v>0</v>
      </c>
      <c r="O56" s="192">
        <f>ROUND(E56*N56,5)</f>
        <v>0</v>
      </c>
      <c r="P56" s="192">
        <v>0</v>
      </c>
      <c r="Q56" s="192">
        <f>ROUND(E56*P56,5)</f>
        <v>0</v>
      </c>
      <c r="R56" s="148"/>
      <c r="S56" s="148"/>
      <c r="T56" s="149">
        <v>0</v>
      </c>
      <c r="U56" s="148">
        <f>ROUND(E56*T56,2)</f>
        <v>0</v>
      </c>
      <c r="V56" s="140"/>
      <c r="W56" s="140"/>
      <c r="X56" s="140"/>
      <c r="Y56" s="140"/>
      <c r="Z56" s="140"/>
      <c r="AA56" s="140"/>
      <c r="AB56" s="140"/>
      <c r="AC56" s="140"/>
      <c r="AD56" s="140"/>
      <c r="AE56" s="140" t="s">
        <v>106</v>
      </c>
      <c r="AF56" s="140"/>
      <c r="AG56" s="140"/>
      <c r="AH56" s="140"/>
      <c r="AI56" s="140"/>
      <c r="AJ56" s="140"/>
      <c r="AK56" s="140"/>
      <c r="AL56" s="140"/>
      <c r="AM56" s="140"/>
      <c r="AN56" s="140"/>
      <c r="AO56" s="140"/>
      <c r="AP56" s="140"/>
      <c r="AQ56" s="140"/>
      <c r="AR56" s="140"/>
      <c r="AS56" s="140"/>
      <c r="AT56" s="140"/>
      <c r="AU56" s="140"/>
      <c r="AV56" s="140"/>
      <c r="AW56" s="140"/>
      <c r="AX56" s="140"/>
      <c r="AY56" s="140"/>
      <c r="AZ56" s="140"/>
      <c r="BA56" s="140"/>
      <c r="BB56" s="140"/>
      <c r="BC56" s="140"/>
      <c r="BD56" s="140"/>
      <c r="BE56" s="140"/>
      <c r="BF56" s="140"/>
      <c r="BG56" s="140"/>
      <c r="BH56" s="140"/>
    </row>
    <row r="57" spans="1:60" x14ac:dyDescent="0.2">
      <c r="A57" s="142" t="s">
        <v>101</v>
      </c>
      <c r="B57" s="142" t="s">
        <v>74</v>
      </c>
      <c r="C57" s="181" t="s">
        <v>26</v>
      </c>
      <c r="D57" s="151"/>
      <c r="E57" s="156"/>
      <c r="F57" s="159"/>
      <c r="G57" s="159">
        <f>SUMIF(AE58:AE58,"&lt;&gt;NOR",G58:G58)</f>
        <v>0</v>
      </c>
      <c r="H57" s="159"/>
      <c r="I57" s="159">
        <f>SUM(I58:I58)</f>
        <v>0</v>
      </c>
      <c r="J57" s="159"/>
      <c r="K57" s="159">
        <f>SUM(K58:K58)</f>
        <v>0</v>
      </c>
      <c r="L57" s="159"/>
      <c r="M57" s="159">
        <f>SUM(M58:M58)</f>
        <v>0</v>
      </c>
      <c r="N57" s="152"/>
      <c r="O57" s="152">
        <f>SUM(O58:O58)</f>
        <v>0</v>
      </c>
      <c r="P57" s="152"/>
      <c r="Q57" s="152">
        <f>SUM(Q58:Q58)</f>
        <v>0</v>
      </c>
      <c r="R57" s="152"/>
      <c r="S57" s="152"/>
      <c r="T57" s="153"/>
      <c r="U57" s="152">
        <f>SUM(U58:U58)</f>
        <v>0</v>
      </c>
      <c r="AE57" t="s">
        <v>102</v>
      </c>
    </row>
    <row r="58" spans="1:60" outlineLevel="1" x14ac:dyDescent="0.2">
      <c r="A58" s="168">
        <v>28</v>
      </c>
      <c r="B58" s="168" t="s">
        <v>178</v>
      </c>
      <c r="C58" s="182" t="s">
        <v>179</v>
      </c>
      <c r="D58" s="169" t="s">
        <v>170</v>
      </c>
      <c r="E58" s="170">
        <v>1</v>
      </c>
      <c r="F58" s="171"/>
      <c r="G58" s="172">
        <f>ROUND(E58*F58,2)</f>
        <v>0</v>
      </c>
      <c r="H58" s="171"/>
      <c r="I58" s="172">
        <f>ROUND(E58*H58,2)</f>
        <v>0</v>
      </c>
      <c r="J58" s="171"/>
      <c r="K58" s="172">
        <f>ROUND(E58*J58,2)</f>
        <v>0</v>
      </c>
      <c r="L58" s="172">
        <v>21</v>
      </c>
      <c r="M58" s="172">
        <f>G58*(1+L58/100)</f>
        <v>0</v>
      </c>
      <c r="N58" s="173">
        <v>0</v>
      </c>
      <c r="O58" s="173">
        <f>ROUND(E58*N58,5)</f>
        <v>0</v>
      </c>
      <c r="P58" s="173">
        <v>0</v>
      </c>
      <c r="Q58" s="173">
        <f>ROUND(E58*P58,5)</f>
        <v>0</v>
      </c>
      <c r="R58" s="173"/>
      <c r="S58" s="173"/>
      <c r="T58" s="174">
        <v>0</v>
      </c>
      <c r="U58" s="173">
        <f>ROUND(E58*T58,2)</f>
        <v>0</v>
      </c>
      <c r="V58" s="140"/>
      <c r="W58" s="140"/>
      <c r="X58" s="140"/>
      <c r="Y58" s="140"/>
      <c r="Z58" s="140"/>
      <c r="AA58" s="140"/>
      <c r="AB58" s="140"/>
      <c r="AC58" s="140"/>
      <c r="AD58" s="140"/>
      <c r="AE58" s="140" t="s">
        <v>106</v>
      </c>
      <c r="AF58" s="140"/>
      <c r="AG58" s="140"/>
      <c r="AH58" s="140"/>
      <c r="AI58" s="140"/>
      <c r="AJ58" s="140"/>
      <c r="AK58" s="140"/>
      <c r="AL58" s="140"/>
      <c r="AM58" s="140"/>
      <c r="AN58" s="140"/>
      <c r="AO58" s="140"/>
      <c r="AP58" s="140"/>
      <c r="AQ58" s="140"/>
      <c r="AR58" s="140"/>
      <c r="AS58" s="140"/>
      <c r="AT58" s="140"/>
      <c r="AU58" s="140"/>
      <c r="AV58" s="140"/>
      <c r="AW58" s="140"/>
      <c r="AX58" s="140"/>
      <c r="AY58" s="140"/>
      <c r="AZ58" s="140"/>
      <c r="BA58" s="140"/>
      <c r="BB58" s="140"/>
      <c r="BC58" s="140"/>
      <c r="BD58" s="140"/>
      <c r="BE58" s="140"/>
      <c r="BF58" s="140"/>
      <c r="BG58" s="140"/>
      <c r="BH58" s="140"/>
    </row>
    <row r="59" spans="1:60" x14ac:dyDescent="0.2">
      <c r="A59" s="4"/>
      <c r="B59" s="5" t="s">
        <v>180</v>
      </c>
      <c r="C59" s="183" t="s">
        <v>180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AC59">
        <v>15</v>
      </c>
      <c r="AD59">
        <v>21</v>
      </c>
    </row>
    <row r="60" spans="1:60" x14ac:dyDescent="0.2">
      <c r="A60" s="175"/>
      <c r="B60" s="176">
        <v>26</v>
      </c>
      <c r="C60" s="184" t="s">
        <v>180</v>
      </c>
      <c r="D60" s="177"/>
      <c r="E60" s="177"/>
      <c r="F60" s="177"/>
      <c r="G60" s="178">
        <f>G8+G15+G23+G30+G32+G38+G50+G52+G54+G57</f>
        <v>0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AC60">
        <f>SUMIF(L7:L58,AC59,G7:G58)</f>
        <v>0</v>
      </c>
      <c r="AD60">
        <f>SUMIF(L7:L58,AD59,G7:G58)</f>
        <v>0</v>
      </c>
      <c r="AE60" t="s">
        <v>181</v>
      </c>
    </row>
    <row r="61" spans="1:60" x14ac:dyDescent="0.2">
      <c r="A61" s="4"/>
      <c r="B61" s="5" t="s">
        <v>180</v>
      </c>
      <c r="C61" s="183" t="s">
        <v>180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60" ht="15.75" x14ac:dyDescent="0.2">
      <c r="A62" s="272" t="s">
        <v>184</v>
      </c>
      <c r="B62" s="272"/>
      <c r="C62" s="272"/>
      <c r="D62" s="272"/>
      <c r="E62" s="272"/>
      <c r="F62" s="272"/>
      <c r="G62" s="272"/>
      <c r="H62" s="272"/>
      <c r="I62" s="272"/>
      <c r="J62" s="272"/>
      <c r="K62" s="272"/>
      <c r="L62" s="272"/>
      <c r="M62" s="272"/>
      <c r="N62" s="272"/>
      <c r="O62" s="272"/>
      <c r="P62" s="272"/>
      <c r="Q62" s="272"/>
      <c r="R62" s="4"/>
      <c r="S62" s="4"/>
      <c r="T62" s="4"/>
      <c r="U62" s="4"/>
    </row>
    <row r="63" spans="1:60" x14ac:dyDescent="0.2">
      <c r="A63" s="270">
        <v>33</v>
      </c>
      <c r="B63" s="270"/>
      <c r="C63" s="271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60" x14ac:dyDescent="0.2">
      <c r="A64" s="251"/>
      <c r="B64" s="252"/>
      <c r="C64" s="253"/>
      <c r="D64" s="252"/>
      <c r="E64" s="252"/>
      <c r="F64" s="252"/>
      <c r="G64" s="25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AE64" t="s">
        <v>182</v>
      </c>
    </row>
    <row r="65" spans="1:31" x14ac:dyDescent="0.2">
      <c r="A65" s="255"/>
      <c r="B65" s="256"/>
      <c r="C65" s="257"/>
      <c r="D65" s="256"/>
      <c r="E65" s="256"/>
      <c r="F65" s="256"/>
      <c r="G65" s="258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31" x14ac:dyDescent="0.2">
      <c r="A66" s="255"/>
      <c r="B66" s="256"/>
      <c r="C66" s="257"/>
      <c r="D66" s="256"/>
      <c r="E66" s="256"/>
      <c r="F66" s="256"/>
      <c r="G66" s="258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31" x14ac:dyDescent="0.2">
      <c r="A67" s="255"/>
      <c r="B67" s="256"/>
      <c r="C67" s="257"/>
      <c r="D67" s="256"/>
      <c r="E67" s="256"/>
      <c r="F67" s="256"/>
      <c r="G67" s="258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31" x14ac:dyDescent="0.2">
      <c r="A68" s="259"/>
      <c r="B68" s="260"/>
      <c r="C68" s="261"/>
      <c r="D68" s="260"/>
      <c r="E68" s="260"/>
      <c r="F68" s="260"/>
      <c r="G68" s="262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31" x14ac:dyDescent="0.2">
      <c r="A69" s="4"/>
      <c r="B69" s="5" t="s">
        <v>180</v>
      </c>
      <c r="C69" s="183" t="s">
        <v>180</v>
      </c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31" x14ac:dyDescent="0.2">
      <c r="C70" s="185"/>
      <c r="AE70" t="s">
        <v>183</v>
      </c>
    </row>
  </sheetData>
  <mergeCells count="7">
    <mergeCell ref="A64:G68"/>
    <mergeCell ref="A1:G1"/>
    <mergeCell ref="C2:G2"/>
    <mergeCell ref="C3:G3"/>
    <mergeCell ref="C4:G4"/>
    <mergeCell ref="A63:C63"/>
    <mergeCell ref="A62:Q62"/>
  </mergeCells>
  <pageMargins left="0.59055118110236204" right="0.39370078740157499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45</vt:i4>
      </vt:variant>
    </vt:vector>
  </HeadingPairs>
  <TitlesOfParts>
    <vt:vector size="49" baseType="lpstr">
      <vt:lpstr>Pokyny pro vyplnění</vt:lpstr>
      <vt:lpstr>Stavba</vt:lpstr>
      <vt:lpstr>VzorPolozky</vt:lpstr>
      <vt:lpstr>Rozpočet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oadresa</vt:lpstr>
      <vt:lpstr>Stavba!Objednatel</vt:lpstr>
      <vt:lpstr>Stavba!Objekt</vt:lpstr>
      <vt:lpstr>'Rozpočet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Zaokrouhleni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Pazdera</dc:creator>
  <cp:lastModifiedBy>Richard Klimcak</cp:lastModifiedBy>
  <cp:lastPrinted>2014-02-28T09:52:57Z</cp:lastPrinted>
  <dcterms:created xsi:type="dcterms:W3CDTF">2009-04-08T07:15:50Z</dcterms:created>
  <dcterms:modified xsi:type="dcterms:W3CDTF">2022-10-25T08:57:01Z</dcterms:modified>
</cp:coreProperties>
</file>