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710" windowHeight="11670" tabRatio="846"/>
  </bookViews>
  <sheets>
    <sheet name="Stavba" sheetId="1" r:id="rId1"/>
    <sheet name="00 0213 KL VRN" sheetId="38" r:id="rId2"/>
    <sheet name="00 0213 Rek VRN" sheetId="39" r:id="rId3"/>
    <sheet name="00 0213 Pol VRN" sheetId="40" r:id="rId4"/>
    <sheet name="01 0213 KL" sheetId="2" r:id="rId5"/>
    <sheet name="01 0213 Rek" sheetId="3" r:id="rId6"/>
    <sheet name="01 0213 Pol" sheetId="4" r:id="rId7"/>
    <sheet name="02 0213 KL" sheetId="5" r:id="rId8"/>
    <sheet name="02 0213 Rek" sheetId="6" r:id="rId9"/>
    <sheet name="02 0213 Pol" sheetId="7" r:id="rId10"/>
    <sheet name="03 0213 KL" sheetId="8" r:id="rId11"/>
    <sheet name="03 0213 Rek" sheetId="9" r:id="rId12"/>
    <sheet name="03 0213 Pol" sheetId="10" r:id="rId13"/>
    <sheet name="04 0213 KL" sheetId="11" r:id="rId14"/>
    <sheet name="04 0213 Rek" sheetId="12" r:id="rId15"/>
    <sheet name="04 0213 Pol" sheetId="13" r:id="rId16"/>
    <sheet name="05 0213 KL" sheetId="14" r:id="rId17"/>
    <sheet name="05 0213 Rek" sheetId="15" r:id="rId18"/>
    <sheet name="05 0213 Pol" sheetId="16" r:id="rId19"/>
    <sheet name="06 0213 KL" sheetId="17" r:id="rId20"/>
    <sheet name="06 0213 Rek" sheetId="18" r:id="rId21"/>
    <sheet name="06 0213 Pol" sheetId="19" r:id="rId22"/>
    <sheet name="07 0213 KL" sheetId="20" r:id="rId23"/>
    <sheet name="07 0213 Rek" sheetId="21" r:id="rId24"/>
    <sheet name="07 0213 Pol" sheetId="22" r:id="rId25"/>
    <sheet name="08 0213 KL" sheetId="23" r:id="rId26"/>
    <sheet name="08 0213 Rek" sheetId="24" r:id="rId27"/>
    <sheet name="08 0213 Pol" sheetId="25" r:id="rId28"/>
    <sheet name="09 0213 KL" sheetId="26" r:id="rId29"/>
    <sheet name="09 0213 Rek" sheetId="27" r:id="rId30"/>
    <sheet name="09 0213 Pol" sheetId="28" r:id="rId31"/>
    <sheet name="10 0213 KL" sheetId="29" r:id="rId32"/>
    <sheet name="10 0213 Rek" sheetId="30" r:id="rId33"/>
    <sheet name="10 0213 Pol" sheetId="31" r:id="rId34"/>
    <sheet name="11 0213 KL" sheetId="32" r:id="rId35"/>
    <sheet name="11 0213 Rek" sheetId="33" r:id="rId36"/>
    <sheet name="11 0213 Pol" sheetId="34" r:id="rId37"/>
    <sheet name="12 0213 KL" sheetId="35" r:id="rId38"/>
    <sheet name="12 0213 Rek" sheetId="36" r:id="rId39"/>
    <sheet name="12 0213 Pol" sheetId="37" r:id="rId40"/>
    <sheet name="List1" sheetId="41" r:id="rId41"/>
  </sheets>
  <externalReferences>
    <externalReference r:id="rId42"/>
  </externalReferences>
  <definedNames>
    <definedName name="CelkemObjekty" localSheetId="0">Stavba!$F$43</definedName>
    <definedName name="cisloobjektu">'[1]Krycí list'!$A$4</definedName>
    <definedName name="CisloStavby" localSheetId="0">Stavba!$D$5</definedName>
    <definedName name="cislostavby">'[1]Krycí list'!$A$6</definedName>
    <definedName name="dadresa" localSheetId="0">Stavba!$D$8</definedName>
    <definedName name="DIČ" localSheetId="0">Stavba!$K$8</definedName>
    <definedName name="dmisto" localSheetId="0">Stavba!$D$9</definedName>
    <definedName name="Dodavka" localSheetId="20">'06 0213 Rek'!$G$12</definedName>
    <definedName name="dpsc" localSheetId="0">Stavba!$C$9</definedName>
    <definedName name="HSV" localSheetId="20">'06 0213 Rek'!$E$12</definedName>
    <definedName name="IČO" localSheetId="0">Stavba!$K$7</definedName>
    <definedName name="Mont" localSheetId="20">'06 0213 Rek'!$H$12</definedName>
    <definedName name="NazevObjektu" localSheetId="0">Stavba!$C$29</definedName>
    <definedName name="nazevobjektu">'[1]Krycí list'!$C$4</definedName>
    <definedName name="NazevStavby" localSheetId="0">Stavba!$E$5</definedName>
    <definedName name="nazevstavby">'[1]Krycí list'!$C$6</definedName>
    <definedName name="_xlnm.Print_Titles" localSheetId="6">'01 0213 Pol'!$1:$6</definedName>
    <definedName name="_xlnm.Print_Titles" localSheetId="5">'01 0213 Rek'!$1:$6</definedName>
    <definedName name="_xlnm.Print_Titles" localSheetId="9">'02 0213 Pol'!$1:$6</definedName>
    <definedName name="_xlnm.Print_Titles" localSheetId="8">'02 0213 Rek'!$1:$6</definedName>
    <definedName name="_xlnm.Print_Titles" localSheetId="12">'03 0213 Pol'!$1:$6</definedName>
    <definedName name="_xlnm.Print_Titles" localSheetId="11">'03 0213 Rek'!$1:$6</definedName>
    <definedName name="_xlnm.Print_Titles" localSheetId="15">'04 0213 Pol'!$1:$6</definedName>
    <definedName name="_xlnm.Print_Titles" localSheetId="14">'04 0213 Rek'!$1:$6</definedName>
    <definedName name="_xlnm.Print_Titles" localSheetId="18">'05 0213 Pol'!$1:$6</definedName>
    <definedName name="_xlnm.Print_Titles" localSheetId="17">'05 0213 Rek'!$1:$6</definedName>
    <definedName name="_xlnm.Print_Titles" localSheetId="21">'06 0213 Pol'!$1:$6</definedName>
    <definedName name="_xlnm.Print_Titles" localSheetId="20">'06 0213 Rek'!$1:$6</definedName>
    <definedName name="_xlnm.Print_Titles" localSheetId="24">'07 0213 Pol'!$1:$6</definedName>
    <definedName name="_xlnm.Print_Titles" localSheetId="23">'07 0213 Rek'!$1:$6</definedName>
    <definedName name="_xlnm.Print_Titles" localSheetId="27">'08 0213 Pol'!$1:$6</definedName>
    <definedName name="_xlnm.Print_Titles" localSheetId="26">'08 0213 Rek'!$1:$6</definedName>
    <definedName name="_xlnm.Print_Titles" localSheetId="30">'09 0213 Pol'!$1:$6</definedName>
    <definedName name="_xlnm.Print_Titles" localSheetId="29">'09 0213 Rek'!$1:$6</definedName>
    <definedName name="_xlnm.Print_Titles" localSheetId="33">'10 0213 Pol'!$1:$6</definedName>
    <definedName name="_xlnm.Print_Titles" localSheetId="32">'10 0213 Rek'!$1:$6</definedName>
    <definedName name="_xlnm.Print_Titles" localSheetId="36">'11 0213 Pol'!$1:$6</definedName>
    <definedName name="_xlnm.Print_Titles" localSheetId="35">'11 0213 Rek'!$1:$6</definedName>
    <definedName name="_xlnm.Print_Titles" localSheetId="39">'12 0213 Pol'!$1:$6</definedName>
    <definedName name="_xlnm.Print_Titles" localSheetId="38">'12 0213 Rek'!$1:$6</definedName>
    <definedName name="Objednatel" localSheetId="0">Stavba!$D$11</definedName>
    <definedName name="Objekt" localSheetId="0">Stavba!$B$29</definedName>
    <definedName name="_xlnm.Print_Area" localSheetId="4">'01 0213 KL'!$A$1:$G$45</definedName>
    <definedName name="_xlnm.Print_Area" localSheetId="6">'01 0213 Pol'!$A$1:$G$71</definedName>
    <definedName name="_xlnm.Print_Area" localSheetId="5">'01 0213 Rek'!$A$1:$I$23</definedName>
    <definedName name="_xlnm.Print_Area" localSheetId="7">'02 0213 KL'!$A$1:$G$45</definedName>
    <definedName name="_xlnm.Print_Area" localSheetId="9">'02 0213 Pol'!$A$1:$G$42</definedName>
    <definedName name="_xlnm.Print_Area" localSheetId="8">'02 0213 Rek'!$A$1:$I$23</definedName>
    <definedName name="_xlnm.Print_Area" localSheetId="10">'03 0213 KL'!$A$1:$G$45</definedName>
    <definedName name="_xlnm.Print_Area" localSheetId="12">'03 0213 Pol'!$A$1:$G$29</definedName>
    <definedName name="_xlnm.Print_Area" localSheetId="11">'03 0213 Rek'!$A$1:$I$22</definedName>
    <definedName name="_xlnm.Print_Area" localSheetId="13">'04 0213 KL'!$A$1:$G$45</definedName>
    <definedName name="_xlnm.Print_Area" localSheetId="15">'04 0213 Pol'!$A$1:$G$24</definedName>
    <definedName name="_xlnm.Print_Area" localSheetId="14">'04 0213 Rek'!$A$1:$I$24</definedName>
    <definedName name="_xlnm.Print_Area" localSheetId="16">'05 0213 KL'!$A$1:$G$45</definedName>
    <definedName name="_xlnm.Print_Area" localSheetId="18">'05 0213 Pol'!$A$1:$G$162</definedName>
    <definedName name="_xlnm.Print_Area" localSheetId="17">'05 0213 Rek'!$A$1:$I$24</definedName>
    <definedName name="_xlnm.Print_Area" localSheetId="19">'06 0213 KL'!$A$1:$G$45</definedName>
    <definedName name="_xlnm.Print_Area" localSheetId="21">'06 0213 Pol'!$A$1:$G$30</definedName>
    <definedName name="_xlnm.Print_Area" localSheetId="20">'06 0213 Rek'!$A$1:$I$22</definedName>
    <definedName name="_xlnm.Print_Area" localSheetId="22">'07 0213 KL'!$A$1:$G$45</definedName>
    <definedName name="_xlnm.Print_Area" localSheetId="24">'07 0213 Pol'!$A$1:$K$10</definedName>
    <definedName name="_xlnm.Print_Area" localSheetId="23">'07 0213 Rek'!$A$1:$I$22</definedName>
    <definedName name="_xlnm.Print_Area" localSheetId="25">'08 0213 KL'!$A$1:$G$45</definedName>
    <definedName name="_xlnm.Print_Area" localSheetId="27">'08 0213 Pol'!$A$1:$G$400</definedName>
    <definedName name="_xlnm.Print_Area" localSheetId="26">'08 0213 Rek'!$A$1:$I$24</definedName>
    <definedName name="_xlnm.Print_Area" localSheetId="28">'09 0213 KL'!$A$1:$G$45</definedName>
    <definedName name="_xlnm.Print_Area" localSheetId="30">'09 0213 Pol'!$A$1:$G$153</definedName>
    <definedName name="_xlnm.Print_Area" localSheetId="29">'09 0213 Rek'!$A$1:$I$22</definedName>
    <definedName name="_xlnm.Print_Area" localSheetId="31">'10 0213 KL'!$A$1:$G$45</definedName>
    <definedName name="_xlnm.Print_Area" localSheetId="33">'10 0213 Pol'!$A$1:$G$79</definedName>
    <definedName name="_xlnm.Print_Area" localSheetId="32">'10 0213 Rek'!$A$1:$I$27</definedName>
    <definedName name="_xlnm.Print_Area" localSheetId="34">'11 0213 KL'!$A$1:$G$45</definedName>
    <definedName name="_xlnm.Print_Area" localSheetId="36">'11 0213 Pol'!$A$1:$K$9</definedName>
    <definedName name="_xlnm.Print_Area" localSheetId="35">'11 0213 Rek'!$A$1:$I$22</definedName>
    <definedName name="_xlnm.Print_Area" localSheetId="37">'12 0213 KL'!$A$1:$G$45</definedName>
    <definedName name="_xlnm.Print_Area" localSheetId="39">'12 0213 Pol'!$A$1:$G$55</definedName>
    <definedName name="_xlnm.Print_Area" localSheetId="38">'12 0213 Rek'!$A$1:$I$25</definedName>
    <definedName name="_xlnm.Print_Area" localSheetId="0">Stavba!$B$1:$J$106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PSV" localSheetId="20">'06 0213 Rek'!$F$12</definedName>
    <definedName name="SazbaDPH1" localSheetId="0">Stavba!$D$19</definedName>
    <definedName name="SazbaDPH2" localSheetId="0">Stavba!$D$21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lin" localSheetId="21" hidden="1">0</definedName>
    <definedName name="solver_lin" localSheetId="24" hidden="1">0</definedName>
    <definedName name="solver_lin" localSheetId="27" hidden="1">0</definedName>
    <definedName name="solver_lin" localSheetId="30" hidden="1">0</definedName>
    <definedName name="solver_lin" localSheetId="33" hidden="1">0</definedName>
    <definedName name="solver_lin" localSheetId="36" hidden="1">0</definedName>
    <definedName name="solver_lin" localSheetId="39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num" localSheetId="21" hidden="1">0</definedName>
    <definedName name="solver_num" localSheetId="24" hidden="1">0</definedName>
    <definedName name="solver_num" localSheetId="27" hidden="1">0</definedName>
    <definedName name="solver_num" localSheetId="30" hidden="1">0</definedName>
    <definedName name="solver_num" localSheetId="33" hidden="1">0</definedName>
    <definedName name="solver_num" localSheetId="36" hidden="1">0</definedName>
    <definedName name="solver_num" localSheetId="39" hidden="1">0</definedName>
    <definedName name="solver_opt" localSheetId="6" hidden="1">'01 0213 Pol'!#REF!</definedName>
    <definedName name="solver_opt" localSheetId="9" hidden="1">'02 0213 Pol'!#REF!</definedName>
    <definedName name="solver_opt" localSheetId="12" hidden="1">'03 0213 Pol'!#REF!</definedName>
    <definedName name="solver_opt" localSheetId="15" hidden="1">'04 0213 Pol'!#REF!</definedName>
    <definedName name="solver_opt" localSheetId="18" hidden="1">'05 0213 Pol'!#REF!</definedName>
    <definedName name="solver_opt" localSheetId="21" hidden="1">'06 0213 Pol'!#REF!</definedName>
    <definedName name="solver_opt" localSheetId="24" hidden="1">'07 0213 Pol'!#REF!</definedName>
    <definedName name="solver_opt" localSheetId="27" hidden="1">'08 0213 Pol'!#REF!</definedName>
    <definedName name="solver_opt" localSheetId="30" hidden="1">'09 0213 Pol'!#REF!</definedName>
    <definedName name="solver_opt" localSheetId="33" hidden="1">'10 0213 Pol'!#REF!</definedName>
    <definedName name="solver_opt" localSheetId="36" hidden="1">'11 0213 Pol'!#REF!</definedName>
    <definedName name="solver_opt" localSheetId="39" hidden="1">'12 0213 Pol'!#REF!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typ" localSheetId="21" hidden="1">1</definedName>
    <definedName name="solver_typ" localSheetId="24" hidden="1">1</definedName>
    <definedName name="solver_typ" localSheetId="27" hidden="1">1</definedName>
    <definedName name="solver_typ" localSheetId="30" hidden="1">1</definedName>
    <definedName name="solver_typ" localSheetId="33" hidden="1">1</definedName>
    <definedName name="solver_typ" localSheetId="36" hidden="1">1</definedName>
    <definedName name="solver_typ" localSheetId="39" hidden="1">1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lver_val" localSheetId="21" hidden="1">0</definedName>
    <definedName name="solver_val" localSheetId="24" hidden="1">0</definedName>
    <definedName name="solver_val" localSheetId="27" hidden="1">0</definedName>
    <definedName name="solver_val" localSheetId="30" hidden="1">0</definedName>
    <definedName name="solver_val" localSheetId="33" hidden="1">0</definedName>
    <definedName name="solver_val" localSheetId="36" hidden="1">0</definedName>
    <definedName name="solver_val" localSheetId="39" hidden="1">0</definedName>
    <definedName name="SoucetDilu" localSheetId="0">Stavba!$F$87:$J$87</definedName>
    <definedName name="StavbaCelkem" localSheetId="0">Stavba!$H$43</definedName>
    <definedName name="Zhotovitel" localSheetId="0">Stavba!$D$7</definedName>
  </definedNames>
  <calcPr calcId="145621"/>
</workbook>
</file>

<file path=xl/calcChain.xml><?xml version="1.0" encoding="utf-8"?>
<calcChain xmlns="http://schemas.openxmlformats.org/spreadsheetml/2006/main">
  <c r="E11" i="18" l="1"/>
  <c r="E10" i="18"/>
  <c r="E9" i="18"/>
  <c r="E8" i="18"/>
  <c r="E7" i="18"/>
  <c r="C16" i="29"/>
  <c r="C15" i="29"/>
  <c r="E11" i="30"/>
  <c r="G43" i="31"/>
  <c r="C16" i="35"/>
  <c r="C15" i="35"/>
  <c r="F12" i="36"/>
  <c r="F11" i="36"/>
  <c r="E10" i="36"/>
  <c r="E9" i="36"/>
  <c r="E8" i="36"/>
  <c r="E7" i="21"/>
  <c r="E7" i="24"/>
  <c r="G55" i="37"/>
  <c r="G47" i="37"/>
  <c r="G44" i="37"/>
  <c r="G40" i="37"/>
  <c r="G54" i="37"/>
  <c r="G52" i="37"/>
  <c r="G51" i="37"/>
  <c r="G49" i="37"/>
  <c r="G46" i="37"/>
  <c r="G42" i="37"/>
  <c r="G37" i="37"/>
  <c r="G35" i="37"/>
  <c r="G31" i="37"/>
  <c r="G29" i="37"/>
  <c r="E7" i="36" s="1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8" i="37"/>
  <c r="BB8" i="31" l="1"/>
  <c r="BB9" i="31" s="1"/>
  <c r="BC8" i="31"/>
  <c r="BC9" i="31" s="1"/>
  <c r="BD8" i="31"/>
  <c r="BD9" i="31" s="1"/>
  <c r="BE8" i="31"/>
  <c r="BE9" i="31" s="1"/>
  <c r="G153" i="28"/>
  <c r="G152" i="28"/>
  <c r="G151" i="28"/>
  <c r="G150" i="28"/>
  <c r="G149" i="28"/>
  <c r="G148" i="28"/>
  <c r="G147" i="28"/>
  <c r="G146" i="28"/>
  <c r="G141" i="28"/>
  <c r="G130" i="28"/>
  <c r="G140" i="28"/>
  <c r="G138" i="28"/>
  <c r="G139" i="28" s="1"/>
  <c r="G136" i="28"/>
  <c r="G137" i="28" s="1"/>
  <c r="G134" i="28"/>
  <c r="G135" i="28" s="1"/>
  <c r="G91" i="28"/>
  <c r="G92" i="28" s="1"/>
  <c r="G126" i="28"/>
  <c r="G125" i="28"/>
  <c r="G120" i="28"/>
  <c r="G119" i="28"/>
  <c r="G118" i="28"/>
  <c r="G116" i="28"/>
  <c r="G115" i="28"/>
  <c r="G114" i="28"/>
  <c r="G113" i="28"/>
  <c r="G112" i="28"/>
  <c r="G111" i="28"/>
  <c r="G110" i="28"/>
  <c r="G105" i="28"/>
  <c r="G104" i="28"/>
  <c r="G102" i="28"/>
  <c r="G103" i="28" s="1"/>
  <c r="G101" i="28"/>
  <c r="G100" i="28"/>
  <c r="G98" i="28"/>
  <c r="G99" i="28" s="1"/>
  <c r="G96" i="28"/>
  <c r="G97" i="28" s="1"/>
  <c r="G90" i="28"/>
  <c r="G88" i="28"/>
  <c r="G84" i="28"/>
  <c r="G83" i="28"/>
  <c r="G82" i="28"/>
  <c r="G81" i="28"/>
  <c r="G80" i="28"/>
  <c r="G78" i="28"/>
  <c r="G77" i="28"/>
  <c r="G76" i="28"/>
  <c r="G75" i="28"/>
  <c r="G74" i="28"/>
  <c r="G68" i="28"/>
  <c r="G67" i="28"/>
  <c r="G65" i="28"/>
  <c r="G66" i="28" s="1"/>
  <c r="G63" i="28"/>
  <c r="G64" i="28" s="1"/>
  <c r="G61" i="28"/>
  <c r="G62" i="28" s="1"/>
  <c r="G59" i="28"/>
  <c r="G60" i="28" s="1"/>
  <c r="G57" i="28"/>
  <c r="G58" i="28" s="1"/>
  <c r="G55" i="28"/>
  <c r="G56" i="28" s="1"/>
  <c r="G54" i="28"/>
  <c r="G53" i="28"/>
  <c r="G45" i="28"/>
  <c r="G44" i="28"/>
  <c r="G43" i="28"/>
  <c r="G42" i="28"/>
  <c r="G41" i="28"/>
  <c r="G40" i="28"/>
  <c r="G39" i="28"/>
  <c r="G12" i="28"/>
  <c r="G25" i="28"/>
  <c r="G33" i="28"/>
  <c r="G32" i="28"/>
  <c r="G31" i="28"/>
  <c r="G30" i="28"/>
  <c r="G29" i="28"/>
  <c r="G28" i="28"/>
  <c r="G27" i="28"/>
  <c r="G23" i="28"/>
  <c r="G22" i="28"/>
  <c r="G21" i="28"/>
  <c r="G20" i="28"/>
  <c r="G19" i="28"/>
  <c r="G11" i="28"/>
  <c r="G10" i="28"/>
  <c r="G9" i="28"/>
  <c r="G540" i="25"/>
  <c r="G48" i="40"/>
  <c r="G127" i="28" l="1"/>
  <c r="G128" i="28" s="1"/>
  <c r="G129" i="28" s="1"/>
  <c r="G121" i="28"/>
  <c r="G45" i="40"/>
  <c r="E244" i="16" l="1"/>
  <c r="E245" i="16"/>
  <c r="E246" i="16"/>
  <c r="E247" i="16"/>
  <c r="E248" i="16"/>
  <c r="E249" i="16"/>
  <c r="E250" i="16"/>
  <c r="E251" i="16"/>
  <c r="E252" i="16"/>
  <c r="E253" i="16"/>
  <c r="E243" i="16"/>
  <c r="E254" i="16" s="1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192" i="16"/>
  <c r="G588" i="25"/>
  <c r="G587" i="25"/>
  <c r="L729" i="25"/>
  <c r="L730" i="25"/>
  <c r="L731" i="25"/>
  <c r="L732" i="25"/>
  <c r="L733" i="25"/>
  <c r="L734" i="25"/>
  <c r="L735" i="25"/>
  <c r="L736" i="25"/>
  <c r="L737" i="25"/>
  <c r="L738" i="25"/>
  <c r="L739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6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2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6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4" i="25"/>
  <c r="L855" i="25"/>
  <c r="L856" i="25"/>
  <c r="L857" i="25"/>
  <c r="L858" i="25"/>
  <c r="L859" i="25"/>
  <c r="L860" i="25"/>
  <c r="L861" i="25"/>
  <c r="L862" i="25"/>
  <c r="L863" i="25"/>
  <c r="L864" i="25"/>
  <c r="L865" i="25"/>
  <c r="L707" i="25"/>
  <c r="L708" i="25"/>
  <c r="L709" i="25"/>
  <c r="L710" i="25"/>
  <c r="L711" i="25"/>
  <c r="L712" i="25"/>
  <c r="L713" i="25"/>
  <c r="L714" i="25"/>
  <c r="G728" i="25" s="1"/>
  <c r="L728" i="25" s="1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688" i="25"/>
  <c r="G706" i="25" s="1"/>
  <c r="L706" i="25" s="1"/>
  <c r="E869" i="25"/>
  <c r="E871" i="25" s="1"/>
  <c r="E870" i="25"/>
  <c r="E868" i="25"/>
  <c r="E826" i="25"/>
  <c r="E827" i="25"/>
  <c r="E828" i="25"/>
  <c r="E829" i="25"/>
  <c r="E830" i="25"/>
  <c r="E831" i="25"/>
  <c r="E832" i="25"/>
  <c r="E833" i="25"/>
  <c r="E834" i="25"/>
  <c r="E835" i="25"/>
  <c r="E836" i="25"/>
  <c r="E837" i="25"/>
  <c r="E838" i="25"/>
  <c r="E839" i="25"/>
  <c r="E840" i="25"/>
  <c r="E841" i="25"/>
  <c r="E842" i="25"/>
  <c r="E843" i="25"/>
  <c r="E844" i="25"/>
  <c r="E845" i="25"/>
  <c r="E846" i="25"/>
  <c r="E847" i="25"/>
  <c r="E848" i="25"/>
  <c r="E849" i="25"/>
  <c r="E850" i="25"/>
  <c r="E851" i="25"/>
  <c r="E852" i="25"/>
  <c r="E853" i="25"/>
  <c r="E854" i="25"/>
  <c r="E855" i="25"/>
  <c r="E856" i="25"/>
  <c r="E857" i="25"/>
  <c r="E858" i="25"/>
  <c r="E859" i="25"/>
  <c r="E860" i="25"/>
  <c r="E861" i="25"/>
  <c r="E862" i="25"/>
  <c r="E863" i="25"/>
  <c r="E815" i="25"/>
  <c r="E816" i="25"/>
  <c r="E817" i="25"/>
  <c r="E818" i="25"/>
  <c r="E819" i="25"/>
  <c r="E820" i="25"/>
  <c r="E821" i="25"/>
  <c r="E822" i="25"/>
  <c r="E823" i="25"/>
  <c r="E824" i="25"/>
  <c r="E825" i="25"/>
  <c r="E781" i="25"/>
  <c r="E782" i="25"/>
  <c r="E783" i="25"/>
  <c r="E784" i="25"/>
  <c r="E785" i="25"/>
  <c r="E786" i="25"/>
  <c r="E787" i="25"/>
  <c r="E788" i="25"/>
  <c r="E789" i="25"/>
  <c r="E790" i="25"/>
  <c r="E791" i="25"/>
  <c r="E792" i="25"/>
  <c r="E793" i="25"/>
  <c r="E794" i="25"/>
  <c r="E795" i="25"/>
  <c r="E796" i="25"/>
  <c r="E797" i="25"/>
  <c r="E798" i="25"/>
  <c r="E799" i="25"/>
  <c r="E800" i="25"/>
  <c r="E801" i="25"/>
  <c r="E802" i="25"/>
  <c r="E803" i="25"/>
  <c r="E804" i="25"/>
  <c r="E805" i="25"/>
  <c r="E806" i="25"/>
  <c r="E807" i="25"/>
  <c r="E808" i="25"/>
  <c r="E809" i="25"/>
  <c r="E810" i="25"/>
  <c r="E811" i="25"/>
  <c r="E812" i="25"/>
  <c r="E813" i="25"/>
  <c r="E814" i="25"/>
  <c r="E744" i="25"/>
  <c r="E745" i="25"/>
  <c r="E746" i="25"/>
  <c r="E747" i="25"/>
  <c r="E748" i="25"/>
  <c r="E749" i="25"/>
  <c r="E750" i="25"/>
  <c r="E751" i="25"/>
  <c r="E752" i="25"/>
  <c r="E753" i="25"/>
  <c r="E754" i="25"/>
  <c r="E755" i="25"/>
  <c r="E756" i="25"/>
  <c r="E757" i="25"/>
  <c r="E758" i="25"/>
  <c r="E759" i="25"/>
  <c r="E760" i="25"/>
  <c r="E761" i="25"/>
  <c r="E762" i="25"/>
  <c r="E763" i="25"/>
  <c r="E764" i="25"/>
  <c r="E765" i="25"/>
  <c r="E766" i="25"/>
  <c r="E767" i="25"/>
  <c r="E768" i="25"/>
  <c r="E769" i="25"/>
  <c r="E770" i="25"/>
  <c r="E771" i="25"/>
  <c r="E772" i="25"/>
  <c r="E773" i="25"/>
  <c r="E774" i="25"/>
  <c r="E775" i="25"/>
  <c r="E776" i="25"/>
  <c r="E777" i="25"/>
  <c r="E778" i="25"/>
  <c r="E779" i="25"/>
  <c r="E780" i="25"/>
  <c r="E732" i="25"/>
  <c r="E733" i="25"/>
  <c r="E734" i="25"/>
  <c r="E735" i="25"/>
  <c r="E866" i="25" s="1"/>
  <c r="E736" i="25"/>
  <c r="E737" i="25"/>
  <c r="E738" i="25"/>
  <c r="E739" i="25"/>
  <c r="E740" i="25"/>
  <c r="E741" i="25"/>
  <c r="E742" i="25"/>
  <c r="E743" i="25"/>
  <c r="E731" i="25"/>
  <c r="E711" i="25"/>
  <c r="E712" i="25"/>
  <c r="E713" i="25"/>
  <c r="E714" i="25"/>
  <c r="E715" i="25"/>
  <c r="E716" i="25"/>
  <c r="E717" i="25"/>
  <c r="E718" i="25"/>
  <c r="E719" i="25"/>
  <c r="E720" i="25"/>
  <c r="E721" i="25"/>
  <c r="E722" i="25"/>
  <c r="E723" i="25"/>
  <c r="E724" i="25"/>
  <c r="E725" i="25"/>
  <c r="E726" i="25"/>
  <c r="E727" i="25"/>
  <c r="E710" i="25"/>
  <c r="E728" i="25" s="1"/>
  <c r="E684" i="25"/>
  <c r="E685" i="25"/>
  <c r="E686" i="25"/>
  <c r="E687" i="25"/>
  <c r="E688" i="25"/>
  <c r="E689" i="25"/>
  <c r="E690" i="25"/>
  <c r="E691" i="25"/>
  <c r="E692" i="25"/>
  <c r="E693" i="25"/>
  <c r="E694" i="25"/>
  <c r="E695" i="25"/>
  <c r="E696" i="25"/>
  <c r="E697" i="25"/>
  <c r="E698" i="25"/>
  <c r="E699" i="25"/>
  <c r="E700" i="25"/>
  <c r="E701" i="25"/>
  <c r="E702" i="25"/>
  <c r="E703" i="25"/>
  <c r="E704" i="25"/>
  <c r="E705" i="25"/>
  <c r="E683" i="25"/>
  <c r="E706" i="25" s="1"/>
  <c r="E679" i="25"/>
  <c r="E678" i="25"/>
  <c r="G612" i="25"/>
  <c r="G613" i="25"/>
  <c r="G614" i="25"/>
  <c r="G615" i="25"/>
  <c r="G616" i="25"/>
  <c r="G617" i="25"/>
  <c r="G618" i="25"/>
  <c r="G619" i="25"/>
  <c r="G620" i="25"/>
  <c r="G621" i="25"/>
  <c r="G622" i="25"/>
  <c r="G623" i="25"/>
  <c r="G624" i="25"/>
  <c r="G625" i="25"/>
  <c r="G626" i="25"/>
  <c r="G627" i="25"/>
  <c r="G628" i="25"/>
  <c r="G629" i="25"/>
  <c r="G630" i="25"/>
  <c r="G631" i="25"/>
  <c r="G632" i="25"/>
  <c r="G633" i="25"/>
  <c r="G634" i="25"/>
  <c r="G635" i="25"/>
  <c r="G636" i="25"/>
  <c r="G637" i="25"/>
  <c r="G638" i="25"/>
  <c r="G639" i="25"/>
  <c r="G640" i="25"/>
  <c r="G641" i="25"/>
  <c r="G642" i="25"/>
  <c r="G643" i="25"/>
  <c r="G611" i="25"/>
  <c r="G644" i="25" s="1"/>
  <c r="G606" i="25"/>
  <c r="G592" i="25"/>
  <c r="G593" i="25"/>
  <c r="G594" i="25"/>
  <c r="G595" i="25"/>
  <c r="G596" i="25"/>
  <c r="G597" i="25"/>
  <c r="G598" i="25"/>
  <c r="G599" i="25"/>
  <c r="G600" i="25"/>
  <c r="G601" i="25"/>
  <c r="G602" i="25"/>
  <c r="G603" i="25"/>
  <c r="G604" i="25"/>
  <c r="G605" i="25"/>
  <c r="G591" i="25"/>
  <c r="G574" i="25"/>
  <c r="G575" i="25"/>
  <c r="G576" i="25"/>
  <c r="G577" i="25"/>
  <c r="G589" i="25" s="1"/>
  <c r="G578" i="25"/>
  <c r="G579" i="25"/>
  <c r="G580" i="25"/>
  <c r="G581" i="25"/>
  <c r="G582" i="25"/>
  <c r="G583" i="25"/>
  <c r="G584" i="25"/>
  <c r="G585" i="25"/>
  <c r="G586" i="25"/>
  <c r="G573" i="25"/>
  <c r="G570" i="25"/>
  <c r="G571" i="25" s="1"/>
  <c r="G569" i="25"/>
  <c r="G557" i="25"/>
  <c r="G558" i="25"/>
  <c r="G559" i="25"/>
  <c r="G556" i="25"/>
  <c r="G560" i="25" s="1"/>
  <c r="G543" i="25"/>
  <c r="G544" i="25"/>
  <c r="G545" i="25"/>
  <c r="G546" i="25"/>
  <c r="G547" i="25"/>
  <c r="G548" i="25"/>
  <c r="G549" i="25"/>
  <c r="G550" i="25"/>
  <c r="G551" i="25"/>
  <c r="G552" i="25"/>
  <c r="G553" i="25"/>
  <c r="G542" i="25"/>
  <c r="G554" i="25" s="1"/>
  <c r="G523" i="25"/>
  <c r="G524" i="25"/>
  <c r="G525" i="25"/>
  <c r="G526" i="25"/>
  <c r="G527" i="25"/>
  <c r="G528" i="25"/>
  <c r="G529" i="25"/>
  <c r="G530" i="25"/>
  <c r="G531" i="25"/>
  <c r="G532" i="25"/>
  <c r="G533" i="25"/>
  <c r="G534" i="25"/>
  <c r="G535" i="25"/>
  <c r="G536" i="25"/>
  <c r="G537" i="25"/>
  <c r="G538" i="25"/>
  <c r="G539" i="25"/>
  <c r="G522" i="25"/>
  <c r="G512" i="25"/>
  <c r="G513" i="25"/>
  <c r="G514" i="25"/>
  <c r="G515" i="25"/>
  <c r="G516" i="25"/>
  <c r="G517" i="25"/>
  <c r="G518" i="25"/>
  <c r="G519" i="25"/>
  <c r="G511" i="25"/>
  <c r="G505" i="25"/>
  <c r="G506" i="25"/>
  <c r="G509" i="25" s="1"/>
  <c r="G507" i="25"/>
  <c r="G508" i="25"/>
  <c r="G504" i="25"/>
  <c r="G497" i="25"/>
  <c r="G502" i="25" s="1"/>
  <c r="G498" i="25"/>
  <c r="G499" i="25"/>
  <c r="G500" i="25"/>
  <c r="G501" i="25"/>
  <c r="G496" i="25"/>
  <c r="G475" i="25"/>
  <c r="G476" i="25"/>
  <c r="G477" i="25"/>
  <c r="G478" i="25"/>
  <c r="G479" i="25"/>
  <c r="G480" i="25"/>
  <c r="G481" i="25"/>
  <c r="G482" i="25"/>
  <c r="G483" i="25"/>
  <c r="G484" i="25"/>
  <c r="G485" i="25"/>
  <c r="G474" i="25"/>
  <c r="G471" i="25"/>
  <c r="G470" i="25"/>
  <c r="G472" i="25" s="1"/>
  <c r="G520" i="25"/>
  <c r="G473" i="25"/>
  <c r="G866" i="25" l="1"/>
  <c r="E240" i="16"/>
  <c r="G486" i="25"/>
  <c r="G44" i="31"/>
  <c r="G74" i="31"/>
  <c r="G79" i="31" s="1"/>
  <c r="F13" i="30" s="1"/>
  <c r="G71" i="31"/>
  <c r="G66" i="31"/>
  <c r="G64" i="31"/>
  <c r="G61" i="31"/>
  <c r="G59" i="31"/>
  <c r="G55" i="31"/>
  <c r="G51" i="31"/>
  <c r="G48" i="31"/>
  <c r="G46" i="31"/>
  <c r="G8" i="31"/>
  <c r="G14" i="31"/>
  <c r="G13" i="31"/>
  <c r="G12" i="31"/>
  <c r="G11" i="31"/>
  <c r="G18" i="31"/>
  <c r="G20" i="31" s="1"/>
  <c r="E8" i="30" s="1"/>
  <c r="G22" i="31"/>
  <c r="G24" i="31" s="1"/>
  <c r="E9" i="30" s="1"/>
  <c r="G26" i="31"/>
  <c r="G29" i="31"/>
  <c r="G32" i="31"/>
  <c r="G35" i="31"/>
  <c r="G38" i="31"/>
  <c r="G39" i="31"/>
  <c r="G40" i="31"/>
  <c r="BE11" i="16"/>
  <c r="BD11" i="16"/>
  <c r="BC11" i="16"/>
  <c r="BB11" i="16"/>
  <c r="K11" i="16"/>
  <c r="I11" i="16"/>
  <c r="G11" i="16"/>
  <c r="BA11" i="16" s="1"/>
  <c r="E10" i="30" l="1"/>
  <c r="G16" i="31"/>
  <c r="E7" i="30" s="1"/>
  <c r="E14" i="30" s="1"/>
  <c r="G72" i="31"/>
  <c r="F12" i="30" s="1"/>
  <c r="F14" i="30" s="1"/>
  <c r="G41" i="31"/>
  <c r="C460" i="25"/>
  <c r="G459" i="25"/>
  <c r="G458" i="25"/>
  <c r="G457" i="25"/>
  <c r="G456" i="25"/>
  <c r="G455" i="25"/>
  <c r="G454" i="25"/>
  <c r="G453" i="25"/>
  <c r="G452" i="25"/>
  <c r="G451" i="25"/>
  <c r="G450" i="25"/>
  <c r="G449" i="25"/>
  <c r="G448" i="25"/>
  <c r="G447" i="25"/>
  <c r="C445" i="25"/>
  <c r="G444" i="25"/>
  <c r="G443" i="25"/>
  <c r="G442" i="25"/>
  <c r="G441" i="25"/>
  <c r="G440" i="25"/>
  <c r="G439" i="25"/>
  <c r="G438" i="25"/>
  <c r="G437" i="25"/>
  <c r="G436" i="25"/>
  <c r="G435" i="25"/>
  <c r="G434" i="25"/>
  <c r="G433" i="25"/>
  <c r="G432" i="25"/>
  <c r="G431" i="25"/>
  <c r="G430" i="25"/>
  <c r="G429" i="25"/>
  <c r="G428" i="25"/>
  <c r="G427" i="25"/>
  <c r="G426" i="25"/>
  <c r="G425" i="25"/>
  <c r="G424" i="25"/>
  <c r="G423" i="25"/>
  <c r="G422" i="25"/>
  <c r="G421" i="25"/>
  <c r="G420" i="25"/>
  <c r="G419" i="25"/>
  <c r="G418" i="25"/>
  <c r="C416" i="25"/>
  <c r="G415" i="25"/>
  <c r="G414" i="25"/>
  <c r="C412" i="25"/>
  <c r="G411" i="25"/>
  <c r="G412" i="25" s="1"/>
  <c r="C407" i="25"/>
  <c r="F406" i="25"/>
  <c r="G460" i="25" l="1"/>
  <c r="G445" i="25"/>
  <c r="G416" i="25"/>
  <c r="G203" i="25"/>
  <c r="BE12" i="16" l="1"/>
  <c r="BD12" i="16"/>
  <c r="BC12" i="16"/>
  <c r="BB12" i="16"/>
  <c r="K12" i="16"/>
  <c r="I12" i="16"/>
  <c r="G12" i="16"/>
  <c r="BA12" i="16" s="1"/>
  <c r="BE10" i="16"/>
  <c r="BD10" i="16"/>
  <c r="BC10" i="16"/>
  <c r="BB10" i="16"/>
  <c r="K10" i="16"/>
  <c r="I10" i="16"/>
  <c r="G10" i="16"/>
  <c r="BA10" i="16" s="1"/>
  <c r="G100" i="16"/>
  <c r="G99" i="16"/>
  <c r="G22" i="13"/>
  <c r="BE21" i="13"/>
  <c r="BD21" i="13"/>
  <c r="BC21" i="13"/>
  <c r="BB21" i="13"/>
  <c r="G21" i="13"/>
  <c r="BA21" i="13" s="1"/>
  <c r="BE20" i="13"/>
  <c r="BD20" i="13"/>
  <c r="BC20" i="13"/>
  <c r="BB20" i="13"/>
  <c r="G20" i="13"/>
  <c r="BA20" i="13" s="1"/>
  <c r="BE19" i="13"/>
  <c r="BD19" i="13"/>
  <c r="BC19" i="13"/>
  <c r="BB19" i="13"/>
  <c r="BA19" i="13"/>
  <c r="G19" i="13"/>
  <c r="C29" i="10"/>
  <c r="G28" i="10"/>
  <c r="G27" i="10"/>
  <c r="G26" i="10"/>
  <c r="G25" i="10"/>
  <c r="G24" i="10"/>
  <c r="C22" i="10"/>
  <c r="G21" i="10"/>
  <c r="G20" i="10"/>
  <c r="G22" i="10" s="1"/>
  <c r="C18" i="10"/>
  <c r="G17" i="10"/>
  <c r="G15" i="10"/>
  <c r="C13" i="10"/>
  <c r="G12" i="10"/>
  <c r="G11" i="10"/>
  <c r="G10" i="10"/>
  <c r="G8" i="10"/>
  <c r="C37" i="7"/>
  <c r="G36" i="7"/>
  <c r="G35" i="7"/>
  <c r="G34" i="7"/>
  <c r="G33" i="7"/>
  <c r="G37" i="7" s="1"/>
  <c r="E8" i="6" s="1"/>
  <c r="G32" i="7"/>
  <c r="C30" i="7"/>
  <c r="G29" i="7"/>
  <c r="G30" i="7"/>
  <c r="C27" i="7"/>
  <c r="G27" i="7"/>
  <c r="C25" i="7"/>
  <c r="G24" i="7"/>
  <c r="G23" i="7"/>
  <c r="G22" i="7"/>
  <c r="C20" i="7"/>
  <c r="G19" i="7"/>
  <c r="G18" i="7"/>
  <c r="G17" i="7"/>
  <c r="G16" i="7"/>
  <c r="C14" i="7"/>
  <c r="G13" i="7"/>
  <c r="G12" i="7"/>
  <c r="G11" i="7"/>
  <c r="G10" i="7"/>
  <c r="G9" i="7"/>
  <c r="G8" i="7"/>
  <c r="G57" i="4"/>
  <c r="G52" i="4"/>
  <c r="E43" i="4"/>
  <c r="C68" i="4"/>
  <c r="G67" i="4"/>
  <c r="G66" i="4"/>
  <c r="G65" i="4"/>
  <c r="G64" i="4"/>
  <c r="G63" i="4"/>
  <c r="C61" i="4"/>
  <c r="G60" i="4"/>
  <c r="G61" i="4"/>
  <c r="C58" i="4"/>
  <c r="G56" i="4"/>
  <c r="G58" i="4" s="1"/>
  <c r="C54" i="4"/>
  <c r="G53" i="4"/>
  <c r="G51" i="4"/>
  <c r="G49" i="4"/>
  <c r="G48" i="4"/>
  <c r="G46" i="4"/>
  <c r="C44" i="4"/>
  <c r="G41" i="4"/>
  <c r="G39" i="4"/>
  <c r="G37" i="4"/>
  <c r="G36" i="4"/>
  <c r="G32" i="4"/>
  <c r="G31" i="4"/>
  <c r="G30" i="4"/>
  <c r="C28" i="4"/>
  <c r="G27" i="4"/>
  <c r="G26" i="4"/>
  <c r="G25" i="4"/>
  <c r="G24" i="4"/>
  <c r="G23" i="4"/>
  <c r="G20" i="4"/>
  <c r="G17" i="4"/>
  <c r="G13" i="4"/>
  <c r="G11" i="4"/>
  <c r="G8" i="4"/>
  <c r="G154" i="16"/>
  <c r="G155" i="16" s="1"/>
  <c r="G151" i="16"/>
  <c r="G150" i="16"/>
  <c r="G149" i="16"/>
  <c r="G144" i="16"/>
  <c r="G141" i="16"/>
  <c r="G135" i="16"/>
  <c r="G132" i="16"/>
  <c r="G139" i="16" s="1"/>
  <c r="G129" i="16"/>
  <c r="G127" i="16"/>
  <c r="G123" i="16"/>
  <c r="G125" i="16" s="1"/>
  <c r="G120" i="16"/>
  <c r="G118" i="16"/>
  <c r="G117" i="16"/>
  <c r="G114" i="16"/>
  <c r="G113" i="16"/>
  <c r="G111" i="16"/>
  <c r="G110" i="16"/>
  <c r="G106" i="16"/>
  <c r="G108" i="16" s="1"/>
  <c r="G103" i="16"/>
  <c r="G104" i="16" s="1"/>
  <c r="G97" i="16"/>
  <c r="G94" i="16"/>
  <c r="G92" i="16"/>
  <c r="G90" i="16"/>
  <c r="G89" i="16"/>
  <c r="G87" i="16"/>
  <c r="G85" i="16"/>
  <c r="G84" i="16"/>
  <c r="G82" i="16"/>
  <c r="G79" i="16"/>
  <c r="G75" i="16"/>
  <c r="G77" i="16" s="1"/>
  <c r="G70" i="16"/>
  <c r="G73" i="16" s="1"/>
  <c r="G65" i="16"/>
  <c r="G68" i="16" s="1"/>
  <c r="G61" i="16"/>
  <c r="G63" i="16" s="1"/>
  <c r="G56" i="16"/>
  <c r="G51" i="16"/>
  <c r="G44" i="16"/>
  <c r="G49" i="16" s="1"/>
  <c r="G37" i="16"/>
  <c r="G33" i="16"/>
  <c r="G24" i="16"/>
  <c r="G22" i="16"/>
  <c r="G18" i="16"/>
  <c r="G16" i="16"/>
  <c r="G399" i="25"/>
  <c r="G398" i="25"/>
  <c r="G395" i="25"/>
  <c r="G396" i="25" s="1"/>
  <c r="G392" i="25"/>
  <c r="G391" i="25"/>
  <c r="G367" i="25"/>
  <c r="G366" i="25"/>
  <c r="G365" i="25"/>
  <c r="G358" i="25"/>
  <c r="G363" i="25" s="1"/>
  <c r="G355" i="25"/>
  <c r="G353" i="25"/>
  <c r="G351" i="25"/>
  <c r="G348" i="25"/>
  <c r="G345" i="25"/>
  <c r="G342" i="25"/>
  <c r="G340" i="25"/>
  <c r="G337" i="25"/>
  <c r="G335" i="25"/>
  <c r="G333" i="25"/>
  <c r="G330" i="25"/>
  <c r="G329" i="25"/>
  <c r="G328" i="25"/>
  <c r="G327" i="25"/>
  <c r="G326" i="25"/>
  <c r="G325" i="25"/>
  <c r="G322" i="25"/>
  <c r="G321" i="25"/>
  <c r="G318" i="25"/>
  <c r="G317" i="25"/>
  <c r="G316" i="25"/>
  <c r="G315" i="25"/>
  <c r="G314" i="25"/>
  <c r="G313" i="25"/>
  <c r="G312" i="25"/>
  <c r="G310" i="25"/>
  <c r="G306" i="25"/>
  <c r="G305" i="25"/>
  <c r="G319" i="25" s="1"/>
  <c r="G304" i="25"/>
  <c r="G301" i="25"/>
  <c r="G299" i="25"/>
  <c r="G297" i="25"/>
  <c r="G296" i="25"/>
  <c r="G294" i="25"/>
  <c r="G293" i="25"/>
  <c r="G292" i="25"/>
  <c r="G290" i="25"/>
  <c r="G289" i="25"/>
  <c r="G288" i="25"/>
  <c r="G285" i="25"/>
  <c r="G283" i="25"/>
  <c r="G280" i="25"/>
  <c r="G278" i="25"/>
  <c r="G276" i="25"/>
  <c r="G275" i="25"/>
  <c r="G273" i="25"/>
  <c r="G269" i="25"/>
  <c r="G266" i="25"/>
  <c r="G264" i="25"/>
  <c r="G261" i="25"/>
  <c r="G260" i="25"/>
  <c r="G257" i="25"/>
  <c r="G258" i="25" s="1"/>
  <c r="G254" i="25"/>
  <c r="G253" i="25"/>
  <c r="G250" i="25"/>
  <c r="G249" i="25"/>
  <c r="G246" i="25"/>
  <c r="G245" i="25"/>
  <c r="G242" i="25"/>
  <c r="G240" i="25"/>
  <c r="G237" i="25"/>
  <c r="G235" i="25"/>
  <c r="G233" i="25"/>
  <c r="G231" i="25"/>
  <c r="G229" i="25"/>
  <c r="G227" i="25"/>
  <c r="G225" i="25"/>
  <c r="G222" i="25"/>
  <c r="G220" i="25"/>
  <c r="G218" i="25"/>
  <c r="G216" i="25"/>
  <c r="G215" i="25"/>
  <c r="G213" i="25"/>
  <c r="G211" i="25"/>
  <c r="G209" i="25"/>
  <c r="G206" i="25"/>
  <c r="G207" i="25" s="1"/>
  <c r="G202" i="25"/>
  <c r="G200" i="25"/>
  <c r="G198" i="25"/>
  <c r="G196" i="25"/>
  <c r="G192" i="25"/>
  <c r="G194" i="25" s="1"/>
  <c r="G189" i="25"/>
  <c r="G187" i="25"/>
  <c r="G184" i="25"/>
  <c r="G181" i="25"/>
  <c r="G182" i="25" s="1"/>
  <c r="G178" i="25"/>
  <c r="G177" i="25"/>
  <c r="G176" i="25"/>
  <c r="G175" i="25"/>
  <c r="G174" i="25"/>
  <c r="G170" i="25"/>
  <c r="G168" i="25"/>
  <c r="G165" i="25"/>
  <c r="G163" i="25"/>
  <c r="G162" i="25"/>
  <c r="G160" i="25"/>
  <c r="G156" i="25"/>
  <c r="G154" i="25"/>
  <c r="G151" i="25"/>
  <c r="G149" i="25"/>
  <c r="G143" i="25"/>
  <c r="G140" i="25"/>
  <c r="G136" i="25"/>
  <c r="G114" i="25"/>
  <c r="G100" i="25"/>
  <c r="G98" i="25"/>
  <c r="G94" i="25"/>
  <c r="G92" i="25"/>
  <c r="G96" i="25" s="1"/>
  <c r="G88" i="25"/>
  <c r="G86" i="25"/>
  <c r="G84" i="25"/>
  <c r="G81" i="25"/>
  <c r="G78" i="25"/>
  <c r="G76" i="25"/>
  <c r="G71" i="25"/>
  <c r="G68" i="25"/>
  <c r="G66" i="25"/>
  <c r="G63" i="25"/>
  <c r="G60" i="25"/>
  <c r="G58" i="25"/>
  <c r="G57" i="25"/>
  <c r="G56" i="25"/>
  <c r="G55" i="25"/>
  <c r="G54" i="25"/>
  <c r="G53" i="25"/>
  <c r="G51" i="25"/>
  <c r="G45" i="25"/>
  <c r="G40" i="25"/>
  <c r="G39" i="25"/>
  <c r="G35" i="25"/>
  <c r="G34" i="25"/>
  <c r="G32" i="25"/>
  <c r="G30" i="25"/>
  <c r="G28" i="25"/>
  <c r="G26" i="25"/>
  <c r="G37" i="25" s="1"/>
  <c r="G22" i="25"/>
  <c r="G19" i="25"/>
  <c r="G18" i="25"/>
  <c r="G16" i="25"/>
  <c r="G13" i="25"/>
  <c r="G11" i="25"/>
  <c r="G9" i="25"/>
  <c r="G8" i="25"/>
  <c r="G24" i="28"/>
  <c r="E46" i="28"/>
  <c r="G38" i="28"/>
  <c r="E12" i="36"/>
  <c r="G43" i="1"/>
  <c r="I19" i="1" s="1"/>
  <c r="G63" i="1"/>
  <c r="F73" i="1"/>
  <c r="G79" i="1"/>
  <c r="G80" i="1"/>
  <c r="G78" i="1"/>
  <c r="G76" i="1"/>
  <c r="G158" i="16"/>
  <c r="BE17" i="16"/>
  <c r="BD17" i="16"/>
  <c r="BC17" i="16"/>
  <c r="BA17" i="16"/>
  <c r="K17" i="16"/>
  <c r="I17" i="16"/>
  <c r="G157" i="16"/>
  <c r="BB17" i="16" s="1"/>
  <c r="BE16" i="16"/>
  <c r="BD16" i="16"/>
  <c r="BC16" i="16"/>
  <c r="BB16" i="16"/>
  <c r="K16" i="16"/>
  <c r="I16" i="16"/>
  <c r="G156" i="16"/>
  <c r="BA16" i="16" s="1"/>
  <c r="BE9" i="16"/>
  <c r="BD9" i="16"/>
  <c r="BC9" i="16"/>
  <c r="BB9" i="16"/>
  <c r="G9" i="16"/>
  <c r="BA9" i="16" s="1"/>
  <c r="BE9" i="10"/>
  <c r="BD9" i="10"/>
  <c r="BC9" i="10"/>
  <c r="BB9" i="10"/>
  <c r="K9" i="10"/>
  <c r="I9" i="10"/>
  <c r="BA9" i="10"/>
  <c r="BE8" i="10"/>
  <c r="BE10" i="10"/>
  <c r="I7" i="9" s="1"/>
  <c r="I8" i="9" s="1"/>
  <c r="C21" i="8" s="1"/>
  <c r="BD8" i="10"/>
  <c r="BD10" i="10" s="1"/>
  <c r="BC8" i="10"/>
  <c r="BC10" i="10" s="1"/>
  <c r="G7" i="9" s="1"/>
  <c r="G8" i="9" s="1"/>
  <c r="C18" i="8" s="1"/>
  <c r="BB8" i="10"/>
  <c r="BB10" i="10" s="1"/>
  <c r="F7" i="9" s="1"/>
  <c r="F8" i="9" s="1"/>
  <c r="C16" i="8" s="1"/>
  <c r="K8" i="10"/>
  <c r="K10" i="10"/>
  <c r="I8" i="10"/>
  <c r="I10" i="10"/>
  <c r="BA8" i="10"/>
  <c r="BA10" i="10"/>
  <c r="G41" i="7"/>
  <c r="G40" i="7"/>
  <c r="BE8" i="4"/>
  <c r="BD8" i="4"/>
  <c r="BC8" i="4"/>
  <c r="BB8" i="4"/>
  <c r="BA8" i="4"/>
  <c r="C23" i="13"/>
  <c r="G18" i="13"/>
  <c r="G17" i="13"/>
  <c r="G16" i="13"/>
  <c r="BA16" i="13" s="1"/>
  <c r="BA17" i="13" s="1"/>
  <c r="G15" i="13"/>
  <c r="G14" i="13"/>
  <c r="C12" i="13"/>
  <c r="G11" i="13"/>
  <c r="C9" i="13"/>
  <c r="G8" i="13"/>
  <c r="G9" i="13" s="1"/>
  <c r="F33" i="38"/>
  <c r="C33" i="38"/>
  <c r="C31" i="38"/>
  <c r="G22" i="38"/>
  <c r="I21" i="39"/>
  <c r="I20" i="39"/>
  <c r="I19" i="39"/>
  <c r="I18" i="39"/>
  <c r="I17" i="39"/>
  <c r="I16" i="39"/>
  <c r="I15" i="39"/>
  <c r="I14" i="39"/>
  <c r="I9" i="39"/>
  <c r="H9" i="39"/>
  <c r="G9" i="39"/>
  <c r="F9" i="39"/>
  <c r="G39" i="40"/>
  <c r="G36" i="40"/>
  <c r="G30" i="40"/>
  <c r="G27" i="40"/>
  <c r="G24" i="40"/>
  <c r="G19" i="40"/>
  <c r="G14" i="40"/>
  <c r="G8" i="40"/>
  <c r="F12" i="18"/>
  <c r="F85" i="1"/>
  <c r="H12" i="18"/>
  <c r="F83" i="1"/>
  <c r="C21" i="17"/>
  <c r="C17" i="17"/>
  <c r="C18" i="17"/>
  <c r="C16" i="17"/>
  <c r="F74" i="1"/>
  <c r="C30" i="19"/>
  <c r="G29" i="19"/>
  <c r="G30" i="19"/>
  <c r="C27" i="19"/>
  <c r="G25" i="19"/>
  <c r="G27" i="19" s="1"/>
  <c r="C23" i="19"/>
  <c r="E21" i="19"/>
  <c r="G21" i="19" s="1"/>
  <c r="G23" i="19" s="1"/>
  <c r="C19" i="19"/>
  <c r="E17" i="19"/>
  <c r="G17" i="19"/>
  <c r="G19" i="19" s="1"/>
  <c r="C15" i="19"/>
  <c r="E13" i="19"/>
  <c r="G13" i="19" s="1"/>
  <c r="E8" i="19"/>
  <c r="BE8" i="37"/>
  <c r="BE9" i="37" s="1"/>
  <c r="C21" i="35"/>
  <c r="BD8" i="37"/>
  <c r="BD9" i="37" s="1"/>
  <c r="C17" i="35"/>
  <c r="BC8" i="37"/>
  <c r="BC9" i="37" s="1"/>
  <c r="C18" i="35"/>
  <c r="BB8" i="37"/>
  <c r="BB9" i="37" s="1"/>
  <c r="BA8" i="37"/>
  <c r="BA9" i="37" s="1"/>
  <c r="K8" i="37"/>
  <c r="K9" i="37" s="1"/>
  <c r="I8" i="37"/>
  <c r="I9" i="37" s="1"/>
  <c r="G7" i="35"/>
  <c r="C31" i="35"/>
  <c r="C33" i="35"/>
  <c r="F33" i="35" s="1"/>
  <c r="F3" i="37"/>
  <c r="E4" i="37"/>
  <c r="I20" i="33"/>
  <c r="I19" i="33"/>
  <c r="G21" i="32" s="1"/>
  <c r="D21" i="32"/>
  <c r="I18" i="33"/>
  <c r="G20" i="32" s="1"/>
  <c r="D20" i="32"/>
  <c r="I17" i="33"/>
  <c r="G19" i="32"/>
  <c r="D19" i="32"/>
  <c r="I16" i="33"/>
  <c r="G18" i="32" s="1"/>
  <c r="D18" i="32"/>
  <c r="I15" i="33"/>
  <c r="G17" i="32" s="1"/>
  <c r="D17" i="32"/>
  <c r="I14" i="33"/>
  <c r="D16" i="32"/>
  <c r="I13" i="33"/>
  <c r="G15" i="32"/>
  <c r="D15" i="32"/>
  <c r="BE8" i="34"/>
  <c r="BE9" i="34" s="1"/>
  <c r="I7" i="33" s="1"/>
  <c r="I8" i="33" s="1"/>
  <c r="C21" i="32" s="1"/>
  <c r="G8" i="34"/>
  <c r="BC8" i="34"/>
  <c r="BC9" i="34" s="1"/>
  <c r="G7" i="33" s="1"/>
  <c r="G8" i="33" s="1"/>
  <c r="C18" i="32" s="1"/>
  <c r="BB8" i="34"/>
  <c r="BB9" i="34" s="1"/>
  <c r="F7" i="33" s="1"/>
  <c r="F8" i="33" s="1"/>
  <c r="C16" i="32" s="1"/>
  <c r="BA8" i="34"/>
  <c r="BA9" i="34" s="1"/>
  <c r="E7" i="33" s="1"/>
  <c r="E8" i="33" s="1"/>
  <c r="C15" i="32" s="1"/>
  <c r="K8" i="34"/>
  <c r="K9" i="34" s="1"/>
  <c r="I8" i="34"/>
  <c r="I9" i="34" s="1"/>
  <c r="B7" i="33"/>
  <c r="A7" i="33"/>
  <c r="G7" i="32"/>
  <c r="C31" i="32"/>
  <c r="C33" i="32"/>
  <c r="F33" i="32" s="1"/>
  <c r="F3" i="34"/>
  <c r="E4" i="34"/>
  <c r="C21" i="29"/>
  <c r="C17" i="29"/>
  <c r="C18" i="29"/>
  <c r="K8" i="31"/>
  <c r="K9" i="31"/>
  <c r="I8" i="31"/>
  <c r="I9" i="31"/>
  <c r="G7" i="29"/>
  <c r="C31" i="29"/>
  <c r="C33" i="29"/>
  <c r="F33" i="29"/>
  <c r="F3" i="31"/>
  <c r="E4" i="31"/>
  <c r="BE8" i="28"/>
  <c r="BE9" i="28"/>
  <c r="BE10" i="28" s="1"/>
  <c r="BD8" i="28"/>
  <c r="BD9" i="28"/>
  <c r="BD10" i="28" s="1"/>
  <c r="BC8" i="28"/>
  <c r="BC9" i="28"/>
  <c r="BB8" i="28"/>
  <c r="BB9" i="28"/>
  <c r="BB10" i="28"/>
  <c r="BA8" i="28"/>
  <c r="BA9" i="28"/>
  <c r="BA10" i="28" s="1"/>
  <c r="K9" i="28"/>
  <c r="I9" i="28"/>
  <c r="K8" i="28"/>
  <c r="I8" i="28"/>
  <c r="I10" i="28" s="1"/>
  <c r="G7" i="26"/>
  <c r="F3" i="28"/>
  <c r="E4" i="28"/>
  <c r="K10" i="28"/>
  <c r="I22" i="24"/>
  <c r="I21" i="24"/>
  <c r="G21" i="23" s="1"/>
  <c r="D21" i="23"/>
  <c r="I20" i="24"/>
  <c r="G20" i="23"/>
  <c r="D20" i="23"/>
  <c r="I19" i="24"/>
  <c r="G19" i="23" s="1"/>
  <c r="D19" i="23"/>
  <c r="I18" i="24"/>
  <c r="G18" i="23" s="1"/>
  <c r="D18" i="23"/>
  <c r="I17" i="24"/>
  <c r="G17" i="23" s="1"/>
  <c r="D17" i="23"/>
  <c r="I16" i="24"/>
  <c r="G16" i="23"/>
  <c r="D16" i="23"/>
  <c r="I15" i="24"/>
  <c r="H23" i="24" s="1"/>
  <c r="G23" i="23" s="1"/>
  <c r="D15" i="23"/>
  <c r="BE8" i="25"/>
  <c r="BE9" i="25" s="1"/>
  <c r="I7" i="24" s="1"/>
  <c r="BE11" i="25"/>
  <c r="BE12" i="25" s="1"/>
  <c r="I8" i="24" s="1"/>
  <c r="BE14" i="25"/>
  <c r="BE15" i="25" s="1"/>
  <c r="I9" i="24" s="1"/>
  <c r="BD8" i="25"/>
  <c r="BD9" i="25" s="1"/>
  <c r="H7" i="24" s="1"/>
  <c r="BD11" i="25"/>
  <c r="BD12" i="25" s="1"/>
  <c r="H8" i="24" s="1"/>
  <c r="BD14" i="25"/>
  <c r="BD15" i="25" s="1"/>
  <c r="H9" i="24" s="1"/>
  <c r="BC8" i="25"/>
  <c r="BC9" i="25" s="1"/>
  <c r="G7" i="24" s="1"/>
  <c r="BC11" i="25"/>
  <c r="BC12" i="25" s="1"/>
  <c r="G8" i="24" s="1"/>
  <c r="BC14" i="25"/>
  <c r="BC15" i="25" s="1"/>
  <c r="G9" i="24" s="1"/>
  <c r="BB8" i="25"/>
  <c r="BB9" i="25" s="1"/>
  <c r="F7" i="24" s="1"/>
  <c r="BB11" i="25"/>
  <c r="BB12" i="25" s="1"/>
  <c r="F8" i="24" s="1"/>
  <c r="BB14" i="25"/>
  <c r="BB15" i="25" s="1"/>
  <c r="F9" i="24" s="1"/>
  <c r="BA8" i="25"/>
  <c r="BA9" i="25" s="1"/>
  <c r="BA14" i="25"/>
  <c r="BA15" i="25" s="1"/>
  <c r="K14" i="25"/>
  <c r="I14" i="25"/>
  <c r="K15" i="25"/>
  <c r="I15" i="25"/>
  <c r="K11" i="25"/>
  <c r="K12" i="25" s="1"/>
  <c r="I11" i="25"/>
  <c r="I12" i="25" s="1"/>
  <c r="K8" i="25"/>
  <c r="K9" i="25" s="1"/>
  <c r="I8" i="25"/>
  <c r="I9" i="25" s="1"/>
  <c r="G7" i="23"/>
  <c r="C31" i="23"/>
  <c r="C33" i="23"/>
  <c r="F33" i="23" s="1"/>
  <c r="F3" i="25"/>
  <c r="E4" i="25"/>
  <c r="I20" i="21"/>
  <c r="I19" i="21"/>
  <c r="G21" i="20" s="1"/>
  <c r="D21" i="20"/>
  <c r="I18" i="21"/>
  <c r="G20" i="20" s="1"/>
  <c r="D20" i="20"/>
  <c r="I17" i="21"/>
  <c r="G19" i="20" s="1"/>
  <c r="D19" i="20"/>
  <c r="I16" i="21"/>
  <c r="G18" i="20" s="1"/>
  <c r="D18" i="20"/>
  <c r="I15" i="21"/>
  <c r="G17" i="20" s="1"/>
  <c r="D17" i="20"/>
  <c r="I14" i="21"/>
  <c r="G16" i="20" s="1"/>
  <c r="D16" i="20"/>
  <c r="I13" i="21"/>
  <c r="D15" i="20"/>
  <c r="BE8" i="22"/>
  <c r="BE9" i="22"/>
  <c r="BD8" i="22"/>
  <c r="BD9" i="22"/>
  <c r="BC8" i="22"/>
  <c r="BC9" i="22"/>
  <c r="G8" i="22"/>
  <c r="BB8" i="22" s="1"/>
  <c r="G9" i="22"/>
  <c r="BB9" i="22"/>
  <c r="BA8" i="22"/>
  <c r="BA9" i="22"/>
  <c r="K9" i="22"/>
  <c r="I9" i="22"/>
  <c r="K8" i="22"/>
  <c r="I8" i="22"/>
  <c r="I10" i="22" s="1"/>
  <c r="B7" i="21"/>
  <c r="A7" i="21"/>
  <c r="G7" i="20"/>
  <c r="C31" i="20"/>
  <c r="C33" i="20"/>
  <c r="F33" i="20"/>
  <c r="F3" i="22"/>
  <c r="E4" i="22"/>
  <c r="K10" i="22"/>
  <c r="D21" i="17"/>
  <c r="D20" i="17"/>
  <c r="D19" i="17"/>
  <c r="G18" i="17"/>
  <c r="D18" i="17"/>
  <c r="G17" i="17"/>
  <c r="D17" i="17"/>
  <c r="G16" i="17"/>
  <c r="D16" i="17"/>
  <c r="D15" i="17"/>
  <c r="BE8" i="19"/>
  <c r="BE9" i="19" s="1"/>
  <c r="BD8" i="19"/>
  <c r="BD9" i="19" s="1"/>
  <c r="BC8" i="19"/>
  <c r="BC9" i="19" s="1"/>
  <c r="BA8" i="19"/>
  <c r="BA9" i="19" s="1"/>
  <c r="G7" i="17"/>
  <c r="C31" i="17"/>
  <c r="C33" i="17"/>
  <c r="F33" i="17" s="1"/>
  <c r="F3" i="19"/>
  <c r="E4" i="19"/>
  <c r="I22" i="15"/>
  <c r="H23" i="15" s="1"/>
  <c r="G23" i="14" s="1"/>
  <c r="I21" i="15"/>
  <c r="G21" i="14" s="1"/>
  <c r="D21" i="14"/>
  <c r="I20" i="15"/>
  <c r="G20" i="14" s="1"/>
  <c r="D20" i="14"/>
  <c r="I19" i="15"/>
  <c r="G19" i="14" s="1"/>
  <c r="D19" i="14"/>
  <c r="I18" i="15"/>
  <c r="G18" i="14" s="1"/>
  <c r="D18" i="14"/>
  <c r="I17" i="15"/>
  <c r="G17" i="14" s="1"/>
  <c r="D17" i="14"/>
  <c r="I16" i="15"/>
  <c r="G16" i="14" s="1"/>
  <c r="D16" i="14"/>
  <c r="I15" i="15"/>
  <c r="G15" i="14"/>
  <c r="D15" i="14"/>
  <c r="BE8" i="16"/>
  <c r="BE13" i="16" s="1"/>
  <c r="I7" i="15" s="1"/>
  <c r="BE15" i="16"/>
  <c r="BE19" i="16" s="1"/>
  <c r="I8" i="15" s="1"/>
  <c r="BE21" i="16"/>
  <c r="BE22" i="16" s="1"/>
  <c r="I9" i="15" s="1"/>
  <c r="BD8" i="16"/>
  <c r="BD15" i="16"/>
  <c r="BD19" i="16" s="1"/>
  <c r="H8" i="15" s="1"/>
  <c r="BD21" i="16"/>
  <c r="BD22" i="16" s="1"/>
  <c r="H9" i="15" s="1"/>
  <c r="BC8" i="16"/>
  <c r="BC13" i="16" s="1"/>
  <c r="G7" i="15" s="1"/>
  <c r="BC15" i="16"/>
  <c r="BC19" i="16" s="1"/>
  <c r="G8" i="15" s="1"/>
  <c r="BC21" i="16"/>
  <c r="BC22" i="16" s="1"/>
  <c r="G9" i="15" s="1"/>
  <c r="BB8" i="16"/>
  <c r="BB15" i="16"/>
  <c r="BB19" i="16" s="1"/>
  <c r="F8" i="15" s="1"/>
  <c r="BB21" i="16"/>
  <c r="BB22" i="16" s="1"/>
  <c r="F9" i="15" s="1"/>
  <c r="G8" i="16"/>
  <c r="BA15" i="16"/>
  <c r="BA19" i="16" s="1"/>
  <c r="G161" i="16"/>
  <c r="BA21" i="16" s="1"/>
  <c r="BA22" i="16" s="1"/>
  <c r="E9" i="15" s="1"/>
  <c r="K21" i="16"/>
  <c r="I21" i="16"/>
  <c r="B9" i="15"/>
  <c r="A9" i="15"/>
  <c r="K22" i="16"/>
  <c r="I22" i="16"/>
  <c r="K15" i="16"/>
  <c r="K19" i="16" s="1"/>
  <c r="I15" i="16"/>
  <c r="I19" i="16" s="1"/>
  <c r="A8" i="15"/>
  <c r="K8" i="16"/>
  <c r="K13" i="16" s="1"/>
  <c r="I8" i="16"/>
  <c r="I13" i="16" s="1"/>
  <c r="B7" i="15"/>
  <c r="A7" i="15"/>
  <c r="G7" i="14"/>
  <c r="C31" i="14"/>
  <c r="C33" i="14"/>
  <c r="F33" i="14" s="1"/>
  <c r="F3" i="16"/>
  <c r="E4" i="16"/>
  <c r="I22" i="12"/>
  <c r="I21" i="12"/>
  <c r="G21" i="11" s="1"/>
  <c r="D21" i="11"/>
  <c r="I20" i="12"/>
  <c r="G20" i="11" s="1"/>
  <c r="D20" i="11"/>
  <c r="I19" i="12"/>
  <c r="G19" i="11"/>
  <c r="D19" i="11"/>
  <c r="I18" i="12"/>
  <c r="G18" i="11" s="1"/>
  <c r="D18" i="11"/>
  <c r="I17" i="12"/>
  <c r="G17" i="11" s="1"/>
  <c r="D17" i="11"/>
  <c r="I16" i="12"/>
  <c r="G16" i="11" s="1"/>
  <c r="D16" i="11"/>
  <c r="I15" i="12"/>
  <c r="G15" i="11"/>
  <c r="D15" i="11"/>
  <c r="BE8" i="13"/>
  <c r="BE9" i="13" s="1"/>
  <c r="I7" i="12" s="1"/>
  <c r="BE11" i="13"/>
  <c r="BE12" i="13"/>
  <c r="BE13" i="13"/>
  <c r="BE16" i="13"/>
  <c r="BE17" i="13" s="1"/>
  <c r="BE23" i="13"/>
  <c r="BD8" i="13"/>
  <c r="BD9" i="13" s="1"/>
  <c r="H7" i="12" s="1"/>
  <c r="BD11" i="13"/>
  <c r="BD12" i="13"/>
  <c r="BD13" i="13"/>
  <c r="BD16" i="13"/>
  <c r="BD17" i="13" s="1"/>
  <c r="BD23" i="13"/>
  <c r="BC8" i="13"/>
  <c r="BC9" i="13" s="1"/>
  <c r="G7" i="12" s="1"/>
  <c r="BC11" i="13"/>
  <c r="BC12" i="13"/>
  <c r="BC14" i="13" s="1"/>
  <c r="G8" i="12" s="1"/>
  <c r="BC13" i="13"/>
  <c r="BC16" i="13"/>
  <c r="BC17" i="13" s="1"/>
  <c r="BC23" i="13"/>
  <c r="BB8" i="13"/>
  <c r="BB9" i="13" s="1"/>
  <c r="F7" i="12" s="1"/>
  <c r="BB11" i="13"/>
  <c r="BB12" i="13"/>
  <c r="BB13" i="13"/>
  <c r="BB16" i="13"/>
  <c r="BB17" i="13"/>
  <c r="BB23" i="13"/>
  <c r="BA8" i="13"/>
  <c r="BA9" i="13" s="1"/>
  <c r="BA13" i="13"/>
  <c r="K23" i="13"/>
  <c r="I23" i="13"/>
  <c r="K24" i="13"/>
  <c r="I24" i="13"/>
  <c r="K16" i="13"/>
  <c r="I16" i="13"/>
  <c r="K17" i="13"/>
  <c r="I17" i="13"/>
  <c r="K13" i="13"/>
  <c r="I13" i="13"/>
  <c r="K12" i="13"/>
  <c r="I12" i="13"/>
  <c r="K11" i="13"/>
  <c r="I11" i="13"/>
  <c r="B8" i="12"/>
  <c r="A8" i="12"/>
  <c r="K14" i="13"/>
  <c r="I14" i="13"/>
  <c r="K8" i="13"/>
  <c r="K9" i="13" s="1"/>
  <c r="I8" i="13"/>
  <c r="I9" i="13"/>
  <c r="B7" i="12"/>
  <c r="A7" i="12"/>
  <c r="G7" i="11"/>
  <c r="C31" i="11"/>
  <c r="C33" i="11"/>
  <c r="F33" i="11"/>
  <c r="F3" i="13"/>
  <c r="E4" i="13"/>
  <c r="I20" i="9"/>
  <c r="I19" i="9"/>
  <c r="G21" i="8" s="1"/>
  <c r="D21" i="8"/>
  <c r="I18" i="9"/>
  <c r="G20" i="8" s="1"/>
  <c r="D20" i="8"/>
  <c r="I17" i="9"/>
  <c r="G19" i="8"/>
  <c r="D19" i="8"/>
  <c r="I16" i="9"/>
  <c r="G18" i="8" s="1"/>
  <c r="D18" i="8"/>
  <c r="I15" i="9"/>
  <c r="G17" i="8" s="1"/>
  <c r="D17" i="8"/>
  <c r="I14" i="9"/>
  <c r="G16" i="8" s="1"/>
  <c r="D16" i="8"/>
  <c r="I13" i="9"/>
  <c r="H21" i="9"/>
  <c r="G23" i="8" s="1"/>
  <c r="G22" i="8" s="1"/>
  <c r="G15" i="8"/>
  <c r="D15" i="8"/>
  <c r="H7" i="9"/>
  <c r="H8" i="9" s="1"/>
  <c r="C17" i="8" s="1"/>
  <c r="G7" i="8"/>
  <c r="C31" i="8"/>
  <c r="C33" i="8"/>
  <c r="F33" i="8" s="1"/>
  <c r="F3" i="10"/>
  <c r="E4" i="10"/>
  <c r="I21" i="6"/>
  <c r="I20" i="6"/>
  <c r="G21" i="5" s="1"/>
  <c r="D21" i="5"/>
  <c r="I19" i="6"/>
  <c r="G20" i="5"/>
  <c r="D20" i="5"/>
  <c r="I18" i="6"/>
  <c r="G19" i="5" s="1"/>
  <c r="D19" i="5"/>
  <c r="I17" i="6"/>
  <c r="G18" i="5" s="1"/>
  <c r="D18" i="5"/>
  <c r="I16" i="6"/>
  <c r="G17" i="5" s="1"/>
  <c r="D17" i="5"/>
  <c r="I15" i="6"/>
  <c r="G16" i="5"/>
  <c r="D16" i="5"/>
  <c r="I14" i="6"/>
  <c r="D15" i="5"/>
  <c r="H9" i="6"/>
  <c r="C17" i="5" s="1"/>
  <c r="F9" i="6"/>
  <c r="C16" i="5" s="1"/>
  <c r="G39" i="7"/>
  <c r="B7" i="6"/>
  <c r="A7" i="6"/>
  <c r="G7" i="5"/>
  <c r="C31" i="5"/>
  <c r="C33" i="5"/>
  <c r="F33" i="5" s="1"/>
  <c r="F3" i="7"/>
  <c r="E4" i="7"/>
  <c r="I21" i="3"/>
  <c r="I20" i="3"/>
  <c r="G21" i="2" s="1"/>
  <c r="D21" i="2"/>
  <c r="I19" i="3"/>
  <c r="G20" i="2"/>
  <c r="D20" i="2"/>
  <c r="I18" i="3"/>
  <c r="G19" i="2" s="1"/>
  <c r="D19" i="2"/>
  <c r="I17" i="3"/>
  <c r="G18" i="2" s="1"/>
  <c r="D18" i="2"/>
  <c r="I16" i="3"/>
  <c r="G17" i="2" s="1"/>
  <c r="D17" i="2"/>
  <c r="I15" i="3"/>
  <c r="G16" i="2"/>
  <c r="D16" i="2"/>
  <c r="I14" i="3"/>
  <c r="D15" i="2"/>
  <c r="BE9" i="4"/>
  <c r="BE10" i="4" s="1"/>
  <c r="I8" i="3" s="1"/>
  <c r="I9" i="3" s="1"/>
  <c r="C21" i="2" s="1"/>
  <c r="BD9" i="4"/>
  <c r="BD10" i="4" s="1"/>
  <c r="H8" i="3" s="1"/>
  <c r="H9" i="3" s="1"/>
  <c r="C17" i="2" s="1"/>
  <c r="BC9" i="4"/>
  <c r="BC10" i="4" s="1"/>
  <c r="G8" i="3" s="1"/>
  <c r="G9" i="3" s="1"/>
  <c r="C18" i="2" s="1"/>
  <c r="BB9" i="4"/>
  <c r="BB10" i="4" s="1"/>
  <c r="F8" i="3" s="1"/>
  <c r="F9" i="3" s="1"/>
  <c r="C16" i="2" s="1"/>
  <c r="G70" i="4"/>
  <c r="K9" i="4"/>
  <c r="I9" i="4"/>
  <c r="B8" i="3"/>
  <c r="A8" i="3"/>
  <c r="K10" i="4"/>
  <c r="I10" i="4"/>
  <c r="D20" i="1"/>
  <c r="D22" i="1"/>
  <c r="G29" i="1"/>
  <c r="H29" i="1"/>
  <c r="G49" i="1"/>
  <c r="H49" i="1"/>
  <c r="H87" i="1"/>
  <c r="J87" i="1"/>
  <c r="H105" i="1"/>
  <c r="G7" i="2"/>
  <c r="C31" i="2"/>
  <c r="C33" i="2"/>
  <c r="F33" i="2" s="1"/>
  <c r="F3" i="4"/>
  <c r="E4" i="4"/>
  <c r="G15" i="17"/>
  <c r="G15" i="20"/>
  <c r="C19" i="35"/>
  <c r="C22" i="35" s="1"/>
  <c r="C23" i="35" s="1"/>
  <c r="E11" i="19"/>
  <c r="I20" i="1"/>
  <c r="G12" i="18"/>
  <c r="I20" i="18" s="1"/>
  <c r="I12" i="18"/>
  <c r="G18" i="10"/>
  <c r="E12" i="18"/>
  <c r="G14" i="7"/>
  <c r="G9" i="6"/>
  <c r="C18" i="5" s="1"/>
  <c r="I9" i="6"/>
  <c r="C21" i="5" s="1"/>
  <c r="G190" i="25"/>
  <c r="BA11" i="25"/>
  <c r="BA12" i="25" s="1"/>
  <c r="I18" i="18"/>
  <c r="G20" i="17" s="1"/>
  <c r="I19" i="18"/>
  <c r="I17" i="18"/>
  <c r="G19" i="17" s="1"/>
  <c r="C15" i="17"/>
  <c r="C19" i="17"/>
  <c r="C22" i="17" s="1"/>
  <c r="G22" i="14" l="1"/>
  <c r="H21" i="21"/>
  <c r="G23" i="20" s="1"/>
  <c r="G22" i="20" s="1"/>
  <c r="G46" i="28"/>
  <c r="G47" i="28" s="1"/>
  <c r="G48" i="28" s="1"/>
  <c r="G49" i="28" s="1"/>
  <c r="G393" i="25"/>
  <c r="G271" i="25"/>
  <c r="G243" i="25"/>
  <c r="G152" i="16"/>
  <c r="G13" i="10"/>
  <c r="E7" i="9" s="1"/>
  <c r="E8" i="9" s="1"/>
  <c r="C15" i="8" s="1"/>
  <c r="C19" i="8" s="1"/>
  <c r="C22" i="8" s="1"/>
  <c r="C23" i="8" s="1"/>
  <c r="G20" i="7"/>
  <c r="G25" i="7"/>
  <c r="G28" i="4"/>
  <c r="G54" i="4"/>
  <c r="G68" i="4"/>
  <c r="G52" i="40"/>
  <c r="E8" i="39" s="1"/>
  <c r="G25" i="40"/>
  <c r="E7" i="39" s="1"/>
  <c r="G10" i="22"/>
  <c r="BA10" i="22"/>
  <c r="E8" i="21" s="1"/>
  <c r="C15" i="20" s="1"/>
  <c r="BD10" i="22"/>
  <c r="H7" i="21" s="1"/>
  <c r="H8" i="21" s="1"/>
  <c r="C17" i="20" s="1"/>
  <c r="H22" i="6"/>
  <c r="G23" i="5" s="1"/>
  <c r="G15" i="5"/>
  <c r="BD8" i="34"/>
  <c r="BD9" i="34" s="1"/>
  <c r="H7" i="33" s="1"/>
  <c r="H8" i="33" s="1"/>
  <c r="C17" i="32" s="1"/>
  <c r="C19" i="32" s="1"/>
  <c r="C22" i="32" s="1"/>
  <c r="G9" i="34"/>
  <c r="G12" i="13"/>
  <c r="G24" i="13" s="1"/>
  <c r="BA11" i="13"/>
  <c r="BA9" i="4"/>
  <c r="BA10" i="4" s="1"/>
  <c r="E8" i="3" s="1"/>
  <c r="G71" i="4"/>
  <c r="BE14" i="13"/>
  <c r="I8" i="12" s="1"/>
  <c r="C19" i="29"/>
  <c r="C22" i="29" s="1"/>
  <c r="C23" i="29" s="1"/>
  <c r="H40" i="1" s="1"/>
  <c r="G8" i="19"/>
  <c r="BB8" i="19" s="1"/>
  <c r="BB9" i="19" s="1"/>
  <c r="E10" i="19"/>
  <c r="G10" i="19" s="1"/>
  <c r="I8" i="19"/>
  <c r="I9" i="19" s="1"/>
  <c r="K8" i="19"/>
  <c r="K9" i="19" s="1"/>
  <c r="G42" i="7"/>
  <c r="BB24" i="13"/>
  <c r="F9" i="12" s="1"/>
  <c r="F84" i="1"/>
  <c r="BB13" i="16"/>
  <c r="F7" i="15" s="1"/>
  <c r="F10" i="15" s="1"/>
  <c r="C16" i="14" s="1"/>
  <c r="BC10" i="22"/>
  <c r="G7" i="21" s="1"/>
  <c r="G8" i="21" s="1"/>
  <c r="C18" i="20" s="1"/>
  <c r="BE10" i="22"/>
  <c r="I7" i="21" s="1"/>
  <c r="I8" i="21" s="1"/>
  <c r="C21" i="20" s="1"/>
  <c r="BC10" i="28"/>
  <c r="H22" i="39"/>
  <c r="G23" i="13"/>
  <c r="BA23" i="13" s="1"/>
  <c r="BA24" i="13" s="1"/>
  <c r="E9" i="12" s="1"/>
  <c r="G158" i="25"/>
  <c r="G172" i="25"/>
  <c r="G204" i="25"/>
  <c r="E8" i="24" s="1"/>
  <c r="G223" i="25"/>
  <c r="G247" i="25"/>
  <c r="G251" i="25"/>
  <c r="G255" i="25"/>
  <c r="G262" i="25"/>
  <c r="G281" i="25"/>
  <c r="G323" i="25"/>
  <c r="G331" i="25"/>
  <c r="G343" i="25"/>
  <c r="G400" i="25"/>
  <c r="G95" i="16"/>
  <c r="G44" i="4"/>
  <c r="G29" i="10"/>
  <c r="BD13" i="16"/>
  <c r="H7" i="15" s="1"/>
  <c r="G35" i="16"/>
  <c r="G59" i="16"/>
  <c r="G101" i="16"/>
  <c r="G121" i="16"/>
  <c r="G147" i="16"/>
  <c r="G24" i="25"/>
  <c r="G74" i="25"/>
  <c r="G90" i="25"/>
  <c r="G138" i="25"/>
  <c r="G179" i="25"/>
  <c r="G356" i="25"/>
  <c r="G10" i="24"/>
  <c r="C18" i="23" s="1"/>
  <c r="I10" i="24"/>
  <c r="C21" i="23" s="1"/>
  <c r="F10" i="24"/>
  <c r="C16" i="23" s="1"/>
  <c r="H10" i="24"/>
  <c r="C17" i="23" s="1"/>
  <c r="G302" i="25"/>
  <c r="E7" i="6"/>
  <c r="E9" i="6" s="1"/>
  <c r="C15" i="5" s="1"/>
  <c r="C19" i="5" s="1"/>
  <c r="C22" i="5" s="1"/>
  <c r="C23" i="5" s="1"/>
  <c r="G21" i="17"/>
  <c r="H21" i="18"/>
  <c r="G23" i="17" s="1"/>
  <c r="H42" i="1"/>
  <c r="F30" i="35"/>
  <c r="BD14" i="13"/>
  <c r="H8" i="12" s="1"/>
  <c r="BA8" i="16"/>
  <c r="BA13" i="16" s="1"/>
  <c r="E7" i="15" s="1"/>
  <c r="G13" i="16"/>
  <c r="G11" i="19"/>
  <c r="E12" i="19"/>
  <c r="G12" i="19" s="1"/>
  <c r="H23" i="12"/>
  <c r="G23" i="11" s="1"/>
  <c r="G22" i="11" s="1"/>
  <c r="G15" i="2"/>
  <c r="H22" i="3"/>
  <c r="G23" i="2" s="1"/>
  <c r="BB14" i="13"/>
  <c r="F8" i="12" s="1"/>
  <c r="F10" i="12" s="1"/>
  <c r="C16" i="11" s="1"/>
  <c r="G162" i="16"/>
  <c r="I10" i="15"/>
  <c r="C21" i="14" s="1"/>
  <c r="BB10" i="22"/>
  <c r="F7" i="21" s="1"/>
  <c r="G15" i="23"/>
  <c r="G22" i="23" s="1"/>
  <c r="G16" i="32"/>
  <c r="H21" i="33"/>
  <c r="G23" i="32" s="1"/>
  <c r="E7" i="12"/>
  <c r="F82" i="1" s="1"/>
  <c r="G34" i="28"/>
  <c r="G389" i="25"/>
  <c r="G10" i="15"/>
  <c r="C18" i="14" s="1"/>
  <c r="H10" i="15"/>
  <c r="C17" i="14" s="1"/>
  <c r="BC24" i="13"/>
  <c r="G9" i="12" s="1"/>
  <c r="G10" i="12" s="1"/>
  <c r="C18" i="11" s="1"/>
  <c r="BE24" i="13"/>
  <c r="I9" i="12" s="1"/>
  <c r="BD24" i="13"/>
  <c r="H9" i="12" s="1"/>
  <c r="H10" i="12" s="1"/>
  <c r="C17" i="11" s="1"/>
  <c r="G159" i="16"/>
  <c r="F30" i="29" l="1"/>
  <c r="F31" i="29" s="1"/>
  <c r="C23" i="32"/>
  <c r="L410" i="25"/>
  <c r="E10" i="24" s="1"/>
  <c r="C15" i="23" s="1"/>
  <c r="C19" i="23" s="1"/>
  <c r="C22" i="23" s="1"/>
  <c r="C23" i="23" s="1"/>
  <c r="L162" i="16"/>
  <c r="E8" i="15" s="1"/>
  <c r="I10" i="12"/>
  <c r="C21" i="11" s="1"/>
  <c r="L42" i="7"/>
  <c r="L69" i="4"/>
  <c r="E7" i="3" s="1"/>
  <c r="E9" i="3" s="1"/>
  <c r="C15" i="2" s="1"/>
  <c r="C19" i="2" s="1"/>
  <c r="C22" i="2" s="1"/>
  <c r="C23" i="2" s="1"/>
  <c r="E9" i="39"/>
  <c r="C15" i="38" s="1"/>
  <c r="C19" i="38" s="1"/>
  <c r="C22" i="38" s="1"/>
  <c r="C23" i="38" s="1"/>
  <c r="F30" i="38" s="1"/>
  <c r="F31" i="38" s="1"/>
  <c r="F34" i="38" s="1"/>
  <c r="G22" i="17"/>
  <c r="BA12" i="13"/>
  <c r="BA14" i="13" s="1"/>
  <c r="E8" i="12"/>
  <c r="E10" i="12" s="1"/>
  <c r="C15" i="11" s="1"/>
  <c r="C19" i="11" s="1"/>
  <c r="G22" i="5"/>
  <c r="I86" i="1"/>
  <c r="I87" i="1" s="1"/>
  <c r="H41" i="1"/>
  <c r="H61" i="1"/>
  <c r="F30" i="32"/>
  <c r="C17" i="26"/>
  <c r="C19" i="26" s="1"/>
  <c r="C22" i="26" s="1"/>
  <c r="C23" i="26" s="1"/>
  <c r="F71" i="1"/>
  <c r="G77" i="1"/>
  <c r="G87" i="1" s="1"/>
  <c r="F8" i="21"/>
  <c r="C16" i="20" s="1"/>
  <c r="C19" i="20" s="1"/>
  <c r="C22" i="20" s="1"/>
  <c r="C23" i="20" s="1"/>
  <c r="F31" i="35"/>
  <c r="F34" i="35" s="1"/>
  <c r="H32" i="1"/>
  <c r="F30" i="5"/>
  <c r="H52" i="1"/>
  <c r="I40" i="1"/>
  <c r="F40" i="1" s="1"/>
  <c r="H60" i="1"/>
  <c r="G22" i="32"/>
  <c r="G22" i="2"/>
  <c r="G15" i="19"/>
  <c r="F30" i="8"/>
  <c r="H33" i="1"/>
  <c r="H53" i="1"/>
  <c r="H62" i="1"/>
  <c r="I42" i="1"/>
  <c r="F42" i="1" s="1"/>
  <c r="C23" i="17"/>
  <c r="F34" i="29" l="1"/>
  <c r="E10" i="15"/>
  <c r="C15" i="14" s="1"/>
  <c r="C19" i="14" s="1"/>
  <c r="C22" i="14" s="1"/>
  <c r="C23" i="14" s="1"/>
  <c r="F30" i="14" s="1"/>
  <c r="F81" i="1"/>
  <c r="C22" i="11"/>
  <c r="C23" i="11" s="1"/>
  <c r="H54" i="1" s="1"/>
  <c r="F75" i="1"/>
  <c r="H31" i="1"/>
  <c r="I31" i="1" s="1"/>
  <c r="F31" i="1" s="1"/>
  <c r="F30" i="2"/>
  <c r="F31" i="2" s="1"/>
  <c r="F34" i="2" s="1"/>
  <c r="H30" i="1"/>
  <c r="H50" i="1" s="1"/>
  <c r="I50" i="1" s="1"/>
  <c r="F50" i="1" s="1"/>
  <c r="F72" i="1"/>
  <c r="H51" i="1"/>
  <c r="I51" i="1" s="1"/>
  <c r="F51" i="1" s="1"/>
  <c r="I33" i="1"/>
  <c r="F33" i="1" s="1"/>
  <c r="I52" i="1"/>
  <c r="F52" i="1" s="1"/>
  <c r="I32" i="1"/>
  <c r="F32" i="1" s="1"/>
  <c r="H39" i="1"/>
  <c r="F33" i="26"/>
  <c r="F31" i="32"/>
  <c r="F34" i="32" s="1"/>
  <c r="I41" i="1"/>
  <c r="F41" i="1" s="1"/>
  <c r="F30" i="17"/>
  <c r="H36" i="1"/>
  <c r="I62" i="1"/>
  <c r="F62" i="1" s="1"/>
  <c r="I53" i="1"/>
  <c r="F53" i="1" s="1"/>
  <c r="F31" i="8"/>
  <c r="F34" i="8" s="1"/>
  <c r="I60" i="1"/>
  <c r="F60" i="1" s="1"/>
  <c r="F31" i="5"/>
  <c r="F34" i="5" s="1"/>
  <c r="H37" i="1"/>
  <c r="H57" i="1"/>
  <c r="F30" i="20"/>
  <c r="I61" i="1"/>
  <c r="F61" i="1" s="1"/>
  <c r="F30" i="23"/>
  <c r="H38" i="1"/>
  <c r="F30" i="11"/>
  <c r="F31" i="11" s="1"/>
  <c r="F34" i="11" s="1"/>
  <c r="H34" i="1"/>
  <c r="I34" i="1" s="1"/>
  <c r="F34" i="1" s="1"/>
  <c r="I54" i="1"/>
  <c r="F54" i="1" s="1"/>
  <c r="H35" i="1" l="1"/>
  <c r="H43" i="1" s="1"/>
  <c r="I21" i="1" s="1"/>
  <c r="H55" i="1"/>
  <c r="F87" i="1"/>
  <c r="E80" i="1" s="1"/>
  <c r="I30" i="1"/>
  <c r="F30" i="1" s="1"/>
  <c r="F31" i="23"/>
  <c r="F34" i="23" s="1"/>
  <c r="I57" i="1"/>
  <c r="F57" i="1" s="1"/>
  <c r="H56" i="1"/>
  <c r="I36" i="1"/>
  <c r="F36" i="1" s="1"/>
  <c r="F34" i="26"/>
  <c r="F35" i="26" s="1"/>
  <c r="I38" i="1"/>
  <c r="F38" i="1" s="1"/>
  <c r="H58" i="1"/>
  <c r="F31" i="20"/>
  <c r="F34" i="20" s="1"/>
  <c r="I37" i="1"/>
  <c r="F37" i="1" s="1"/>
  <c r="F31" i="17"/>
  <c r="F34" i="17" s="1"/>
  <c r="I39" i="1"/>
  <c r="F39" i="1" s="1"/>
  <c r="H59" i="1"/>
  <c r="I35" i="1"/>
  <c r="I55" i="1"/>
  <c r="F55" i="1" s="1"/>
  <c r="F31" i="14"/>
  <c r="F34" i="14" s="1"/>
  <c r="H63" i="1" l="1"/>
  <c r="M63" i="1"/>
  <c r="E83" i="1"/>
  <c r="E73" i="1"/>
  <c r="E71" i="1"/>
  <c r="E74" i="1"/>
  <c r="E87" i="1"/>
  <c r="E79" i="1"/>
  <c r="E86" i="1"/>
  <c r="E85" i="1"/>
  <c r="E77" i="1"/>
  <c r="E84" i="1"/>
  <c r="E81" i="1"/>
  <c r="E76" i="1"/>
  <c r="E78" i="1"/>
  <c r="E72" i="1"/>
  <c r="M87" i="1"/>
  <c r="E82" i="1"/>
  <c r="E75" i="1"/>
  <c r="I43" i="1"/>
  <c r="I59" i="1"/>
  <c r="F59" i="1" s="1"/>
  <c r="I58" i="1"/>
  <c r="F58" i="1" s="1"/>
  <c r="I56" i="1"/>
  <c r="F56" i="1" s="1"/>
  <c r="F35" i="1"/>
  <c r="F43" i="1" s="1"/>
  <c r="J57" i="1" s="1"/>
  <c r="I22" i="1"/>
  <c r="I23" i="1" s="1"/>
  <c r="M76" i="1" l="1"/>
  <c r="J31" i="1"/>
  <c r="J43" i="1"/>
  <c r="J62" i="1"/>
  <c r="J30" i="1"/>
  <c r="J41" i="1"/>
  <c r="J54" i="1"/>
  <c r="J53" i="1"/>
  <c r="J50" i="1"/>
  <c r="J34" i="1"/>
  <c r="J42" i="1"/>
  <c r="J35" i="1"/>
  <c r="J61" i="1"/>
  <c r="J58" i="1"/>
  <c r="J52" i="1"/>
  <c r="J40" i="1"/>
  <c r="J32" i="1"/>
  <c r="J39" i="1"/>
  <c r="J33" i="1"/>
  <c r="J36" i="1"/>
  <c r="J51" i="1"/>
  <c r="J60" i="1"/>
  <c r="J37" i="1"/>
  <c r="J38" i="1"/>
  <c r="J55" i="1"/>
  <c r="J59" i="1"/>
  <c r="F63" i="1"/>
  <c r="J63" i="1" s="1"/>
  <c r="J56" i="1"/>
  <c r="I63" i="1"/>
</calcChain>
</file>

<file path=xl/sharedStrings.xml><?xml version="1.0" encoding="utf-8"?>
<sst xmlns="http://schemas.openxmlformats.org/spreadsheetml/2006/main" count="5460" uniqueCount="1931">
  <si>
    <t>Položkový rozpočet stavby</t>
  </si>
  <si>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</si>
  <si>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</si>
  <si>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</si>
  <si>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</si>
  <si>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</si>
  <si>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</si>
  <si>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</si>
  <si>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</si>
  <si>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</si>
  <si>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</si>
  <si>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</si>
  <si>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</si>
  <si>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</si>
  <si>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</si>
  <si>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</si>
  <si>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</si>
  <si>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</si>
  <si>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</si>
  <si>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</si>
  <si>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</si>
  <si>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</si>
  <si>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</si>
  <si>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</si>
  <si>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</si>
  <si>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</si>
  <si>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</si>
  <si>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</si>
  <si>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</si>
  <si>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</si>
  <si>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</si>
  <si>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</si>
  <si>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</si>
  <si>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</si>
  <si>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</si>
  <si>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</si>
  <si>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</si>
  <si>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</si>
  <si>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</si>
  <si>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</si>
  <si>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</si>
  <si>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</si>
  <si>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</si>
  <si>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</si>
  <si>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</si>
  <si>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</si>
  <si>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</si>
  <si>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</si>
  <si>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</si>
  <si>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</si>
  <si>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</si>
  <si>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</si>
  <si>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</si>
  <si>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</si>
  <si>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</si>
  <si>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</si>
  <si>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</si>
  <si>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</si>
  <si>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</si>
  <si>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</si>
  <si>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</si>
  <si>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</si>
  <si>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</si>
  <si>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</si>
  <si>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</si>
  <si>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</si>
  <si>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</si>
  <si>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</si>
  <si>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</si>
  <si>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</si>
  <si>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</si>
  <si>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</si>
  <si>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</si>
  <si>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</si>
  <si>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</si>
  <si>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</si>
  <si>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</si>
  <si>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</si>
  <si>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</si>
  <si>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</si>
  <si>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</si>
  <si>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</si>
  <si>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</si>
  <si>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</si>
  <si>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</si>
  <si>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</si>
  <si>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</si>
  <si>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</si>
  <si>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</si>
  <si>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</si>
  <si>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</si>
  <si>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</si>
  <si>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</si>
  <si>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</si>
  <si>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</si>
  <si>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</si>
  <si>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</si>
  <si>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</si>
  <si>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</si>
  <si>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</si>
  <si>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</si>
  <si>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Celkem za</t>
  </si>
  <si>
    <t>IPON 02/13</t>
  </si>
  <si>
    <t>Areál Jízdy králů Kunovice</t>
  </si>
  <si>
    <t>IPON 02/13 Areál Jízdy králů Kunovice</t>
  </si>
  <si>
    <t>01</t>
  </si>
  <si>
    <t>SO 01 Chodník</t>
  </si>
  <si>
    <t>01 SO 01 Chodník</t>
  </si>
  <si>
    <t>02/13</t>
  </si>
  <si>
    <t>Rozpočet projektanta</t>
  </si>
  <si>
    <t>5</t>
  </si>
  <si>
    <t>Komunikace</t>
  </si>
  <si>
    <t>5 Komunikace</t>
  </si>
  <si>
    <t>PC</t>
  </si>
  <si>
    <t>m2</t>
  </si>
  <si>
    <t>9</t>
  </si>
  <si>
    <t>Ostatní konstrukce, bourání</t>
  </si>
  <si>
    <t>9 Ostatní konstrukce, bourání</t>
  </si>
  <si>
    <t>m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</si>
  <si>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</si>
  <si>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</si>
  <si>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</si>
  <si>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</si>
  <si>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</si>
  <si>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</si>
  <si>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</si>
  <si>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</si>
  <si>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BUDE URČEN VÝBĚROVÝM ŘÍZENÍM</t>
  </si>
  <si>
    <t>Město Kunovice</t>
  </si>
  <si>
    <t>UH IPON s.r.o.</t>
  </si>
  <si>
    <t>02/13 Rozpočet projektanta</t>
  </si>
  <si>
    <t>02</t>
  </si>
  <si>
    <t>SO 02 Parkoviště</t>
  </si>
  <si>
    <t>02 SO 02 Parkoviště</t>
  </si>
  <si>
    <t>96</t>
  </si>
  <si>
    <t>Bourání konstrukcí</t>
  </si>
  <si>
    <t>96 Bourání konstrukcí</t>
  </si>
  <si>
    <t>03</t>
  </si>
  <si>
    <t>SO 03 Areálová komunikace</t>
  </si>
  <si>
    <t>03 SO 03 Areálová komunikace</t>
  </si>
  <si>
    <t>04</t>
  </si>
  <si>
    <t>SO 04 Zpevněné plochy</t>
  </si>
  <si>
    <t>04 SO 04 Zpevněné plochy</t>
  </si>
  <si>
    <t>3</t>
  </si>
  <si>
    <t>Svislé a kompletní konstrukce</t>
  </si>
  <si>
    <t>3 Svislé a kompletní konstrukce</t>
  </si>
  <si>
    <t>m3</t>
  </si>
  <si>
    <t>05</t>
  </si>
  <si>
    <t>SO 05 Amfiteátr</t>
  </si>
  <si>
    <t>05 SO 05 Amfiteátr</t>
  </si>
  <si>
    <t>kus</t>
  </si>
  <si>
    <t>06</t>
  </si>
  <si>
    <t>SO 06 Expozice Jízdy králů</t>
  </si>
  <si>
    <t>06 SO 06 Expozice Jízdy králů</t>
  </si>
  <si>
    <t>766</t>
  </si>
  <si>
    <t>Konstrukce truhlářské</t>
  </si>
  <si>
    <t>766 Konstrukce truhlářské</t>
  </si>
  <si>
    <t>07</t>
  </si>
  <si>
    <t>SO 07 Hlediště</t>
  </si>
  <si>
    <t>07 SO 07 Hlediště</t>
  </si>
  <si>
    <t>08</t>
  </si>
  <si>
    <t>SO 08 Zázemí areálu</t>
  </si>
  <si>
    <t>08 SO 08 Zázemí areálu</t>
  </si>
  <si>
    <t>09</t>
  </si>
  <si>
    <t>SO 09 Terénní a vegetační úpravy</t>
  </si>
  <si>
    <t>09 SO 09 Terénní a vegetační úpravy</t>
  </si>
  <si>
    <t>18</t>
  </si>
  <si>
    <t>Povrchové úpravy terénu</t>
  </si>
  <si>
    <t>10</t>
  </si>
  <si>
    <t>SO 10 Mobiliář</t>
  </si>
  <si>
    <t>10 SO 10 Mobiliář</t>
  </si>
  <si>
    <t>11</t>
  </si>
  <si>
    <t>SO 11 Veřejné osvětlení</t>
  </si>
  <si>
    <t>11 SO 11 Veřejné osvětlení</t>
  </si>
  <si>
    <t>M2112</t>
  </si>
  <si>
    <t>Veřejné osvětlení</t>
  </si>
  <si>
    <t>M2112 Veřejné osvětlení</t>
  </si>
  <si>
    <t>12</t>
  </si>
  <si>
    <t>SO 12 Oplocení</t>
  </si>
  <si>
    <t>12 SO 12 Oplocení</t>
  </si>
  <si>
    <t>nám.Svobody 361</t>
  </si>
  <si>
    <t>Kunovice</t>
  </si>
  <si>
    <t>68604</t>
  </si>
  <si>
    <t>CZ00567892</t>
  </si>
  <si>
    <t>00567892</t>
  </si>
  <si>
    <t>1</t>
  </si>
  <si>
    <t>Zemní práce</t>
  </si>
  <si>
    <t>133202011</t>
  </si>
  <si>
    <t xml:space="preserve">Hloub šachet 4 m2 soudr hor 3 ručně </t>
  </si>
  <si>
    <t>0,35*0,35*0,90*10</t>
  </si>
  <si>
    <t>133202019</t>
  </si>
  <si>
    <t xml:space="preserve">Příplatek za lepivost hornina 3 </t>
  </si>
  <si>
    <t>162301102</t>
  </si>
  <si>
    <t xml:space="preserve">Vodorovné přemístění výkopku z hor.1-4 do 1000 m </t>
  </si>
  <si>
    <t>171201201</t>
  </si>
  <si>
    <t xml:space="preserve">Uložení sypaniny na skládku </t>
  </si>
  <si>
    <t>181101102</t>
  </si>
  <si>
    <t xml:space="preserve">Úprava pláně v zářezech v hor. 1-4, se zhutněním </t>
  </si>
  <si>
    <t>0,35*0,35*10</t>
  </si>
  <si>
    <t>27</t>
  </si>
  <si>
    <t>Základy</t>
  </si>
  <si>
    <t>275321511</t>
  </si>
  <si>
    <t>Základová patka B C16/20</t>
  </si>
  <si>
    <t>0,35*0,35*0,8*10</t>
  </si>
  <si>
    <t>63</t>
  </si>
  <si>
    <t>Podlahy a podlahové konstrukce</t>
  </si>
  <si>
    <t>631571004</t>
  </si>
  <si>
    <t xml:space="preserve">Násyp ze štěrkopísku 0 - 32, tř. I </t>
  </si>
  <si>
    <t>0,35*0,35*0,1*10</t>
  </si>
  <si>
    <t>95</t>
  </si>
  <si>
    <t>Dokončovací kce na pozem.stav.</t>
  </si>
  <si>
    <t>R 01</t>
  </si>
  <si>
    <t>Prezentační bilboard - ocelová konstrukce svařovaná, jekl 40x40mm žárově zinkovaný,  opatřené práškovým vypalovacím lakem v barvě šedá antracit, s kotvenými exteriérovými plachtami s potiskem 1400x1800mm, uchycených ke konstrukci ocelovými lanky.viz.výkres
D+M</t>
  </si>
  <si>
    <t>;cena za dodávku a montáž!</t>
  </si>
  <si>
    <t>99</t>
  </si>
  <si>
    <t>Staveništní přesun hmot</t>
  </si>
  <si>
    <t>998 23-1311.R00</t>
  </si>
  <si>
    <t xml:space="preserve">Přesun hmot pro mobiliář </t>
  </si>
  <si>
    <t>t</t>
  </si>
  <si>
    <t>Kompletační činnost</t>
  </si>
  <si>
    <t>0,00</t>
  </si>
  <si>
    <t>Provozní vlivy</t>
  </si>
  <si>
    <t>Zřízení staveniště</t>
  </si>
  <si>
    <t>1. Příprava území k revitalizaci</t>
  </si>
  <si>
    <t>1.1. Odstranění dřevin</t>
  </si>
  <si>
    <t>Popis pracovní operace</t>
  </si>
  <si>
    <t>M.j.</t>
  </si>
  <si>
    <t>Počet m.j.</t>
  </si>
  <si>
    <t>Cena / m.j.</t>
  </si>
  <si>
    <t>Cena celkem /Kč/</t>
  </si>
  <si>
    <t>112 10-1222</t>
  </si>
  <si>
    <t>Pokácení stromu jehličnatého o pr. kmene20-30 cm v rovině nebo ve svahu 1:5, s odklizením, naložením, včetně odvozu a štěpkování</t>
  </si>
  <si>
    <t>ks</t>
  </si>
  <si>
    <t>112 20-1112</t>
  </si>
  <si>
    <t>Odstranění pařezu o pr. kmene 20-30cm s odklizením, naložením; se zasypáním a zapravením jámy</t>
  </si>
  <si>
    <t>Skládkovné k výše uvedenému kácení</t>
  </si>
  <si>
    <t>Celkem odstraněné dřeviny</t>
  </si>
  <si>
    <t>2. Návrh vegetačních úprav</t>
  </si>
  <si>
    <t>2.1. Technologie výsadeb</t>
  </si>
  <si>
    <t>A výsadba  stromů</t>
  </si>
  <si>
    <t>Technologie výsadby</t>
  </si>
  <si>
    <t xml:space="preserve">P.č. </t>
  </si>
  <si>
    <t>183 10-1321</t>
  </si>
  <si>
    <t>Hloubení jámy o velikosti 0,4-1m³ s výměnou půdy na 100%</t>
  </si>
  <si>
    <t>Aplikace hydrogelu - 300kg/strom</t>
  </si>
  <si>
    <t>184 10-2115</t>
  </si>
  <si>
    <t>Výsadba stromu s balem 50-60cm se zalitím</t>
  </si>
  <si>
    <t>185 80-2114</t>
  </si>
  <si>
    <t>Hnojení tabletovým hnojivem s pozvolným uvolňováním živin (4x10g), jednotlivě k rostlinám</t>
  </si>
  <si>
    <t>184 20-2112</t>
  </si>
  <si>
    <t>Ukotvení dřeviny třemi kůly, přes 2 do 3m</t>
  </si>
  <si>
    <t>184 50-1114</t>
  </si>
  <si>
    <t>Zhotovení obalu kmene a spodních částí větví stromu z juty (0,25*2*ks)</t>
  </si>
  <si>
    <r>
      <t>m</t>
    </r>
    <r>
      <rPr>
        <vertAlign val="superscript"/>
        <sz val="9"/>
        <rFont val="Arial"/>
        <family val="2"/>
        <charset val="238"/>
      </rPr>
      <t>2</t>
    </r>
  </si>
  <si>
    <t>184 92-1093</t>
  </si>
  <si>
    <t xml:space="preserve">Mulčování výsadby při tl. mulče 100 mm (drcená kůra),1m²/ks   </t>
  </si>
  <si>
    <t>m²</t>
  </si>
  <si>
    <t>Dokončovací péče</t>
  </si>
  <si>
    <t xml:space="preserve">185 80-4312 </t>
  </si>
  <si>
    <t>Zalití dřeviny vodou 100 l/ks, 5x</t>
  </si>
  <si>
    <t>m³</t>
  </si>
  <si>
    <t>185 85-1111</t>
  </si>
  <si>
    <t>Dovoz vody z 1km</t>
  </si>
  <si>
    <t>185 80-4213</t>
  </si>
  <si>
    <t>Vypletí dřevin soliterních - 1 x, 20% plochy</t>
  </si>
  <si>
    <t>Kontrola ukotvení dřeviny a obalu kmene - 1x</t>
  </si>
  <si>
    <t>184 91-1111</t>
  </si>
  <si>
    <t>Znovuuvázání dřeviny, u 10% jedinců</t>
  </si>
  <si>
    <t>184 50-3111</t>
  </si>
  <si>
    <t>Odstranění obalu kmene a spodních větví stromu z juty u 10% jedinců</t>
  </si>
  <si>
    <t>184 50-1111</t>
  </si>
  <si>
    <t>Zhotovení obalu kmene a spodních částí větví stromu z juty, u 10% jedinců</t>
  </si>
  <si>
    <t>Celkem za výsadbu</t>
  </si>
  <si>
    <t>Specifikace rostlinného materiálu</t>
  </si>
  <si>
    <t>Ozn.</t>
  </si>
  <si>
    <t>Označení výpěstku</t>
  </si>
  <si>
    <t>Taxon</t>
  </si>
  <si>
    <t>Mj.</t>
  </si>
  <si>
    <t>Vk 3xp, ok 14-16, dtbal</t>
  </si>
  <si>
    <t>Prunus subhirtella 'Autumnalis Rosea'</t>
  </si>
  <si>
    <t>Malus 'Evereste'</t>
  </si>
  <si>
    <t>Cornus mas</t>
  </si>
  <si>
    <t>Prunus serrulata 'Amanogava'</t>
  </si>
  <si>
    <t>Tilia vulgaris 'Pallida'</t>
  </si>
  <si>
    <t>Acer campestre 'Elegant'</t>
  </si>
  <si>
    <t>Prunus domestica</t>
  </si>
  <si>
    <t>Crataegus prunifolia 'Splendens'</t>
  </si>
  <si>
    <t>celkem</t>
  </si>
  <si>
    <t>přirážka na pořizovací náklady 18,8%</t>
  </si>
  <si>
    <t xml:space="preserve">cena x koeficient ztrát 1,03 </t>
  </si>
  <si>
    <t>Celkem rostlinný materiál</t>
  </si>
  <si>
    <t>Specifikace pomocného materiálu</t>
  </si>
  <si>
    <t>Popis materiálu</t>
  </si>
  <si>
    <t>pěstební substrát (0,8m³*ks)</t>
  </si>
  <si>
    <t>x koeficient ztrát 1,03</t>
  </si>
  <si>
    <t>kůly na ukotvení stromů včetně příčky, kůl frézovaný s  fazetou a špicí, pr. 8cm, délka 300cm, 3ks/1strom</t>
  </si>
  <si>
    <t>drcená kůra na mulčování, 1m²x0,1m</t>
  </si>
  <si>
    <t>juta na obalení kmene, 0,25*2*ks</t>
  </si>
  <si>
    <t>úvazek (2m/ks)</t>
  </si>
  <si>
    <t>bm</t>
  </si>
  <si>
    <t xml:space="preserve">umělé hnojivo s pozvolným uvolňováním živin, tablety,  40g/ks, </t>
  </si>
  <si>
    <t>tabl.</t>
  </si>
  <si>
    <t>hydrogel 1kg/strom</t>
  </si>
  <si>
    <t>kg</t>
  </si>
  <si>
    <t>voda na zalití(100 l/ks, 5x)</t>
  </si>
  <si>
    <t>Celkem pomocný materiál</t>
  </si>
  <si>
    <t>B  výsadba tvarovaného živého plotu</t>
  </si>
  <si>
    <t>823 - 1 Plochy a úprava území</t>
  </si>
  <si>
    <t>184 80-2111</t>
  </si>
  <si>
    <t>Chemické odplevelení před založením, na široko</t>
  </si>
  <si>
    <t>183 40-2111</t>
  </si>
  <si>
    <t xml:space="preserve">Rozrušení půdy do 50-150 mm </t>
  </si>
  <si>
    <t>183 10-4231</t>
  </si>
  <si>
    <t>Hloubení rýh pro vysazování rostlin s výměnou půdy na 50% v rovině nebo svahu do 1:5 do 600  mm a hl. do 500 mm</t>
  </si>
  <si>
    <t>184 10-2112</t>
  </si>
  <si>
    <t>Výsadba keře s balem se zalitím,20-30 cm</t>
  </si>
  <si>
    <t>Hnojení tabletovým hnojivem s pozvolným uvolňováním živin (10g), jednotlivě k rostlinám</t>
  </si>
  <si>
    <t>Dokončovací a rozvojová péče</t>
  </si>
  <si>
    <t>Mulčování výsadby při tl. mulče 100 mm</t>
  </si>
  <si>
    <t>185 80-4312</t>
  </si>
  <si>
    <t>Zalití dřeviny vodou 40l/m²,5x</t>
  </si>
  <si>
    <t>185 80-4214</t>
  </si>
  <si>
    <t>Vypletí dřevin ve skupinách 2x</t>
  </si>
  <si>
    <t>Velikost</t>
  </si>
  <si>
    <t>ŽP1</t>
  </si>
  <si>
    <t>v 80-100, 2xp/bal</t>
  </si>
  <si>
    <t>Carpinus betulus</t>
  </si>
  <si>
    <t>chemický postřik 5 l/ha</t>
  </si>
  <si>
    <t>l</t>
  </si>
  <si>
    <t>pěstební substrát</t>
  </si>
  <si>
    <t xml:space="preserve">umělé hnojivo s pozvolným uvolňováním živin, tablety , 10g/ks, </t>
  </si>
  <si>
    <t>drcená kůra na mulčování</t>
  </si>
  <si>
    <t>voda na zalití (40l/m²,5x)</t>
  </si>
  <si>
    <t>C založení nebo obnova parkového trávníku</t>
  </si>
  <si>
    <t>Technologie založení</t>
  </si>
  <si>
    <t>Chemické odplevelení před založením, na široko (5 l / ha), 2x</t>
  </si>
  <si>
    <t>183 40-22111</t>
  </si>
  <si>
    <t xml:space="preserve">Rozrušení půdy na hloubku přes 50do150mm rotačním kypřičem </t>
  </si>
  <si>
    <t>182 30-3111</t>
  </si>
  <si>
    <t>Rozprostření substrátu na travnatých plochách do tl.5cm, v rovině (vylepšení povrchu substrátem nakupovaným)</t>
  </si>
  <si>
    <t>183 40-3153</t>
  </si>
  <si>
    <t>Obdělání půdy hrabáním, 2x (před o po výsevu)</t>
  </si>
  <si>
    <t>183 40-3161</t>
  </si>
  <si>
    <t>Obdělání půdy válením</t>
  </si>
  <si>
    <t>185 80-2113</t>
  </si>
  <si>
    <t>Hnojení umělým hnojivem na široko (20g/m2)</t>
  </si>
  <si>
    <t>180 40-2111</t>
  </si>
  <si>
    <r>
      <t>Založení trávníku  výsevem, příp.dosev trávníků (25g/m2)</t>
    </r>
    <r>
      <rPr>
        <sz val="9"/>
        <color indexed="48"/>
        <rFont val="Arial"/>
        <family val="2"/>
        <charset val="238"/>
      </rPr>
      <t/>
    </r>
  </si>
  <si>
    <t>111 10-4211</t>
  </si>
  <si>
    <t>Pokosení trávníku parkového (2x)</t>
  </si>
  <si>
    <t>Zalití vodou (opakování 5x; 25l-0,025m³/m²)</t>
  </si>
  <si>
    <t>Celkem za založení</t>
  </si>
  <si>
    <t>Položka</t>
  </si>
  <si>
    <t>parková směs (25g/m²)</t>
  </si>
  <si>
    <t>karpatská luční směs (6g/m²)</t>
  </si>
  <si>
    <t>chemický postřik 5 l/ha (2x)</t>
  </si>
  <si>
    <t>pěstební substrát dle zrnitostního složení a obsahu živin-kompost</t>
  </si>
  <si>
    <t>trávnikové hnojivo (20g/m2)</t>
  </si>
  <si>
    <t>voda na zalití</t>
  </si>
  <si>
    <t>D terénní úpravy - pahorky a sníženina</t>
  </si>
  <si>
    <t>121 10-1102</t>
  </si>
  <si>
    <t>Sejmutí ornice s přemístěním přes 50 do 100 m</t>
  </si>
  <si>
    <t>122 20-1101</t>
  </si>
  <si>
    <r>
      <t>Odkopávky nezapažené v hor. 3</t>
    </r>
    <r>
      <rPr>
        <sz val="9"/>
        <rFont val="Arial"/>
        <family val="2"/>
        <charset val="238"/>
      </rPr>
      <t xml:space="preserve"> (sníženina, z jiných SO nebo zdrojů investora)</t>
    </r>
  </si>
  <si>
    <t>162 50-1102</t>
  </si>
  <si>
    <t xml:space="preserve">Vodorovné přemístění výkopku z hor.1-4 do 3000 m </t>
  </si>
  <si>
    <t>171 10-1102</t>
  </si>
  <si>
    <t>Uložení sypaniny do násypů zhutněných na 96% PS (zemní těleso bez ornice)</t>
  </si>
  <si>
    <t>182 20-1101</t>
  </si>
  <si>
    <t>Svahování násypů - srovnání povrchů</t>
  </si>
  <si>
    <t>181 30-1102</t>
  </si>
  <si>
    <t>Rozprostření ornice, svah, tl. 10-15 cm,do 500m2 (ohumusování tělesa dovezenou skrývkou)</t>
  </si>
  <si>
    <t>Zřízení vrstvy z folie proti prorůstání a praného kačírku tl.10cm
včetně materiálu</t>
  </si>
  <si>
    <t>Celkem za terénní úpravy</t>
  </si>
  <si>
    <t>Práce /Kč/</t>
  </si>
  <si>
    <t>Rostlinný materiál /Kč/</t>
  </si>
  <si>
    <t>Pomocný  materiál /Kč/</t>
  </si>
  <si>
    <t>Rušená zeleň</t>
  </si>
  <si>
    <t>1.1</t>
  </si>
  <si>
    <t>Odstranění dřevin</t>
  </si>
  <si>
    <t>Návrh vegetačních úprav</t>
  </si>
  <si>
    <t>2.1</t>
  </si>
  <si>
    <t>Technologie výsadeb</t>
  </si>
  <si>
    <t>A  výsadba stromů</t>
  </si>
  <si>
    <t>B výsadba tvarovaného živého plotu</t>
  </si>
  <si>
    <t>Cena práce celkem /Kč/</t>
  </si>
  <si>
    <t>Cena materiálu celkem /Kč/</t>
  </si>
  <si>
    <t>Cena celkem bez DPH</t>
  </si>
  <si>
    <t>Rozpočtové náklady II. a III. hlavy</t>
  </si>
  <si>
    <t>Vedlejší rozpočtové náklady</t>
  </si>
  <si>
    <t>Dodávka celkem</t>
  </si>
  <si>
    <t>Kompletační činnost zhotovitele</t>
  </si>
  <si>
    <t>Montáž celkem</t>
  </si>
  <si>
    <t>RN II.a III.hlavy</t>
  </si>
  <si>
    <t>Ostatní VRN</t>
  </si>
  <si>
    <t>ZRN+VRN+HZS</t>
  </si>
  <si>
    <t>VRN celkem</t>
  </si>
  <si>
    <t>%  činí :</t>
  </si>
  <si>
    <t>přístř.odpad:0,25*0,25*0,70*5</t>
  </si>
  <si>
    <t>0,25*0,25*0,40*1</t>
  </si>
  <si>
    <t>přístř.odpad:0,25*0,25*6</t>
  </si>
  <si>
    <t>1 Zemní práce</t>
  </si>
  <si>
    <t>přístř.odpad:(0,25*0,25*0,60*5*1,035) + (0,25*0,25*0,30*1*1,035)</t>
  </si>
  <si>
    <t>27 Základy</t>
  </si>
  <si>
    <t>přístř.odpad:0,25*0,25*0,10*6</t>
  </si>
  <si>
    <t>63 Podlahy a podlahové konstrukce</t>
  </si>
  <si>
    <t>Parková lavice délky 1850mm - konstrukce z hliníkové slitiny na níž jsou kotveny dřevěné desky (sedák 3 desky z masivního dřeva obdélníkového průřezu (120×33 mm) délky 1800 mm, opěradlo 2 desky z masivního dřeva obdélníkového průřezu (120×33mm) délky 1800 mm a
1 deska z masivního dřeva obdélníkového průřezu (95×33 mm) délky 1800 mm) z odolného tropického či akátového dřeva - viz. příloha
D+M</t>
  </si>
  <si>
    <t>;cena za dodávku, spodní stavbu, montáž!</t>
  </si>
  <si>
    <t>R 02</t>
  </si>
  <si>
    <t xml:space="preserve">Atypická trámová lavice z lepeného dřeva osazena na válcových kovových nohách z ocelové žárově zinkované kulatiny prům. 100mm opatřené práškovým vypalovacím lakem v barvě šedá antracit, kotveny do bet. patky, beton C16/20, se štěrkopískovým podsypem. Délka lavice 4,5m, bez opěradla, hoblovaná, napuštěná bezbarvou krycí lazurou. - viz. příloha
D+M </t>
  </si>
  <si>
    <t>R 03</t>
  </si>
  <si>
    <t>Odpadkový koš o objemu 45l. Plášť z ocelového pozinkovaného plechu s nástřikem práškového vypalovacího laku, uzamykatelná dvířka z akátového nebo tropického dřeva (6 lamel obdélníkového průřezu 50 × 10 × 745 mm). Vložená nádoba z pozinkovaného plechu. Kotvení pod terén do patky z betonu C12/15. - viz. příloha
D+M</t>
  </si>
  <si>
    <t>;cena za dodávku a montáž</t>
  </si>
  <si>
    <t>R 04</t>
  </si>
  <si>
    <t>Stojan na kola - ocelová konstrukce svařena z L-profilů, pozinkovaná. Celková výška 1100mm, délka 600mm. Kotveno pod dlažbu do betonového základu pomocí závitové tyče (M12). - viz.příloha</t>
  </si>
  <si>
    <t>;cena za kompletní dodávku vč. instalace</t>
  </si>
  <si>
    <t>R 05</t>
  </si>
  <si>
    <t>R 06</t>
  </si>
  <si>
    <t>R 07</t>
  </si>
  <si>
    <t>95 Dokončovací kce na pozem.stav.</t>
  </si>
  <si>
    <t>99 Staveništní přesun hmot</t>
  </si>
  <si>
    <t>762</t>
  </si>
  <si>
    <t>Konstrukce tesařské</t>
  </si>
  <si>
    <t>762081240</t>
  </si>
  <si>
    <t xml:space="preserve">Hoblování dílna 4stranné fošny </t>
  </si>
  <si>
    <t>přístř.odpad:1,50*5+1,5*40+1,5*20+1,5*8</t>
  </si>
  <si>
    <t>762123110</t>
  </si>
  <si>
    <t xml:space="preserve">Montáž konstrukce stěn z fošen, hranolů do 100 cm2 </t>
  </si>
  <si>
    <t>80/80 mm</t>
  </si>
  <si>
    <t>přístř.odpad:1,50*5</t>
  </si>
  <si>
    <t>762132135</t>
  </si>
  <si>
    <t xml:space="preserve">Montáž bednění stěn, prkna hoblovaná 32 mm na sraz </t>
  </si>
  <si>
    <t>přístř.odpad:1,5*1,5*2</t>
  </si>
  <si>
    <t>3*1,5</t>
  </si>
  <si>
    <t>0,08*1,5*2</t>
  </si>
  <si>
    <t>762195000</t>
  </si>
  <si>
    <t xml:space="preserve">Spojovací a ochranné prostředky pro montáž stěn </t>
  </si>
  <si>
    <t>přístř.odpad:1,5*1,5*2*0,025</t>
  </si>
  <si>
    <t>3*1,5*0,025</t>
  </si>
  <si>
    <t>0,08*1,5*2*0,025</t>
  </si>
  <si>
    <t>762311103</t>
  </si>
  <si>
    <t xml:space="preserve">Montáž kotevních želez, příložek, patek, táhel </t>
  </si>
  <si>
    <t>přístř.odpad:2*5</t>
  </si>
  <si>
    <t>762633110</t>
  </si>
  <si>
    <t xml:space="preserve">Montáž vrat tesařských otočných </t>
  </si>
  <si>
    <t>vč.dodávky a kování</t>
  </si>
  <si>
    <t>přístř.odpad:1,33*1,50*2</t>
  </si>
  <si>
    <t>553-00001</t>
  </si>
  <si>
    <t>Kotevní železa -spojovací trn</t>
  </si>
  <si>
    <t>přístř.odpad:5</t>
  </si>
  <si>
    <t>60556132</t>
  </si>
  <si>
    <t>Řezivo DB omítané</t>
  </si>
  <si>
    <t>přístř.odpad:1,50*5*0,08*0,08*1,10</t>
  </si>
  <si>
    <t>1,5*3*0,025*1,10</t>
  </si>
  <si>
    <t>1,5*1,5*2*0,025*1,10</t>
  </si>
  <si>
    <t>0,08*1,5*2*0,025*1,10</t>
  </si>
  <si>
    <t>998762202</t>
  </si>
  <si>
    <t xml:space="preserve">Přesun hmot pro tesařské konstrukce, výšky do 12 m </t>
  </si>
  <si>
    <t>762 Konstrukce tesařské</t>
  </si>
  <si>
    <t>783</t>
  </si>
  <si>
    <t>Nátěry</t>
  </si>
  <si>
    <t>783626310</t>
  </si>
  <si>
    <t>Nátěr lazurovací truhlářských výrobků 2+1,  2 x, finální  1 x</t>
  </si>
  <si>
    <t>přístř.odpad:1,5*1,5*2*2</t>
  </si>
  <si>
    <t>3*1,5*2</t>
  </si>
  <si>
    <t>0,08*1,5*2*2</t>
  </si>
  <si>
    <t>1,33*1,50*2</t>
  </si>
  <si>
    <t>783 Nátěry</t>
  </si>
  <si>
    <t>R01</t>
  </si>
  <si>
    <t>Bourání oplocení a brány - kov, beton- vč. odvozu a uložení na skládce</t>
  </si>
  <si>
    <t>132201101</t>
  </si>
  <si>
    <t xml:space="preserve">Hloubení rýh šířky do 60 cm v hor.3 do 100 m3 </t>
  </si>
  <si>
    <t>bet. zákl. pas:32,5*0,3*0,9*1,30</t>
  </si>
  <si>
    <t>132201109</t>
  </si>
  <si>
    <t xml:space="preserve">Příplatek za lepivost - hloubení rýh 60 cm v hor.3 </t>
  </si>
  <si>
    <t>133201101</t>
  </si>
  <si>
    <t xml:space="preserve">Hloubení šachet v hor.3 do 100 m3 </t>
  </si>
  <si>
    <t>brána:2,23*0,6*0,9</t>
  </si>
  <si>
    <t>0,5*0,6*0,9</t>
  </si>
  <si>
    <t>161101101</t>
  </si>
  <si>
    <t xml:space="preserve">Svislé přemístění výkopku z hor.1-4 do 2,5 m </t>
  </si>
  <si>
    <t>162201203</t>
  </si>
  <si>
    <t xml:space="preserve">Vodorovné přemíst.výkopku, kolečko hor.1-4, do 10m </t>
  </si>
  <si>
    <t>162301101</t>
  </si>
  <si>
    <t xml:space="preserve">Vodorovné přemístění výkopku z hor.1-4 do 500 m </t>
  </si>
  <si>
    <t>171101101</t>
  </si>
  <si>
    <t>Uložení sypaniny do násypů zhutněných na 95% PS s rozprostřením</t>
  </si>
  <si>
    <t>171201101</t>
  </si>
  <si>
    <t xml:space="preserve">Uložení sypaniny do násypů nezhutněných </t>
  </si>
  <si>
    <t>32,5*0,3</t>
  </si>
  <si>
    <t>2,23*0,6</t>
  </si>
  <si>
    <t>0,5*0,6</t>
  </si>
  <si>
    <t>271571111</t>
  </si>
  <si>
    <t xml:space="preserve">Polštář základu ze štěrkopísku tříděného </t>
  </si>
  <si>
    <t>oplocení: 32,5*0,3*0,1</t>
  </si>
  <si>
    <t>brána:0,23*0,6*0,1</t>
  </si>
  <si>
    <t>0,5*0,6*0,1</t>
  </si>
  <si>
    <t>274313611</t>
  </si>
  <si>
    <t xml:space="preserve">Beton základových pasů prostý C 16/20 </t>
  </si>
  <si>
    <t>oplocení: 32,5*0,3*0,8</t>
  </si>
  <si>
    <t>brána:0,23*0,6*0,8</t>
  </si>
  <si>
    <t>0,5*0,6*0,8</t>
  </si>
  <si>
    <t>33</t>
  </si>
  <si>
    <t>Sloupy a pilíře,stožáry,stojky</t>
  </si>
  <si>
    <t>R02</t>
  </si>
  <si>
    <t>Osazení svařované konstrukce z cortenových pásů vč, izolace do betonového základu</t>
  </si>
  <si>
    <t>D+M</t>
  </si>
  <si>
    <t>33 Sloupy a pilíře,stožáry,stojky</t>
  </si>
  <si>
    <t>998153131</t>
  </si>
  <si>
    <t xml:space="preserve">Přesun hmot do 20 m </t>
  </si>
  <si>
    <t>767</t>
  </si>
  <si>
    <t>Konstrukce zámečnické</t>
  </si>
  <si>
    <t>767100020</t>
  </si>
  <si>
    <t>767110021</t>
  </si>
  <si>
    <t>Dodávka rámového oplocení svařované konstrukce z cortenových pásů 200/10/2100 (135ks), vč. zpevňující cortenové pásoviny</t>
  </si>
  <si>
    <t>767911120</t>
  </si>
  <si>
    <t>Montáž cortenových pásů 200/10/2100 (21ks) na pojezdovou bránu, vč. kotvících prvků</t>
  </si>
  <si>
    <t>998767201</t>
  </si>
  <si>
    <t xml:space="preserve">Přesun hmot pro zámečnické konstr., výšky do 6 m </t>
  </si>
  <si>
    <t>767 Konstrukce zámečnické</t>
  </si>
  <si>
    <t>006</t>
  </si>
  <si>
    <t>Vedlejší náklady</t>
  </si>
  <si>
    <t>001R</t>
  </si>
  <si>
    <t xml:space="preserve">Vybudování zařízení staveniště </t>
  </si>
  <si>
    <t>soubor</t>
  </si>
  <si>
    <t>náklady spojené s případným vypracováním PD zařízení staveniště,:</t>
  </si>
  <si>
    <t>zřízením přípojek energií k objektům zařízení staveniště, vybudování:</t>
  </si>
  <si>
    <t>případných měřících odběrných míst a zřízení, případná příprava území:</t>
  </si>
  <si>
    <t>pro objekty zařízení staveniště a vlastní vybudování objektů zařízení :</t>
  </si>
  <si>
    <t>002R</t>
  </si>
  <si>
    <t xml:space="preserve">Provoz zařízení staveniště </t>
  </si>
  <si>
    <t>náklady na vybavení objektů zařízení staveniště, náklady na energie:</t>
  </si>
  <si>
    <t>spotřebované dodavatelem v rámci provozu zařízení staveniště, náklady:</t>
  </si>
  <si>
    <t>na potřebný úklid v prostorách zařízení staveniště, náklady na nutnou:</t>
  </si>
  <si>
    <t>003R</t>
  </si>
  <si>
    <t xml:space="preserve">Odstranění zařízení staveniště </t>
  </si>
  <si>
    <t>Odstranění objektů zařízení staveniště včetně přípojek energií a jejich:</t>
  </si>
  <si>
    <t>odvoz. Položka zahrnuje i náklady na úpravu povrchů po odstranění:</t>
  </si>
  <si>
    <t>zařízení staveniště a úklid ploch, na kterých bylo zařízení staveniště :</t>
  </si>
  <si>
    <t>004R</t>
  </si>
  <si>
    <t>006 Vedlejší náklady</t>
  </si>
  <si>
    <t>007</t>
  </si>
  <si>
    <t>Ostatní náklady</t>
  </si>
  <si>
    <t>006R</t>
  </si>
  <si>
    <t>a její předání objednateli v požadované formě a požadovaném počtu.: 4 paré.</t>
  </si>
  <si>
    <t>007R</t>
  </si>
  <si>
    <t xml:space="preserve">Dočasná dopravní opatření </t>
  </si>
  <si>
    <t>Náklady na vyhotovení návrhu dočasného dopravního značení, jeho:</t>
  </si>
  <si>
    <t>projednání s dotčenými orgány a organizacemi, dodání dopravních značek:</t>
  </si>
  <si>
    <t>a světelné signalizace, jejich rozmístění a přemísťování a jejich údržba:</t>
  </si>
  <si>
    <t>v průběhu výstavby včetně následného odstranění po ukončení stavebních:</t>
  </si>
  <si>
    <t>prací.:1</t>
  </si>
  <si>
    <t>008R</t>
  </si>
  <si>
    <t xml:space="preserve">Pojištění dodavatele a pojištění díla </t>
  </si>
  <si>
    <t>náklady spojené s povinným pojištěním dodavatele nebo stavebního díla:</t>
  </si>
  <si>
    <t>či jeho části, v rozsahu obchodních podmínek:1</t>
  </si>
  <si>
    <t>009R</t>
  </si>
  <si>
    <t>Geodetické práce</t>
  </si>
  <si>
    <t>polohopisné a výškopisné zaměření skutečného stavu (2 x digitálně, 3 x tištěná podoba)</t>
  </si>
  <si>
    <t>vytyčení sítí</t>
  </si>
  <si>
    <t>náklady na vyhotovení GP (6 paré)</t>
  </si>
  <si>
    <t>vytyčení hranice pozemků pro potřeby realizace stavby</t>
  </si>
  <si>
    <t>007 Ostatní náklady</t>
  </si>
  <si>
    <t>00 Vedlejší a ostatní náklady</t>
  </si>
  <si>
    <t>823.27</t>
  </si>
  <si>
    <t>Vedlejší a ostatní náklady</t>
  </si>
  <si>
    <t>00</t>
  </si>
  <si>
    <t>UH IPON,s.r.o.</t>
  </si>
  <si>
    <t>město Kunovice</t>
  </si>
  <si>
    <t>SO 00 VRN</t>
  </si>
  <si>
    <t>113 10-6031.RAB</t>
  </si>
  <si>
    <t>Rozebrání dlažby  a podkladu,pl.do 200 m2 včetně nakládání a odvozu na skládku do 1 km</t>
  </si>
  <si>
    <t>327 21-6113.RT2</t>
  </si>
  <si>
    <t>596 10-0020.RAE</t>
  </si>
  <si>
    <t>596 10-0030.RXX</t>
  </si>
  <si>
    <t>Chodník mlatový , podklad štěrkopísek MZK</t>
  </si>
  <si>
    <t>581 20-0001.RA0</t>
  </si>
  <si>
    <t xml:space="preserve">Komunikace s CB krytem </t>
  </si>
  <si>
    <t>Komunikace s CB krytem skate arena</t>
  </si>
  <si>
    <t>564 87-1111.R00</t>
  </si>
  <si>
    <t xml:space="preserve">Podklad ze štěrkodrti po zhutnění tloušťky 25 cm </t>
  </si>
  <si>
    <t>591 05-0010.RAA</t>
  </si>
  <si>
    <t>181 30-0014.RAE</t>
  </si>
  <si>
    <t>Rozprostření ornice v rovině tloušťka 30 cm dovoz ornice ze vzdálenosti 15 km, osetí trávou</t>
  </si>
  <si>
    <t>Komunikace z dlažby zámkové, podklad beton prostý,dlažba přírodní tloušťka 8 cm</t>
  </si>
  <si>
    <t>171 10-1141.R00</t>
  </si>
  <si>
    <r>
      <t>Násyp</t>
    </r>
    <r>
      <rPr>
        <sz val="8"/>
        <color indexed="8"/>
        <rFont val="Arial"/>
        <family val="2"/>
        <charset val="238"/>
      </rPr>
      <t> pro silnice  v množství 0,75 m3/m</t>
    </r>
  </si>
  <si>
    <t xml:space="preserve">
300 10-0010.RA0</t>
  </si>
  <si>
    <t>Zeď opěrná železobetonová monolitická</t>
  </si>
  <si>
    <t>kpl</t>
  </si>
  <si>
    <t>584 00-0010.RAC</t>
  </si>
  <si>
    <t>113 10-7121.RAB</t>
  </si>
  <si>
    <t>331 12-8113.R00</t>
  </si>
  <si>
    <r>
      <t>Demontáž a Montáž</t>
    </r>
    <r>
      <rPr>
        <sz val="8"/>
        <color indexed="8"/>
        <rFont val="Arial"/>
        <family val="2"/>
        <charset val="238"/>
      </rPr>
      <t> </t>
    </r>
    <r>
      <rPr>
        <b/>
        <sz val="8"/>
        <color indexed="8"/>
        <rFont val="Arial"/>
        <family val="2"/>
        <charset val="238"/>
      </rPr>
      <t>sloupu  vlajky</t>
    </r>
  </si>
  <si>
    <t>podlahy a podlahové konstrukce</t>
  </si>
  <si>
    <t>Dokončovací práce na pozem.stav.</t>
  </si>
  <si>
    <t>sloupy</t>
  </si>
  <si>
    <t>delta</t>
  </si>
  <si>
    <t>Nezatř.PC01</t>
  </si>
  <si>
    <t xml:space="preserve">Ruční začištění rýh </t>
  </si>
  <si>
    <t>hod</t>
  </si>
  <si>
    <t>122201101R00</t>
  </si>
  <si>
    <t xml:space="preserve">Odkopávky nezapažené v hor. 3 do 100 m3 </t>
  </si>
  <si>
    <t>odkop na -0,350 m:(22,6*6,6+14,3*3,6)*0,25</t>
  </si>
  <si>
    <t>122201109R00</t>
  </si>
  <si>
    <t xml:space="preserve">Příplatek za lepivost - odkopávky v hor. 3 </t>
  </si>
  <si>
    <t>50,16/3</t>
  </si>
  <si>
    <t>132201111R00</t>
  </si>
  <si>
    <t xml:space="preserve">Hloubení rýh š.do 60 cm v hor.3 do 100 m3, STROJNĚ </t>
  </si>
  <si>
    <t>š.600 mm, z.s.-1,250 m, od úrovně -0,350 m:84,2*0,6*0,9</t>
  </si>
  <si>
    <t>gabiony:12*0,5*0,9*2</t>
  </si>
  <si>
    <t>132201119R00</t>
  </si>
  <si>
    <t>56,268/3</t>
  </si>
  <si>
    <t>162701105R00</t>
  </si>
  <si>
    <t xml:space="preserve">Vodorovné přemístění výkopku z hor.1-4 do 10000 m </t>
  </si>
  <si>
    <t>167101101R00</t>
  </si>
  <si>
    <t xml:space="preserve">Nakládání výkopku z hor.1-4 v množství do 100 m3 </t>
  </si>
  <si>
    <t>viz pol.12220-1101:50,16</t>
  </si>
  <si>
    <t>viz pol.13220-1111:56,27</t>
  </si>
  <si>
    <t>181101101R00</t>
  </si>
  <si>
    <t xml:space="preserve">Úprava pláně v zářezech v hor. 1-4, bez zhutnění </t>
  </si>
  <si>
    <t>22,6*6,6+14,3*3,6</t>
  </si>
  <si>
    <t>2</t>
  </si>
  <si>
    <t>Základy a zvláštní zakládání</t>
  </si>
  <si>
    <t>271571111R00</t>
  </si>
  <si>
    <t>84,2*0,6*0,1</t>
  </si>
  <si>
    <t>274313511R00</t>
  </si>
  <si>
    <t xml:space="preserve">Beton základových pasů prostý C 12/15 </t>
  </si>
  <si>
    <t>v.1150 mm:84,2*0,6*1,15*1,035</t>
  </si>
  <si>
    <t>gabiony:12*0,5*0,7*2*1,035</t>
  </si>
  <si>
    <t>274351215R00</t>
  </si>
  <si>
    <t xml:space="preserve">Bednění stěn základových pasů - zřízení </t>
  </si>
  <si>
    <t>v.250 mm:(87,35+82,3)*0,25</t>
  </si>
  <si>
    <t>274351216R00</t>
  </si>
  <si>
    <t xml:space="preserve">Bednění stěn základových pasů - odstranění </t>
  </si>
  <si>
    <t>274361821R00</t>
  </si>
  <si>
    <t xml:space="preserve">Výztuž základových pasů z betonářské oceli 10 505 </t>
  </si>
  <si>
    <t>4x R14 při spodním líci:84,2*4*1,21*1,08*0,001</t>
  </si>
  <si>
    <t>2 Základy a zvláštní zakládání</t>
  </si>
  <si>
    <t xml:space="preserve">Kotvení gabionu k základu  D+M </t>
  </si>
  <si>
    <t>311238144R00</t>
  </si>
  <si>
    <t xml:space="preserve">Zdivo cihelné 30 Profi P10, tl. 300 mm </t>
  </si>
  <si>
    <t>1.NP :30,4*2,75</t>
  </si>
  <si>
    <t>otvory:-13,98</t>
  </si>
  <si>
    <t>překlady:-10,75*0,25</t>
  </si>
  <si>
    <t>půdní zdivo:12,75*2,25+14,3*0,25+3,22*2,55</t>
  </si>
  <si>
    <t>311238241R00</t>
  </si>
  <si>
    <t xml:space="preserve">Zdivo cihelné 36,5 Profi  P10,  tl. 365 mm </t>
  </si>
  <si>
    <t>1.NP:54,7*2,75</t>
  </si>
  <si>
    <t>otvory:-21,97</t>
  </si>
  <si>
    <t>překlady:-21*0,25</t>
  </si>
  <si>
    <t>půdní zdivo:4,3*2,25+3,25*1,65+(21,3+19,4)*0,25+6,44*0,25+6,44*0,25</t>
  </si>
  <si>
    <t>6,44*3/2</t>
  </si>
  <si>
    <t>317168112R00</t>
  </si>
  <si>
    <t xml:space="preserve">Překlad cihelný plochý 115x71x1250 mm </t>
  </si>
  <si>
    <t>příčky tl.150 mm:2</t>
  </si>
  <si>
    <t>317168130R00</t>
  </si>
  <si>
    <t xml:space="preserve">Překlad cihelný vysoký 70x235x1000 mm </t>
  </si>
  <si>
    <t>317168131R00</t>
  </si>
  <si>
    <t xml:space="preserve">Překlad cihelný vysoký 70x235x1250 mm </t>
  </si>
  <si>
    <t>317168133R00</t>
  </si>
  <si>
    <t xml:space="preserve">Překlad cihelný vysoký 70x235x1750 mm </t>
  </si>
  <si>
    <t>317168138R00</t>
  </si>
  <si>
    <t xml:space="preserve">Překlad cihelný vysoký 70x235x3000 mm </t>
  </si>
  <si>
    <t>317998113R00</t>
  </si>
  <si>
    <t xml:space="preserve">Izolace mezi překlady polystyren tl. 80 mm </t>
  </si>
  <si>
    <t>318216115R00</t>
  </si>
  <si>
    <t xml:space="preserve">Oplocení gabiony š.500 mm, oko 100x50 mm </t>
  </si>
  <si>
    <t>terasa:12*(0,7+0,4)</t>
  </si>
  <si>
    <t>342248140R00</t>
  </si>
  <si>
    <t xml:space="preserve">Příčky cihelné Profi na DBM, tl. 80 mm </t>
  </si>
  <si>
    <t>56,5*2,75</t>
  </si>
  <si>
    <t>otvory:-(0,6*1,97*11+0,7*1,97*3+0,8*1,97*2+1,25*1,97)</t>
  </si>
  <si>
    <t>342248141R00</t>
  </si>
  <si>
    <t xml:space="preserve">Příčky cihelné Profi na DBM, tl. 115 mm </t>
  </si>
  <si>
    <t>22,8*2,75</t>
  </si>
  <si>
    <t>otvory:-(0,7*1,97+0,8*1,97)</t>
  </si>
  <si>
    <t>342248144R00</t>
  </si>
  <si>
    <t xml:space="preserve">Příčky cihelné Profi na DBM, tl. 140 mm </t>
  </si>
  <si>
    <t>štít:17,35*0,5</t>
  </si>
  <si>
    <t>342255020R00</t>
  </si>
  <si>
    <t xml:space="preserve">Příčky z desek porobetonových tl. 5 cm </t>
  </si>
  <si>
    <t>WC - č.16:1,5*2,75</t>
  </si>
  <si>
    <t xml:space="preserve">         č.17:11,18*2,75-0,6*1,97*6</t>
  </si>
  <si>
    <t>342948111R00</t>
  </si>
  <si>
    <t xml:space="preserve">Ukotvení příček k cihel.konstr. kotvami na hmožd. </t>
  </si>
  <si>
    <t>příčky - obvodové zdivo:2,75*29</t>
  </si>
  <si>
    <t xml:space="preserve">             přechod tl.100x150 mm:2,75*17</t>
  </si>
  <si>
    <t>4</t>
  </si>
  <si>
    <t>Vodorovné konstrukce</t>
  </si>
  <si>
    <t>Věnec vnější pro PTH zeď tl.300 mm, tl.stropu 250 mm  D+M</t>
  </si>
  <si>
    <t>včetně přesunu hmot, kompletní provedení, v úrovni stropu:30,4</t>
  </si>
  <si>
    <t>Nezatř.PC02</t>
  </si>
  <si>
    <t xml:space="preserve">Žb.věnec 300x200 mm  D+M </t>
  </si>
  <si>
    <t>C16/20, bednění, 4x R12, E6 po 200 mm:</t>
  </si>
  <si>
    <t>kompletní provedení - půda:31,85</t>
  </si>
  <si>
    <t>Nezatř.PC03</t>
  </si>
  <si>
    <t xml:space="preserve">Žb.věnec 365x200 mm  D+M </t>
  </si>
  <si>
    <t>kompletní provedení - půda:51,75</t>
  </si>
  <si>
    <t>411168143RT2</t>
  </si>
  <si>
    <t>Strop keramický, OVN 50, tl.250, nosník 3,25-4 m s Kari sítí KA 18 drát 4 mm oko 200x200 mm</t>
  </si>
  <si>
    <t>2,79*14,4</t>
  </si>
  <si>
    <t>411168145RT2</t>
  </si>
  <si>
    <t>Strop keramický, OVN 50, tl.250, nosník 5,25-6 m s Kari sítí KA 18 drát 4 mm oko 200x200 mm</t>
  </si>
  <si>
    <t>5,71*21,6</t>
  </si>
  <si>
    <t>417388114R00</t>
  </si>
  <si>
    <t xml:space="preserve">Věnec vnější pro PTH zeď tl. 365, tl.stropu 250 mm </t>
  </si>
  <si>
    <t>v úrovni stropu:54,7</t>
  </si>
  <si>
    <t>4 Vodorovné konstrukce</t>
  </si>
  <si>
    <t>59781345</t>
  </si>
  <si>
    <t>Obklad porovinový dle výběru zadána cena 300 Kč/m2</t>
  </si>
  <si>
    <t>232,13*1,1</t>
  </si>
  <si>
    <t>61</t>
  </si>
  <si>
    <t>Upravy povrchů vnitřní</t>
  </si>
  <si>
    <t>611473112R00</t>
  </si>
  <si>
    <t xml:space="preserve">Omítka vnitřní stropů ze suché směsi, štuková </t>
  </si>
  <si>
    <t>č.01-20:156</t>
  </si>
  <si>
    <t>612451121R00</t>
  </si>
  <si>
    <t xml:space="preserve">Omítka vnitřní zdiva, cementová (MC), hladká </t>
  </si>
  <si>
    <t>pod obklady v.2000 mm:</t>
  </si>
  <si>
    <t>č.03:17,35</t>
  </si>
  <si>
    <t>č.04:8,95</t>
  </si>
  <si>
    <t>č.05:8,95</t>
  </si>
  <si>
    <t>č.06:17,35</t>
  </si>
  <si>
    <t>č.10:8,8</t>
  </si>
  <si>
    <t>č.11:14,55</t>
  </si>
  <si>
    <t>č.14:11,96</t>
  </si>
  <si>
    <t>č.16:34,75</t>
  </si>
  <si>
    <t>č.17:56,56</t>
  </si>
  <si>
    <t>č.19:47,17</t>
  </si>
  <si>
    <t>v.650 mm - č.09:3,75*0,65</t>
  </si>
  <si>
    <t>v.1500 mm - č.15:2,2*1,5</t>
  </si>
  <si>
    <t>612473182R00</t>
  </si>
  <si>
    <t xml:space="preserve">Omítka vnitřního zdiva ze suché směsi, štuková </t>
  </si>
  <si>
    <t>s.v.2650 mm:</t>
  </si>
  <si>
    <t>č.01:33,35</t>
  </si>
  <si>
    <t>č.02:39,01</t>
  </si>
  <si>
    <t>č.03:6,63</t>
  </si>
  <si>
    <t>č.04:3,25</t>
  </si>
  <si>
    <t>č.05:3,25</t>
  </si>
  <si>
    <t>č.06:6,63</t>
  </si>
  <si>
    <t>č.07:35,83</t>
  </si>
  <si>
    <t>č.08:13,15</t>
  </si>
  <si>
    <t>č.09:32,28</t>
  </si>
  <si>
    <t>č.10:3,25</t>
  </si>
  <si>
    <t>č.11:5,46</t>
  </si>
  <si>
    <t>č.12:15,83</t>
  </si>
  <si>
    <t>č.13:52,55</t>
  </si>
  <si>
    <t>č.14:4,45</t>
  </si>
  <si>
    <t>č.15:12,91</t>
  </si>
  <si>
    <t>č.16:14,56</t>
  </si>
  <si>
    <t>č.17:23,62</t>
  </si>
  <si>
    <t>č.18:34,88</t>
  </si>
  <si>
    <t>č.19:19,11</t>
  </si>
  <si>
    <t>č.20:18,54</t>
  </si>
  <si>
    <t>612473186R00</t>
  </si>
  <si>
    <t xml:space="preserve">Příplatek za zabudované rohovníky </t>
  </si>
  <si>
    <t>č.01-20:59,2</t>
  </si>
  <si>
    <t>61 Upravy povrchů vnitřní</t>
  </si>
  <si>
    <t>62</t>
  </si>
  <si>
    <t>Úpravy povrchů vnější</t>
  </si>
  <si>
    <t>620991121R00</t>
  </si>
  <si>
    <t xml:space="preserve">Zakrývání výplní vnějších otvorů z lešení </t>
  </si>
  <si>
    <t>0,75*1,25*14+0,5*0,5*5+2,6*2,15+0,9*2,15*2+1*2,15*3</t>
  </si>
  <si>
    <t>1,29*2,15+1,35*2,15</t>
  </si>
  <si>
    <t>622311131RT3</t>
  </si>
  <si>
    <t>Zateplovací systém, fasáda, EPS F tl. 80 mm s omítkou silikonovou 3,2 kg/m2</t>
  </si>
  <si>
    <t>JP:22,2*3,1</t>
  </si>
  <si>
    <t>VP:3,3*4,3+17,38*5,5</t>
  </si>
  <si>
    <t>SP:3,58*4,2+19,58*3,1</t>
  </si>
  <si>
    <t>ZP:6,6*3,05+6,6*2,2/2+14,73*3,1</t>
  </si>
  <si>
    <t>otvory:-(0,75*1,25*14+0,5*0,5*5+10,04*1,65)</t>
  </si>
  <si>
    <t>622311150RT3</t>
  </si>
  <si>
    <t>Povrchová úprava ostění KZS s EPS s omítkou silikonovou 3,2 kg/m2</t>
  </si>
  <si>
    <t>vchodové dveře č.13:5,59*0,08</t>
  </si>
  <si>
    <t>622311152RT3</t>
  </si>
  <si>
    <t>Zateplovací systém, ostění, EPS F tl. 20 mm s omítkou silikonovou 3,2 kg/m2</t>
  </si>
  <si>
    <t>š.280 mm:28,1*0,28</t>
  </si>
  <si>
    <t>š.350 mm:56,75*0,35</t>
  </si>
  <si>
    <t>622311519RU1</t>
  </si>
  <si>
    <t>Zateplovací systém, sokl, XPS tl. 50 mm s mozaikovou omítkou 5,5 kg/m2</t>
  </si>
  <si>
    <t>ostění soklu, v.500 mm:0,28*0,5*8+0,35*0,5*6</t>
  </si>
  <si>
    <t>622311521RU1</t>
  </si>
  <si>
    <t>Zateplovací systém, sokl, XPS tl. 80 mm s mozaikovou omítkou 5,5 kg/m2</t>
  </si>
  <si>
    <t>od úrovně -0,100 m, v.500 mm:77,33*0,5</t>
  </si>
  <si>
    <t>62 Úpravy povrchů vnější</t>
  </si>
  <si>
    <t>631315511R00</t>
  </si>
  <si>
    <t xml:space="preserve">Mazanina betonová tl. 12 - 24 cm C 12/15 </t>
  </si>
  <si>
    <t>P.B. tl.150 mm:(21,4*5,4+14,3*2,38)*0,15</t>
  </si>
  <si>
    <t>631319175R00</t>
  </si>
  <si>
    <t xml:space="preserve">Příplatek za stržení povrchu mazaniny tl. 24 cm </t>
  </si>
  <si>
    <t>631362021R00</t>
  </si>
  <si>
    <t xml:space="preserve">Výztuž mazanin svařovanou sítí z drátů Kari </t>
  </si>
  <si>
    <t>P.B. - 150/150/6 mm:(22,45*6,44+14,3*3,42)*3,033*1,15*0,001</t>
  </si>
  <si>
    <t>631416221RT4</t>
  </si>
  <si>
    <t>Mazanina samonivelační, tloušťka 5 - 8 cm E300, 30 MPa, anhydritová</t>
  </si>
  <si>
    <t>tl.55 mm, včetně dilatací:</t>
  </si>
  <si>
    <t>č.m.01-20:156*0,055</t>
  </si>
  <si>
    <t>631571003R00</t>
  </si>
  <si>
    <t xml:space="preserve">Násyp ze štěrkopísku 0 - 32,  zpevňující </t>
  </si>
  <si>
    <t>tl.100 mm:(21,4*5,4+14,3*2,38)*0,1</t>
  </si>
  <si>
    <t>632451024R00</t>
  </si>
  <si>
    <t xml:space="preserve">Vyrovnávací potěr MC 15, v pásu, tl. 50 mm </t>
  </si>
  <si>
    <t>parapety:10,5*0,365+2,5*0,3</t>
  </si>
  <si>
    <t>64</t>
  </si>
  <si>
    <t>Výplně otvorů</t>
  </si>
  <si>
    <t>642942111RT2</t>
  </si>
  <si>
    <t>Osazení zárubní dveřních ocelových, pl. do 2,5 m2 včetně dodávky zárubně  60 x 197 x 11 cm</t>
  </si>
  <si>
    <t>642942111RT3</t>
  </si>
  <si>
    <t>Osazení zárubní dveřních ocelových, pl. do 2,5 m2 včetně dodávky zárubně  70 x 197 x 11 cm</t>
  </si>
  <si>
    <t>642942111RT4</t>
  </si>
  <si>
    <t>Osazení zárubní dveřních ocelových, pl. do 2,5 m2 včetně dodávky zárubně  80 x 197 x 11 cm</t>
  </si>
  <si>
    <t>642942111RT7</t>
  </si>
  <si>
    <t>Osazení zárubní dveřních ocelových, pl. do 2,5 m2 včetně dodávky zárubně 125 x 197 x 11 cm</t>
  </si>
  <si>
    <t>648952421RT2</t>
  </si>
  <si>
    <t>Osazení parapetních desek dřevěných š. do 50 cm včetně dodávky parepetní desky š. 30 cm</t>
  </si>
  <si>
    <t>64 Výplně otvorů</t>
  </si>
  <si>
    <t>8</t>
  </si>
  <si>
    <t>Trubní vedení</t>
  </si>
  <si>
    <t>8 Trubní vedení</t>
  </si>
  <si>
    <t>94</t>
  </si>
  <si>
    <t>Lešení a stavební výtahy</t>
  </si>
  <si>
    <t>941941041R00</t>
  </si>
  <si>
    <t xml:space="preserve">Montáž lešení leh.řad.s podlahami,š.1,2 m, H 10 m </t>
  </si>
  <si>
    <t>(22,2+2,4)*1,8+(20,68+2,4)*4,3+(3,58+2,4)*3,2+(14,73+1,2)*1,8</t>
  </si>
  <si>
    <t>(19,58+1,2)*1,8+(6,6+2,4)*3,5</t>
  </si>
  <si>
    <t>941941291R00</t>
  </si>
  <si>
    <t xml:space="preserve">Příplatek za každý měsíc použití lešení k pol.1041 </t>
  </si>
  <si>
    <t>260,238*2</t>
  </si>
  <si>
    <t>941941841R00</t>
  </si>
  <si>
    <t xml:space="preserve">Demontáž lešení leh.řad.s podlahami,š.1,2 m,H 10 m </t>
  </si>
  <si>
    <t>94 Lešení a stavební výtahy</t>
  </si>
  <si>
    <t>Dokončovací konstrukce na pozemních stavbách</t>
  </si>
  <si>
    <t>952901111R00</t>
  </si>
  <si>
    <t xml:space="preserve">Vyčištění budov o výšce podlaží do 4 m </t>
  </si>
  <si>
    <t>č.m.01-20:156</t>
  </si>
  <si>
    <t>95 Dokončovací konstrukce na pozemních stavbách</t>
  </si>
  <si>
    <t>98</t>
  </si>
  <si>
    <t>Demolice</t>
  </si>
  <si>
    <t>979083117R00</t>
  </si>
  <si>
    <t xml:space="preserve">Vodorovné přemístění suti na skládku do 6000 m </t>
  </si>
  <si>
    <t>480*0,55</t>
  </si>
  <si>
    <t>979083191R00</t>
  </si>
  <si>
    <t xml:space="preserve">Příplatek za dalších započatých 1000 m nad 6000 m </t>
  </si>
  <si>
    <t>480*0,55*4</t>
  </si>
  <si>
    <t>981014315R00</t>
  </si>
  <si>
    <t xml:space="preserve">Demolice budov mechanizací, zdivo, konstr. do 30 % </t>
  </si>
  <si>
    <t>979990001R00</t>
  </si>
  <si>
    <t xml:space="preserve">Poplatek za skládku stavební suti </t>
  </si>
  <si>
    <t>98 Demolice</t>
  </si>
  <si>
    <t>998011001R00</t>
  </si>
  <si>
    <t xml:space="preserve">Přesun hmot pro budovy zděné výšky do 6 m </t>
  </si>
  <si>
    <t>711</t>
  </si>
  <si>
    <t>Izolace proti vodě</t>
  </si>
  <si>
    <t>711111001R00</t>
  </si>
  <si>
    <t xml:space="preserve">Izolace proti vlhkosti vodor. nátěr ALP za studena </t>
  </si>
  <si>
    <t>22,45*6,44+14,3*3,42</t>
  </si>
  <si>
    <t>711112001R00</t>
  </si>
  <si>
    <t xml:space="preserve">Izolace proti vlhkosti svis. nátěr ALP, za studena </t>
  </si>
  <si>
    <t>vytažení na stěny v.250 mm:76,55*0,25</t>
  </si>
  <si>
    <t>711141559R00</t>
  </si>
  <si>
    <t xml:space="preserve">Izolace proti vlhk. vodorovná pásy přitavením </t>
  </si>
  <si>
    <t>711142559R00</t>
  </si>
  <si>
    <t xml:space="preserve">Izolace proti vlhkosti svislá pásy přitavením </t>
  </si>
  <si>
    <t>711212001RT2</t>
  </si>
  <si>
    <t>Nátěr hydroizolační těsnicí hmotou proti vlhkosti</t>
  </si>
  <si>
    <t>sprchy:3,1*2*3</t>
  </si>
  <si>
    <t>11163110</t>
  </si>
  <si>
    <t>Lak asfaltový izolační ALP</t>
  </si>
  <si>
    <t>T</t>
  </si>
  <si>
    <t>193,48*0,0002+19,13*0,00025</t>
  </si>
  <si>
    <t>62852265</t>
  </si>
  <si>
    <t>Pás modifikovaný asfaltový typu S tl.4 mm, nosná vložka skleněná tkanina</t>
  </si>
  <si>
    <t>193,48*1,15+19,13*1,2</t>
  </si>
  <si>
    <t>998711101R00</t>
  </si>
  <si>
    <t xml:space="preserve">Přesun hmot pro izolace proti vodě, výšky do 6 m </t>
  </si>
  <si>
    <t>711 Izolace proti vodě</t>
  </si>
  <si>
    <t>713</t>
  </si>
  <si>
    <t>Izolace tepelné</t>
  </si>
  <si>
    <t>713121111R00</t>
  </si>
  <si>
    <t xml:space="preserve">Izolace tepelná podlah na sucho, jednovrstvá </t>
  </si>
  <si>
    <t>půda:163,512*2</t>
  </si>
  <si>
    <t>podlahy - č.m.01-20:156</t>
  </si>
  <si>
    <t>713131130R00</t>
  </si>
  <si>
    <t xml:space="preserve">Izolace tepelná stěn vložením do konstrukce </t>
  </si>
  <si>
    <t>základy XPS 80 mm po -0,100 m:87,35*1,05</t>
  </si>
  <si>
    <t>713191100RT9</t>
  </si>
  <si>
    <t>Položení separační fólie včetně dodávky fólie PE</t>
  </si>
  <si>
    <t>půda - podlaha:21,6*5,71+14,4*2,79</t>
  </si>
  <si>
    <t>28375766.A</t>
  </si>
  <si>
    <t>Deska polystyrén samozhášivý EPS 100 S</t>
  </si>
  <si>
    <t>tl.30 mm:156*0,03*1,02</t>
  </si>
  <si>
    <t>28375767</t>
  </si>
  <si>
    <t>Deska polystyrén samozhášivý EPS 100 Z</t>
  </si>
  <si>
    <t>půda - tl.120 mm:163,51*0,12*1,02</t>
  </si>
  <si>
    <t xml:space="preserve">           tl.130 mm:163,51*0,13*1,02</t>
  </si>
  <si>
    <t>28376346.A</t>
  </si>
  <si>
    <t>Deska XPS 1265 x 615 x 80 mm</t>
  </si>
  <si>
    <t>91,72*1,02</t>
  </si>
  <si>
    <t>998713101R00</t>
  </si>
  <si>
    <t xml:space="preserve">Přesun hmot pro izolace tepelné, výšky do 6 m </t>
  </si>
  <si>
    <t>713 Izolace tepelné</t>
  </si>
  <si>
    <t>721</t>
  </si>
  <si>
    <t>Vnitřní kanalizace</t>
  </si>
  <si>
    <t>Stavební výpomoci včetně dodávky materiálu</t>
  </si>
  <si>
    <t>721 Vnitřní kanalizace</t>
  </si>
  <si>
    <t>722</t>
  </si>
  <si>
    <t>Vnitřní vodovod</t>
  </si>
  <si>
    <t>722 Vnitřní vodovod</t>
  </si>
  <si>
    <t>723</t>
  </si>
  <si>
    <t>Vnitřní plynovod</t>
  </si>
  <si>
    <t>723 Vnitřní plynovod</t>
  </si>
  <si>
    <t>725</t>
  </si>
  <si>
    <t>Zařizovací předměty</t>
  </si>
  <si>
    <t>725 Zařizovací předměty</t>
  </si>
  <si>
    <t>730</t>
  </si>
  <si>
    <t>Ústřední vytápění</t>
  </si>
  <si>
    <t>730 Ústřední vytápění</t>
  </si>
  <si>
    <t>762512115R00</t>
  </si>
  <si>
    <t xml:space="preserve">Položení desek na pero a drážku </t>
  </si>
  <si>
    <t>půda:21,6*5,71+14,4*2,79</t>
  </si>
  <si>
    <t>762100010RAB</t>
  </si>
  <si>
    <t>půdorysná plocha:22,85*7,55+13,8*4,1</t>
  </si>
  <si>
    <t>včetně úpravy u okapu - záklop palubkami, hoblování řeziva, 3x lazur.lak:</t>
  </si>
  <si>
    <t>60726016.A</t>
  </si>
  <si>
    <t>Deska dřevoštěpková OSB 3 N - 4PD tl. 22 mm</t>
  </si>
  <si>
    <t>163,512*1,05</t>
  </si>
  <si>
    <t>764</t>
  </si>
  <si>
    <t>Konstrukce klempířské</t>
  </si>
  <si>
    <t>764252403R00</t>
  </si>
  <si>
    <t xml:space="preserve">Žlaby Ti Zn plech, podokapní půlkruhové, rš 330 mm </t>
  </si>
  <si>
    <t>22,45+19,4+14,1</t>
  </si>
  <si>
    <t>764259411R00</t>
  </si>
  <si>
    <t xml:space="preserve">Kotlík kónický z pl.Ti-Zn pro trouby, D do 150 mm </t>
  </si>
  <si>
    <t>764510450R00</t>
  </si>
  <si>
    <t xml:space="preserve">Oplechování parapetů včetně rohů Ti Zn, rš 330 mm </t>
  </si>
  <si>
    <t>13*1,05</t>
  </si>
  <si>
    <t>764554403R00</t>
  </si>
  <si>
    <t xml:space="preserve">Odpadní trouby z Ti Zn plechu, kruhové, D 120 mm </t>
  </si>
  <si>
    <t>3,2*5</t>
  </si>
  <si>
    <t>998764101R00</t>
  </si>
  <si>
    <t xml:space="preserve">Přesun hmot pro klempířské konstr., výšky do 6 m </t>
  </si>
  <si>
    <t>764 Konstrukce klempířské</t>
  </si>
  <si>
    <t>765</t>
  </si>
  <si>
    <t>Krytiny tvrdé</t>
  </si>
  <si>
    <t>765312312R00</t>
  </si>
  <si>
    <t xml:space="preserve">Krytina pálená střech jednoduchých, engoba </t>
  </si>
  <si>
    <t>22,65*4,63+21,1*4,63+15,8*4,63</t>
  </si>
  <si>
    <t>765312317R00</t>
  </si>
  <si>
    <t xml:space="preserve">Přiřezání a uchycení tašek </t>
  </si>
  <si>
    <t>úžlabí:6,7</t>
  </si>
  <si>
    <t>štíty:4,63*4</t>
  </si>
  <si>
    <t>765312335R00</t>
  </si>
  <si>
    <t xml:space="preserve">Hřeben s větracím pásem plastovým, engoba </t>
  </si>
  <si>
    <t>765312351R00</t>
  </si>
  <si>
    <t xml:space="preserve">Pás úžlabí Al profilovaný šířky 600 mm, s těsněním </t>
  </si>
  <si>
    <t>765312362R00</t>
  </si>
  <si>
    <t xml:space="preserve">Ukončení plochy taškami okrajovými levými, engoba </t>
  </si>
  <si>
    <t>4,63*4</t>
  </si>
  <si>
    <t>765312371R00</t>
  </si>
  <si>
    <t xml:space="preserve">Vikýř univerzální pro pálenou krytinu 45 x 55 cm </t>
  </si>
  <si>
    <t>765312383R00</t>
  </si>
  <si>
    <t xml:space="preserve">Taška prostupová s nástavcem pro anténu, engoba </t>
  </si>
  <si>
    <t>765312385R00</t>
  </si>
  <si>
    <t xml:space="preserve">Pás ochranný větrací okapní 500/10 cm plast </t>
  </si>
  <si>
    <t>765312388R00</t>
  </si>
  <si>
    <t xml:space="preserve">Taška prostupová s nástavcem odvětrání, engoba </t>
  </si>
  <si>
    <t>765312390R00</t>
  </si>
  <si>
    <t xml:space="preserve">Plech okapní profilovaný 5000/230 mm hliník </t>
  </si>
  <si>
    <t>765901122R00</t>
  </si>
  <si>
    <t xml:space="preserve">Fólie podstřešní paropropustná  D+M </t>
  </si>
  <si>
    <t>plocha krytiny:22,65*4,63+21,1*4,63+15,8*4,63</t>
  </si>
  <si>
    <t>998765101R00</t>
  </si>
  <si>
    <t xml:space="preserve">Přesun hmot pro krytiny tvrdé, výšky do 6 m </t>
  </si>
  <si>
    <t>765 Krytiny tvrdé</t>
  </si>
  <si>
    <t>Skládací schody 800x700 mm  D+M zateplený poklop, Al žebřík, PP provedení</t>
  </si>
  <si>
    <t>766661112R00</t>
  </si>
  <si>
    <t xml:space="preserve">Montáž dveří do zárubně,otevíravých 1kř.do 0,8 m </t>
  </si>
  <si>
    <t>60 cm:17</t>
  </si>
  <si>
    <t>70 cm:4</t>
  </si>
  <si>
    <t>80 cm:3</t>
  </si>
  <si>
    <t>766661132R00</t>
  </si>
  <si>
    <t xml:space="preserve">Montáž dveří do zárubně,otevíravých 2kř.do 1,45 m </t>
  </si>
  <si>
    <t>125 cm:1</t>
  </si>
  <si>
    <t>766670021R00</t>
  </si>
  <si>
    <t xml:space="preserve">Montáž kliky a štítku </t>
  </si>
  <si>
    <t>54914620</t>
  </si>
  <si>
    <t>Dveřní kování, klíč, Cr</t>
  </si>
  <si>
    <t>61162101</t>
  </si>
  <si>
    <t>Dveře vnitřní fóliované plné 1kř.60x197 cm</t>
  </si>
  <si>
    <t>61162102</t>
  </si>
  <si>
    <t>Dveře vnitřní fóliované plné 1kř.70x197 cm</t>
  </si>
  <si>
    <t>61162112</t>
  </si>
  <si>
    <t>Dveře vnitřní fóliované 2/3 sklo 1kř. 80x197 cm</t>
  </si>
  <si>
    <t>61162115</t>
  </si>
  <si>
    <t>Dveře vnitřní fóliované 2/3 sklo 2kř. 125x197 cm</t>
  </si>
  <si>
    <t>998766101R00</t>
  </si>
  <si>
    <t xml:space="preserve">Přesun hmot pro truhlářské konstr., výšky do 6 m </t>
  </si>
  <si>
    <t>Markýza dl.11400 mm  D+M el.pohon</t>
  </si>
  <si>
    <t>Vybavení bezbarierového WC D+M pevné + sklopné madlo</t>
  </si>
  <si>
    <t>769</t>
  </si>
  <si>
    <t>Otvorové prvky z plastu</t>
  </si>
  <si>
    <t>Nezatř.PC04</t>
  </si>
  <si>
    <t>Nezatř.PC05</t>
  </si>
  <si>
    <t>Nezatř.PC06</t>
  </si>
  <si>
    <t xml:space="preserve">Plastové dveře 900x2150 mm  D+M </t>
  </si>
  <si>
    <t>769 Otvorové prvky z plastu</t>
  </si>
  <si>
    <t>771</t>
  </si>
  <si>
    <t>Podlahy z dlaždic a obklady</t>
  </si>
  <si>
    <t>771101210RT1</t>
  </si>
  <si>
    <t>Penetrace podkladu pod dlažby D+M</t>
  </si>
  <si>
    <t>771577113RU1</t>
  </si>
  <si>
    <t>Lišta hliníková přechodová, stejná výška dlaždic profil 30/F, na hmoždinky, šířky 30 mm</t>
  </si>
  <si>
    <t>dveře:0,6*17+0,7*4+0,8*3+1,25</t>
  </si>
  <si>
    <t>771570014RAI</t>
  </si>
  <si>
    <t>Dlažba z dlaždic keramických 30 x 30 cm do tmele, dlažba ve specifikaci</t>
  </si>
  <si>
    <t>včetně montáže soklíků a silikonování spár:</t>
  </si>
  <si>
    <t>59764203</t>
  </si>
  <si>
    <t>Dlažba keramická dle výběru včetně dlažby na soklíky v.100 mm</t>
  </si>
  <si>
    <t>zadána cena 350 Kč/m2:156*1,5</t>
  </si>
  <si>
    <t>998771101R00</t>
  </si>
  <si>
    <t xml:space="preserve">Přesun hmot pro podlahy z dlaždic, výšky do 6 m </t>
  </si>
  <si>
    <t>771 Podlahy z dlaždic a obklady</t>
  </si>
  <si>
    <t>781</t>
  </si>
  <si>
    <t>Obklady keramické</t>
  </si>
  <si>
    <t>781491001R00</t>
  </si>
  <si>
    <t xml:space="preserve">Montáž lišt k obkladům </t>
  </si>
  <si>
    <t>vnější rohy:20,7</t>
  </si>
  <si>
    <t>zárubně:152</t>
  </si>
  <si>
    <t>781410014RAI</t>
  </si>
  <si>
    <t>Obklad vnitřní pórovinový 15 x 15 cm do tmele, obklad ve specifikaci</t>
  </si>
  <si>
    <t>včetně silikonování spár:</t>
  </si>
  <si>
    <t>viz pol.61245-1121:232,13</t>
  </si>
  <si>
    <t>59760102.A</t>
  </si>
  <si>
    <t>Lišta rohová plastová na obklad ukončovací 8 mm</t>
  </si>
  <si>
    <t>152*1,1</t>
  </si>
  <si>
    <t>59760111.A</t>
  </si>
  <si>
    <t>Lišta rohová plastová na obklad vnitřní 8 mm</t>
  </si>
  <si>
    <t>20,7*1,1</t>
  </si>
  <si>
    <t>998781101R00</t>
  </si>
  <si>
    <t xml:space="preserve">Přesun hmot pro obklady keramické, výšky do 6 m </t>
  </si>
  <si>
    <t>781 Obklady keramické</t>
  </si>
  <si>
    <t>783225100R00</t>
  </si>
  <si>
    <t xml:space="preserve">Nátěr syntetický kovových konstrukcí 2x + 1x email </t>
  </si>
  <si>
    <t>zárubně 60 cm:0,908*17</t>
  </si>
  <si>
    <t xml:space="preserve">             70 cm:0,928*4</t>
  </si>
  <si>
    <t xml:space="preserve">             80 cm:0,948*3</t>
  </si>
  <si>
    <t xml:space="preserve">           125 cm:1,078*1</t>
  </si>
  <si>
    <t>784</t>
  </si>
  <si>
    <t>Malby</t>
  </si>
  <si>
    <t>784191101R00</t>
  </si>
  <si>
    <t xml:space="preserve">Penetrace podkladu univerzální 1x </t>
  </si>
  <si>
    <t>784195112R00</t>
  </si>
  <si>
    <t xml:space="preserve">Malba tekutá, bílá, 2 x </t>
  </si>
  <si>
    <t>784411301R00</t>
  </si>
  <si>
    <t xml:space="preserve">Pačokování 1x, obrus, sádra, místnosti H do 3,8 m </t>
  </si>
  <si>
    <t>stropy - č.01-20:156</t>
  </si>
  <si>
    <t>stěny - s.v.2650 mm - č.01:37,89</t>
  </si>
  <si>
    <t xml:space="preserve">                                  č.02:42,13</t>
  </si>
  <si>
    <t xml:space="preserve">                                  č.03:6,63</t>
  </si>
  <si>
    <t xml:space="preserve">                                  č.04:3,25</t>
  </si>
  <si>
    <t xml:space="preserve">                                  č.05:3,25</t>
  </si>
  <si>
    <t xml:space="preserve">                                  č.06:6,63</t>
  </si>
  <si>
    <t xml:space="preserve">                                  č.07:38,95</t>
  </si>
  <si>
    <t xml:space="preserve">                                  č.08:18,28</t>
  </si>
  <si>
    <t xml:space="preserve">                                  č.09:36,57</t>
  </si>
  <si>
    <t xml:space="preserve">                                  č.10:3,25</t>
  </si>
  <si>
    <t xml:space="preserve">                                  č.11:5,46</t>
  </si>
  <si>
    <t xml:space="preserve">                                  č.12:18,55</t>
  </si>
  <si>
    <t xml:space="preserve">                                  č.13:59,5</t>
  </si>
  <si>
    <t xml:space="preserve">                                  č.14:4,45</t>
  </si>
  <si>
    <t xml:space="preserve">                                  č.15:14,31</t>
  </si>
  <si>
    <t xml:space="preserve">                                  č.16:14,56</t>
  </si>
  <si>
    <t xml:space="preserve">                                  č.17:23,62</t>
  </si>
  <si>
    <t xml:space="preserve">                                  č.18:40,38</t>
  </si>
  <si>
    <t xml:space="preserve">                                  č.19:19,11</t>
  </si>
  <si>
    <t xml:space="preserve">                                  č.20:20,14</t>
  </si>
  <si>
    <t>784 Malby</t>
  </si>
  <si>
    <t>M21</t>
  </si>
  <si>
    <t>Elektromontáže</t>
  </si>
  <si>
    <t>M21 Elektromontáže</t>
  </si>
  <si>
    <t>M22</t>
  </si>
  <si>
    <t>Montáž sdělovací a zabezp. techniky</t>
  </si>
  <si>
    <t>M22 Montáž sdělovací a zabezp. techniky</t>
  </si>
  <si>
    <t>M24</t>
  </si>
  <si>
    <t>Montáže vzduchotechnických zařízení</t>
  </si>
  <si>
    <t>M24 Montáže vzduchotechnických zařízení</t>
  </si>
  <si>
    <t xml:space="preserve">Vzduchotechnika  D+M </t>
  </si>
  <si>
    <t>stavba</t>
  </si>
  <si>
    <t>121101100R00</t>
  </si>
  <si>
    <t>Sejmutí ornice, pl. do 400 m2, přemístění do 50 m sejmutí po úroveň -0,700 m</t>
  </si>
  <si>
    <t>25,2*9*0,2</t>
  </si>
  <si>
    <t>174101101R00</t>
  </si>
  <si>
    <t xml:space="preserve">Zásyp jam, rýh, šachet se zhutněním </t>
  </si>
  <si>
    <t>podsypy pod podlahy:</t>
  </si>
  <si>
    <t>levá část - příprava:3,8*3,9*0,3</t>
  </si>
  <si>
    <t>amfiteátr:16,5*1,2*0,5+15,9*6,9*0,323</t>
  </si>
  <si>
    <t>25,2*9</t>
  </si>
  <si>
    <t>132200010RAC</t>
  </si>
  <si>
    <t>Hloubení nezapaž. rýh šířky do 60 cm v hornině 1-4 odvoz do 10 km, uložení na skládku</t>
  </si>
  <si>
    <t>levá část - příprava:</t>
  </si>
  <si>
    <t>žb.stěny:(3,8+5)*0,6*1,2</t>
  </si>
  <si>
    <t>soklové stěny:(7,55+5,4)*0,4*1,2</t>
  </si>
  <si>
    <t>(5,4+1,5)*0,3*1,2</t>
  </si>
  <si>
    <t>amfiteátr:</t>
  </si>
  <si>
    <t>žb.stěny:(2,8+16,5+3,95)*0,6*1,2</t>
  </si>
  <si>
    <t>soklové stěny:(16,5*1+11,8*0,6)*1,2</t>
  </si>
  <si>
    <t>21,3*0,4*1,2</t>
  </si>
  <si>
    <t>59691003.A</t>
  </si>
  <si>
    <t>Recyklát betonový   fr. 32 - 120 mm</t>
  </si>
  <si>
    <t>49,782*2</t>
  </si>
  <si>
    <t>274310030RAA</t>
  </si>
  <si>
    <t>soklové stěny po -0,700 m:(7,55+5,4)*0,4*1,2</t>
  </si>
  <si>
    <t>274320030RAA</t>
  </si>
  <si>
    <t>žb.stěny po -0,700 m:(3,8+5)*0,6*1,2</t>
  </si>
  <si>
    <t>311320030RAA</t>
  </si>
  <si>
    <t>od -0,700m po podlahu - sokl:</t>
  </si>
  <si>
    <t>levá část - příprava:(5,4+3,75+5,4)*0,22</t>
  </si>
  <si>
    <t>3,8*0,59+1,5*0,7</t>
  </si>
  <si>
    <t>amfiteátr:16,5*0,7*2+13,2*0,7</t>
  </si>
  <si>
    <t>311320040RAB</t>
  </si>
  <si>
    <t>Zdi nadzákladové ŽB z betonu C 25/30, tl. 30 cm oboustranné bednění, výztuž 120 kg/m3</t>
  </si>
  <si>
    <t>levá část - příprava:5*2,716+3,8*3,2</t>
  </si>
  <si>
    <t>amfiteátr:16,5*4,8+(2,75+3,95)*3,2+2,4*1,6*2</t>
  </si>
  <si>
    <t>430320030RAA</t>
  </si>
  <si>
    <t>Schodišťová konstrukce ŽB beton C 16/20 bednění, výztuž 90 kg/m3</t>
  </si>
  <si>
    <t>kompletní provedení:0,9*4,2*0,35+0,175*0,3*3,9*2</t>
  </si>
  <si>
    <t>596100030RAD</t>
  </si>
  <si>
    <t>levá část - příprava včetně šikmých ploch:1,3*1,2+3,75*5,4+3,9*4,1</t>
  </si>
  <si>
    <t>amfiteátr:16,5*1,5</t>
  </si>
  <si>
    <t>622421111RT2</t>
  </si>
  <si>
    <t>Omítka vnější stěn, MVC, hrubá nezatřená s použitím suché maltové směsi</t>
  </si>
  <si>
    <t>levá část - příprava:(5+0,3)*2*2,716</t>
  </si>
  <si>
    <t>amfiteátr:(16,5+0,3)*2*4,1</t>
  </si>
  <si>
    <t>631320034RAC</t>
  </si>
  <si>
    <t>Mazanina vyztužená sítí, beton C 16/20, tl. 15 cm vyztužená sítí - drát 6,0 oka 150/150 mm</t>
  </si>
  <si>
    <t>podlaha - amfiteátr:15,9*6,9-2,75*0,3*2</t>
  </si>
  <si>
    <t>(16,5+1,2*4+4,9+7,5)*3,5</t>
  </si>
  <si>
    <t>(16,5+1,2*4+2,4+2,4)*2,8</t>
  </si>
  <si>
    <t>191,03*3</t>
  </si>
  <si>
    <t>943943221R00</t>
  </si>
  <si>
    <t xml:space="preserve">Montáž lešení prostorové lehké, do 200kg, H 10 m </t>
  </si>
  <si>
    <t>amfiteátr:16,5*7,2*4,1</t>
  </si>
  <si>
    <t>943943292R00</t>
  </si>
  <si>
    <t xml:space="preserve">Příplatek za každý měsíc použití k pol..3221, 3222 </t>
  </si>
  <si>
    <t>487,08*3</t>
  </si>
  <si>
    <t>943943821R00</t>
  </si>
  <si>
    <t xml:space="preserve">Demontáž lešení, prostor. lehké, 200 kPa, H 10 m </t>
  </si>
  <si>
    <t>943955021R00</t>
  </si>
  <si>
    <t xml:space="preserve">Montáž lešeňové podlahy s příčníky a podél.,H 10 m </t>
  </si>
  <si>
    <t>16,5*7,2+16,5*1,2</t>
  </si>
  <si>
    <t>943955191R00</t>
  </si>
  <si>
    <t xml:space="preserve">Příplatek za každý měsíc použití leš.k pol.21až 41 </t>
  </si>
  <si>
    <t>138,6*3</t>
  </si>
  <si>
    <t>943955821R00</t>
  </si>
  <si>
    <t xml:space="preserve">Demontáž leš. podlahy s příč. a podélníky, H 10 m </t>
  </si>
  <si>
    <t>952901411R00</t>
  </si>
  <si>
    <t xml:space="preserve">Vyčištění ostatních objektů </t>
  </si>
  <si>
    <t>3,75*5,7+1,25*1,5+4,2*3,8+16,5*9+0,9*4,2</t>
  </si>
  <si>
    <t>998012021R00</t>
  </si>
  <si>
    <t xml:space="preserve">Přesun hmot pro budovy monolitické výšky do 6 m </t>
  </si>
  <si>
    <t>762100020RAB</t>
  </si>
  <si>
    <t>Krov dřevěný, laťování, bednění celoplošné dvojité laťování, pojistná hydroizolace</t>
  </si>
  <si>
    <t>půdorysná plocha, včetně konstrukce hřebenového větrání:16,5*7,5</t>
  </si>
  <si>
    <t>764252401R00</t>
  </si>
  <si>
    <t xml:space="preserve">Žlaby Ti Zn plech, podokapní půlkruhové, rš 250 mm </t>
  </si>
  <si>
    <t>(16,5+7,5)*2</t>
  </si>
  <si>
    <t>764530430R00</t>
  </si>
  <si>
    <t xml:space="preserve">Oplechování zdí z Ti Zn plechu, rš 400 mm </t>
  </si>
  <si>
    <t>žb.stěny:5+3,8</t>
  </si>
  <si>
    <t>2,8+3,95+16,5</t>
  </si>
  <si>
    <t>764554401R00</t>
  </si>
  <si>
    <t xml:space="preserve">Odpadní trouby z Ti Zn plechu, kruhové, D 75 mm </t>
  </si>
  <si>
    <t>764554402R00</t>
  </si>
  <si>
    <t xml:space="preserve">Odpadní trouby z Ti Zn plechu, kruhové, D 100 mm </t>
  </si>
  <si>
    <t>4,8*4</t>
  </si>
  <si>
    <t>765310010RAA</t>
  </si>
  <si>
    <t>Zastřešení pálenou krytinou bobrovkou střech jednoduchých</t>
  </si>
  <si>
    <t>kompletní provedení včetně hřebenového odvětrání:13*4,8*2+(7,5*4,8)/2*2</t>
  </si>
  <si>
    <t>Nezatř. PC01</t>
  </si>
  <si>
    <t xml:space="preserve">Dřevěný obklad sloupů  D+M+N </t>
  </si>
  <si>
    <t>0,35*4*4,1*2</t>
  </si>
  <si>
    <t>Nezatř. PC02</t>
  </si>
  <si>
    <t xml:space="preserve">Dřevěná fošnová konstrukce  D+M+N </t>
  </si>
  <si>
    <t>imitace trámové konstrukce, kartáčování, olejová impregnace,:14,2+4,1*3+1*6</t>
  </si>
  <si>
    <t>kotvení:</t>
  </si>
  <si>
    <t>Nezatř. PC03</t>
  </si>
  <si>
    <t xml:space="preserve">Akustický podhled  D+M </t>
  </si>
  <si>
    <t>kompletní provedení:13*4,8*2+7,5*4,8</t>
  </si>
  <si>
    <t>panely tl.16 mm, 25 kg/m2, kotvení, povrchová úprava:</t>
  </si>
  <si>
    <t>Nezatř. PC04</t>
  </si>
  <si>
    <t xml:space="preserve">Dřevěná konstruklce podlahy amfiteátru  D+M </t>
  </si>
  <si>
    <t>gumové podložky 2x10 mm, rošt dřevěné trámy v.180 mm,:15,9*6,9-2,75*0,3*2</t>
  </si>
  <si>
    <t>dubová palubka tl.27 mm:</t>
  </si>
  <si>
    <t>včetně kotvení, impregnace, povrchové úpravy:</t>
  </si>
  <si>
    <t xml:space="preserve">Ocelová konstrukce amfiteátru  D+M+N </t>
  </si>
  <si>
    <t>kompletní provedení včetně nátěrů, kotvení, pomocného lešení:6000</t>
  </si>
  <si>
    <t xml:space="preserve">Střešní plechová krytina  D+M </t>
  </si>
  <si>
    <t>levá část - příprava:5,4*3,75</t>
  </si>
  <si>
    <t>VSŽ lakovaný plech, vlna 50 mm, tl.0,88 mm, provedení detailů:</t>
  </si>
  <si>
    <t>Nezatř. PC0</t>
  </si>
  <si>
    <t>Stavební výpomoci včetně dodávky materiálů</t>
  </si>
  <si>
    <t>0</t>
  </si>
  <si>
    <t>-</t>
  </si>
  <si>
    <t>113 10-6121.R00</t>
  </si>
  <si>
    <t xml:space="preserve">Rozebrání dlažeb z betonových dlaždic na sucho </t>
  </si>
  <si>
    <t>113 10-7131.R00</t>
  </si>
  <si>
    <t>113 10-7143.R00</t>
  </si>
  <si>
    <t xml:space="preserve">Odstranění podkladu pl.do 200 m2, živice tl. 15 cm </t>
  </si>
  <si>
    <t>slepecká:3</t>
  </si>
  <si>
    <t>113 20-2111.R00</t>
  </si>
  <si>
    <t xml:space="preserve">Vytrhání obrub z krajníků nebo obrubníků stojatých </t>
  </si>
  <si>
    <t>do položky patří bourání chodníkových, silničních a záhonových obrubníků.</t>
  </si>
  <si>
    <t>122 20-1101.R00</t>
  </si>
  <si>
    <t>122 20-1109.R00</t>
  </si>
  <si>
    <t>162 50-1102.R00</t>
  </si>
  <si>
    <t xml:space="preserve">Nakládání výkopku z hor.1-4 v množství nad 100 m3 </t>
  </si>
  <si>
    <t>181 10-1102.R00</t>
  </si>
  <si>
    <t>181 30-0010.RAB</t>
  </si>
  <si>
    <t>Rozprostření ornice v rovině tloušťka 10 cm dovoz ornice ze vzdálenosti 1km, osetí trávou</t>
  </si>
  <si>
    <t>564 86-1111.R00</t>
  </si>
  <si>
    <t xml:space="preserve">Podklad ze štěrkodrti po zhutnění tloušťky 20 cm </t>
  </si>
  <si>
    <t>567 12-2114.R00</t>
  </si>
  <si>
    <t xml:space="preserve">Podklad z kameniva zpev.cementem KZC 1 tl.15 cm </t>
  </si>
  <si>
    <t>596 21-5021.R00</t>
  </si>
  <si>
    <t>596 21-5040.R00</t>
  </si>
  <si>
    <t>592-45110</t>
  </si>
  <si>
    <t>592-45110.A</t>
  </si>
  <si>
    <t>592-451151</t>
  </si>
  <si>
    <t>91</t>
  </si>
  <si>
    <t>Doplňující práce na komunikaci</t>
  </si>
  <si>
    <t>916 56-1111.R00</t>
  </si>
  <si>
    <t xml:space="preserve">Osazení záhon.obrubníků do lože z C 12/15 s opěrou </t>
  </si>
  <si>
    <t xml:space="preserve">Osazení záhon.obrubníků do lože z C 12/15 s opěrou, </t>
  </si>
  <si>
    <t>917 86-2111.R00</t>
  </si>
  <si>
    <t xml:space="preserve">Osazení stojat. obrub.bet. s opěrou,lože z C 12/15 </t>
  </si>
  <si>
    <t>592-17336</t>
  </si>
  <si>
    <t xml:space="preserve">Obrubník zahradní 1000/50/250 mm </t>
  </si>
  <si>
    <t>592-17476</t>
  </si>
  <si>
    <t>97</t>
  </si>
  <si>
    <t>Prorážení otvorů</t>
  </si>
  <si>
    <t>979 05-4441.R00</t>
  </si>
  <si>
    <t xml:space="preserve">Očištění vybour. dlaždic s výplní kamen. těženým </t>
  </si>
  <si>
    <t>998 22-3011.R00</t>
  </si>
  <si>
    <t xml:space="preserve">Přesun hmot, pozemní komunikace, kryt dlážděný </t>
  </si>
  <si>
    <t>D96</t>
  </si>
  <si>
    <t>Přesuny suti a vybouraných hmot</t>
  </si>
  <si>
    <t>979 08-1111.R00</t>
  </si>
  <si>
    <t xml:space="preserve">Odvoz suti a vybour. hmot na skládku do 1 km </t>
  </si>
  <si>
    <t>979 08-1121.R00</t>
  </si>
  <si>
    <t xml:space="preserve">Příplatek k odvozu za každý další 1 km </t>
  </si>
  <si>
    <t>979 08-2111.R00</t>
  </si>
  <si>
    <t xml:space="preserve">Vnitrostaveništní doprava suti do 10 m </t>
  </si>
  <si>
    <t>979 08-2121.R00</t>
  </si>
  <si>
    <t xml:space="preserve">Příplatek k vnitrost. dopravě suti za dalších 5 m </t>
  </si>
  <si>
    <t>979 99-0001.R00</t>
  </si>
  <si>
    <t>12*0,02</t>
  </si>
  <si>
    <t>zámková dlažba:1,62*64</t>
  </si>
  <si>
    <t>podkladní vrstva pod odstraněnýmI povrchy</t>
  </si>
  <si>
    <t>betonová dlažba:104</t>
  </si>
  <si>
    <t>živice</t>
  </si>
  <si>
    <t>32*0,3</t>
  </si>
  <si>
    <t>33*0,3</t>
  </si>
  <si>
    <t>113 10-7112.R00</t>
  </si>
  <si>
    <t xml:space="preserve">Odstranění podkladu 200 m2,kam.těžené tl.20 cm </t>
  </si>
  <si>
    <t>167 10-1101.R00</t>
  </si>
  <si>
    <t xml:space="preserve">Podklad ze štěrkodrti po zhutnění tloušťky 20(15) cm </t>
  </si>
  <si>
    <t xml:space="preserve">Kladení zámkové dlažby tl. 6 cm do drtě tl. 3 cm </t>
  </si>
  <si>
    <t xml:space="preserve">Kladení zámkové dlažby tl. 8 cm do drtě tl. 3 cm </t>
  </si>
  <si>
    <t>Ztratné:135*1,02</t>
  </si>
  <si>
    <t>Ztratné:51*1,02</t>
  </si>
  <si>
    <t>ztratné:0,03</t>
  </si>
  <si>
    <t xml:space="preserve">Obrubník silniční  1000/150/250 šedý </t>
  </si>
  <si>
    <t>posunutí značky</t>
  </si>
  <si>
    <t>37-a</t>
  </si>
  <si>
    <t>37-b</t>
  </si>
  <si>
    <t>přesun VO</t>
  </si>
  <si>
    <t>konstrukce</t>
  </si>
  <si>
    <t xml:space="preserve">Dlažba SLP červená </t>
  </si>
  <si>
    <t>38a</t>
  </si>
  <si>
    <t>úprava kanalizační šachty vč.zesílení stropu</t>
  </si>
  <si>
    <t>Dlažba sklad. zámková přírodní  tl.8cm</t>
  </si>
  <si>
    <t>Dlažba sklad. zámková  přírodní  6cm</t>
  </si>
  <si>
    <t>Dlažba sklad. zámková přírodní   8 cm</t>
  </si>
  <si>
    <t>bourání</t>
  </si>
  <si>
    <t>7</t>
  </si>
  <si>
    <t xml:space="preserve">Dřevěná vrata 2500x2150 mm  D+M </t>
  </si>
  <si>
    <t xml:space="preserve">Plastové dveře 1300x2150 mm  D+M </t>
  </si>
  <si>
    <t xml:space="preserve">Plastové dveře 1250x2150 mm  D+M </t>
  </si>
  <si>
    <t xml:space="preserve">Plastové dveře 800x2150 mm  D+M </t>
  </si>
  <si>
    <t>Odstranění podkladu pl.200 m2, bet.prostý tl.15 cm schody</t>
  </si>
  <si>
    <t>14+6</t>
  </si>
  <si>
    <t>Úprava pláně  v hor. 1-4, se zhutněním vč.zkoušek hutnění</t>
  </si>
  <si>
    <t xml:space="preserve">Násyp pro silnice a železnice v množství 0,75 m3/m </t>
  </si>
  <si>
    <t>121 10-0002.RAA</t>
  </si>
  <si>
    <t>Sejmutí ornice a uložení na deponii zpětný přesun, rozprostření v tl. 20 cm</t>
  </si>
  <si>
    <t>388*1,1</t>
  </si>
  <si>
    <t>581 14-2111.R00</t>
  </si>
  <si>
    <t xml:space="preserve">Kryt cementobeton. komunikací skup.1 a 2 tl. 21 cm </t>
  </si>
  <si>
    <t>998 22-4111.R00</t>
  </si>
  <si>
    <t xml:space="preserve">Přesun hmot, pozemní komunikace, kryt betonový </t>
  </si>
  <si>
    <t>998 22-4194.R00</t>
  </si>
  <si>
    <t xml:space="preserve">Přesun hmot, komunikace betonové, příplatek 5 km </t>
  </si>
  <si>
    <t>komunikace</t>
  </si>
  <si>
    <t>+septik</t>
  </si>
  <si>
    <t>demolice</t>
  </si>
  <si>
    <t>pc</t>
  </si>
  <si>
    <t>úprava zhlaví studny</t>
  </si>
  <si>
    <t>Základový pas z betonu C 25/30XC2, vč. bednění štěrkopískový podklad 10 cm</t>
  </si>
  <si>
    <t>Základový pas ŽB z betonu C 25/30XC2, vč. bednění výztuž 90 kg/m3, štěrkopískový podklad 10 cm</t>
  </si>
  <si>
    <t>Zdi nadzákladové ŽB z betonu C 25/30XC2, tl. 30 cm oboustranné bednění, výztuž 90 kg/m3</t>
  </si>
  <si>
    <t>Odstranění betonového krytu tl. 15 cm do 200 m2 včetně nakládání a odvozu na skládku do 1 km,odstranění podia  141+123+123</t>
  </si>
  <si>
    <t>212 75-0010.RAB</t>
  </si>
  <si>
    <t>Trativody z drenážních trubek lože a obsyp štěrkopískem, světlost trub 10 cm</t>
  </si>
  <si>
    <t>894 43-1111.RAB</t>
  </si>
  <si>
    <t xml:space="preserve">Šachta, D 315 mm, dl.šach.roury 1,25 m, přímá dno PP KG D 110 mm, poklop </t>
  </si>
  <si>
    <t xml:space="preserve">ocel trubka 38/5  vč.ohybu  freeride </t>
  </si>
  <si>
    <t>vsakovací jímka 2*2*2</t>
  </si>
  <si>
    <t>vsakovací jímka 2*4*2</t>
  </si>
  <si>
    <t>831 35-0012.RA0</t>
  </si>
  <si>
    <t>5a</t>
  </si>
  <si>
    <t>568 11-1112.R00</t>
  </si>
  <si>
    <t>5b</t>
  </si>
  <si>
    <t>Cenový podklad :
Soupis prací je sestaven za využití položek Cenové soustavy RTS.
Cenové a technické podmínky položek Cenové soustavy RTS,
které nejsou uvedeny v soupisu prací (tzv.úvodní části katalogů) jsou
neomezeně dálkově k dispozici na www.cenovasoustava.cz.
Položky soupisu prací, které nemají ve sloupci "Cenová soustava" uveden
žádný údaj ( číselný kód položky ), nepochází z cenové soustavy RTS, ale jsou vytvořeny 
individuální kalkulací. Výměry jsou vypočítány nebo převzaty z elektronické dokumentace.</t>
  </si>
  <si>
    <t>67a</t>
  </si>
  <si>
    <t>Podklad ze štěrkodrti po zhutnění tloušťky 20 cm před budovou</t>
  </si>
  <si>
    <t>Krov dřevěný, laťování, bednění přesahu střechy dvojité laťování vč.hoblování konců</t>
  </si>
  <si>
    <t>Vnitřní kanalizace  D+M  samostatný výkaz</t>
  </si>
  <si>
    <t>893 11-1111.R00</t>
  </si>
  <si>
    <t>Šachta pro zpětnou klapku 0,6x0,8 betonová</t>
  </si>
  <si>
    <t>974 10-0020.RA0</t>
  </si>
  <si>
    <t xml:space="preserve">Vysekání rýh ve zdivu z cihel, 10 x 10 cm </t>
  </si>
  <si>
    <t>979 08-2113.R00</t>
  </si>
  <si>
    <t xml:space="preserve">Vodorovná doprava suti po suchu </t>
  </si>
  <si>
    <t>721 17-6225.R00</t>
  </si>
  <si>
    <t>Potrubí KG 200 x 4,9 mm chránička v základech</t>
  </si>
  <si>
    <t>721 17-6226.R00</t>
  </si>
  <si>
    <t>Potrubí KG DN 250 x 6,2 mm chránička v základech</t>
  </si>
  <si>
    <t>286-51702.A</t>
  </si>
  <si>
    <t xml:space="preserve">Odbočka kanalizační KGEA 125/ 125/45° PVC </t>
  </si>
  <si>
    <t>286-51701.A</t>
  </si>
  <si>
    <t xml:space="preserve">Odbočka kanalizační KGEA 125/ 110/45° PVC </t>
  </si>
  <si>
    <t>286-51690.A</t>
  </si>
  <si>
    <t xml:space="preserve">Redukce kanalizační KGR 125/ 110 PVC </t>
  </si>
  <si>
    <t>286-51700.A</t>
  </si>
  <si>
    <t xml:space="preserve">Odbočka kanalizační KGEA 110/ 110/45° PVC </t>
  </si>
  <si>
    <t>286-51692.A</t>
  </si>
  <si>
    <t xml:space="preserve">Redukce kanalizační KGR 150/ 125 PVC </t>
  </si>
  <si>
    <t>286-51652.A</t>
  </si>
  <si>
    <t>Koleno kanalizační KGB 110/ 45° PVC -</t>
  </si>
  <si>
    <t>286-51657.A</t>
  </si>
  <si>
    <t>Koleno kanalizační KGB 125/ 45° PVC -</t>
  </si>
  <si>
    <t>286-51703.A</t>
  </si>
  <si>
    <t xml:space="preserve">Odbočka kanalizační KGEA 150/ 110/45° PVC </t>
  </si>
  <si>
    <t>721 17-6222.R00</t>
  </si>
  <si>
    <t xml:space="preserve">Potrubí KG svodné (ležaté) v zemi D 110 x 3,2 mm </t>
  </si>
  <si>
    <t>721 17-6223.R00</t>
  </si>
  <si>
    <t xml:space="preserve">Potrubí KG svodné (ležaté) v zemi D 125 x 3,2 mm </t>
  </si>
  <si>
    <t>721 17-6224.R00</t>
  </si>
  <si>
    <t xml:space="preserve">Potrubí KG svodné (ležaté) v zemi D 150 x 4,0 mm </t>
  </si>
  <si>
    <t>721 17-6103.R00</t>
  </si>
  <si>
    <t xml:space="preserve">Potrubí HT připojovací D 40 x 1,8 mm </t>
  </si>
  <si>
    <t>721 17-6104.R00</t>
  </si>
  <si>
    <t xml:space="preserve">Potrubí HT připojovací D 75 x 1,9 mm </t>
  </si>
  <si>
    <t xml:space="preserve">Potrubí HT připojovací D 50 x 1,8 mm </t>
  </si>
  <si>
    <t>721 17-6105.R00</t>
  </si>
  <si>
    <t xml:space="preserve">Potrubí HT připojovací D 110 x 2,7 mm </t>
  </si>
  <si>
    <t>721 17-6105.R0a</t>
  </si>
  <si>
    <t xml:space="preserve">Čistící kus HT D 75 </t>
  </si>
  <si>
    <t>721 27-3200.RT2</t>
  </si>
  <si>
    <t>Souprava ventilační střešní HL souprava větrací hlavice PP HL807  D 75 mm</t>
  </si>
  <si>
    <t>286-53022.A</t>
  </si>
  <si>
    <t>Podlahová vpusť D50, zápach uzávěrka vč izolační manžety a vtokové mřížky +MTŽ</t>
  </si>
  <si>
    <t>721 19-4104.R00</t>
  </si>
  <si>
    <t xml:space="preserve">Vyvedení odpadních výpustek D 40 x 1,8 </t>
  </si>
  <si>
    <t>721 19-4105.RM1</t>
  </si>
  <si>
    <t>Vyvedení odpadních výpustek D 50 x 1,8 včetně podomítkové zápachové uzávěrky HL 404.1</t>
  </si>
  <si>
    <t>721 19-4109.R00</t>
  </si>
  <si>
    <t xml:space="preserve">Vyvedení odpadních výpustek D 110 x 2,3 </t>
  </si>
  <si>
    <t>721 29-0112.R00</t>
  </si>
  <si>
    <t xml:space="preserve">Zkouška těsnosti kanalizace vodou DN 200 </t>
  </si>
  <si>
    <t>998 72-1101.R00</t>
  </si>
  <si>
    <t xml:space="preserve">Přesun hmot pro vnitřní kanalizaci, výšky do 6 m </t>
  </si>
  <si>
    <t>283-49014</t>
  </si>
  <si>
    <t xml:space="preserve">Dvířka revizní plná SI 3030 rozměr 300x300 mm </t>
  </si>
  <si>
    <t>725 86-0169.R00</t>
  </si>
  <si>
    <t>Zápachová uzávěrka ppro odvod kondenzátu HL 138</t>
  </si>
  <si>
    <t>Dešťová kanalizace</t>
  </si>
  <si>
    <t xml:space="preserve">Potrubí KG svodné (ležaté) v zemi D 200 x 4,9 mm </t>
  </si>
  <si>
    <t>721 24-2110.RT1</t>
  </si>
  <si>
    <t>Lapač střešních splavenin PP HL600 D 110 mm, kloub zápachová klapka, koš na listí</t>
  </si>
  <si>
    <t xml:space="preserve">Koleno kanalizační KGB 125/ 45° PVC </t>
  </si>
  <si>
    <t xml:space="preserve">Koleno kanalizační KGB 110/ 45° PVC </t>
  </si>
  <si>
    <t>286-51662.A</t>
  </si>
  <si>
    <t xml:space="preserve">Koleno kanalizační KGB 150/ 45° PVC </t>
  </si>
  <si>
    <t>286-51708.A</t>
  </si>
  <si>
    <t xml:space="preserve">Odbočka kanalizační KGEA 200/ 150/45° PVC </t>
  </si>
  <si>
    <t>286-51704.A</t>
  </si>
  <si>
    <t xml:space="preserve">Odbočka kanalizační KGEA 150/ 125/45° PVC </t>
  </si>
  <si>
    <t>Položkový rozpočet  vnitřní kanalizace</t>
  </si>
  <si>
    <t>SO 08 vnitřní kanalizace</t>
  </si>
  <si>
    <t>Vnitřní plynoinstalace  D+M samostatný rozpočet</t>
  </si>
  <si>
    <t xml:space="preserve"> Areál jízdy králů Kunovice</t>
  </si>
  <si>
    <t>723 29-0822.R00</t>
  </si>
  <si>
    <t xml:space="preserve">Přesun vybouraných hmot - plynovody, H 6 -12 m </t>
  </si>
  <si>
    <t>97 Prorážení otvorů</t>
  </si>
  <si>
    <t>723 12-0205.R00</t>
  </si>
  <si>
    <t>Ocelová chránička vč vysekání otvoru + MTŽ</t>
  </si>
  <si>
    <t>723 23-5111.R00</t>
  </si>
  <si>
    <t xml:space="preserve">Kohout kulový,vnitřní-vnitřní z. DN 15 </t>
  </si>
  <si>
    <t>286-10411.0006</t>
  </si>
  <si>
    <t>Plynová připojovací hadička délka 1m. + MTŽ</t>
  </si>
  <si>
    <t>723 23-9101.R00</t>
  </si>
  <si>
    <t xml:space="preserve">Montáž plynovodních armatur, 2 závity, G 1/2 </t>
  </si>
  <si>
    <t>722 16-0224.RM1</t>
  </si>
  <si>
    <t>Potrubí z měděných trubek D 22 x 1,0 mm Supersan  D 22 x 1,0 mm</t>
  </si>
  <si>
    <t>484-81565</t>
  </si>
  <si>
    <t xml:space="preserve">Připojení potrubí na plynový kotel </t>
  </si>
  <si>
    <t>723 19-0907.R00</t>
  </si>
  <si>
    <t xml:space="preserve">Odvzdušnění a napuštění plynového potrubí </t>
  </si>
  <si>
    <t>933 90-1111</t>
  </si>
  <si>
    <t xml:space="preserve">Revizní zpráva plynovodu </t>
  </si>
  <si>
    <t>998 72-3102.R00</t>
  </si>
  <si>
    <t xml:space="preserve">Přesun hmot pro vnitřní plynovod, výšky do 12 m </t>
  </si>
  <si>
    <t>Zkouška těsnosti vnitřního plynovodu (tlaková zkouška)</t>
  </si>
  <si>
    <t xml:space="preserve">Zkouška pevnosti potrubí plynovodu </t>
  </si>
  <si>
    <t>SO 08</t>
  </si>
  <si>
    <t>Položkový rozpočet  vnitřní plynoinstalace</t>
  </si>
  <si>
    <t>Vytápění D+M  samostatný rozpočet</t>
  </si>
  <si>
    <t>Izolace</t>
  </si>
  <si>
    <t>722 18-1223.RT5</t>
  </si>
  <si>
    <t>Izolace návleková tl. stěny 13 mm vnitřní průměr 15 mm</t>
  </si>
  <si>
    <t>722 18-1223.RT6</t>
  </si>
  <si>
    <t>Izolace návleková tl. stěny 13 mm vnitřní průměr 18 mm</t>
  </si>
  <si>
    <t>722 18-1223.RT7</t>
  </si>
  <si>
    <t>Izolace návleková tl. stěny 13 mm vnitřní průměr 22 mm</t>
  </si>
  <si>
    <t>722 18-1223.RT9</t>
  </si>
  <si>
    <t>Izolace návleková tl. stěny 13 mm vnitřní průměr 28 mm</t>
  </si>
  <si>
    <t>722 18-1224.RT9</t>
  </si>
  <si>
    <t>Izolace návleková tl. stěny 20 mm vnitřní průměr 28 mm</t>
  </si>
  <si>
    <t>722 18-2001.R00</t>
  </si>
  <si>
    <t xml:space="preserve">Montáž izolačních skruží na potrubí přímé DN 25 </t>
  </si>
  <si>
    <t>722 Izolace</t>
  </si>
  <si>
    <t>731</t>
  </si>
  <si>
    <t>Kotelny</t>
  </si>
  <si>
    <t>731 24-9123.R00</t>
  </si>
  <si>
    <t xml:space="preserve">Montáž kotle ocel.teplov.,kapalina/plyn do 23 kW </t>
  </si>
  <si>
    <t>998 73-1101.R00</t>
  </si>
  <si>
    <t xml:space="preserve">Přesun hmot pro kotelny, výšky do 6 m </t>
  </si>
  <si>
    <t>738 11-9434.R00</t>
  </si>
  <si>
    <t>Nádoba expanzní 18 l vč. MTŽ</t>
  </si>
  <si>
    <t>732 42-1411.R00</t>
  </si>
  <si>
    <t>731 41-2211.R00</t>
  </si>
  <si>
    <t>Odkouř. koax.svislé 80/125 nad střechu - součastí staveb. rozpočtu</t>
  </si>
  <si>
    <t>sada</t>
  </si>
  <si>
    <t>731 Kotelny</t>
  </si>
  <si>
    <t>733</t>
  </si>
  <si>
    <t>Rozvod potrubí</t>
  </si>
  <si>
    <t>733 16-1104.R00</t>
  </si>
  <si>
    <t>733 16-1106.R00</t>
  </si>
  <si>
    <t>733 16-1107.R00</t>
  </si>
  <si>
    <t>Potrubí měděné Supersan D 22 x 1 mm, polotvrdé vč tvarovek</t>
  </si>
  <si>
    <t>733 16-1108.R00</t>
  </si>
  <si>
    <t>733 16-4102.RT4</t>
  </si>
  <si>
    <t>Montáž potrubí z měděných trubek D 15 mm pájením na měkko, bez závěsů a objímek</t>
  </si>
  <si>
    <t>733 16-4103.RT2</t>
  </si>
  <si>
    <t>Montáž potrubí z měděných trubek D 18 mm pájením na tvrdo, bez závěsů a objímek</t>
  </si>
  <si>
    <t>733 16-4104.RT2</t>
  </si>
  <si>
    <t>Montáž potrubí z měděných trubek D 22 mm pájením na tvrdo, bez závěsů a objímek</t>
  </si>
  <si>
    <t>733 16-4105.RT2</t>
  </si>
  <si>
    <t>Montáž potrubí z měděných trubek D 28 mm pájením na tvrdo, bez závěsů a objímek</t>
  </si>
  <si>
    <t>733 19-0106.R00</t>
  </si>
  <si>
    <t xml:space="preserve">Tlaková zkouška potrubí  DN 32 </t>
  </si>
  <si>
    <t>733 Rozvod potrubí</t>
  </si>
  <si>
    <t>734</t>
  </si>
  <si>
    <t>Armatury</t>
  </si>
  <si>
    <t>734 26-6436.R01</t>
  </si>
  <si>
    <t xml:space="preserve">Montáž šroubení </t>
  </si>
  <si>
    <t>734 26-6436.R00</t>
  </si>
  <si>
    <t>734 41-5112.R00</t>
  </si>
  <si>
    <t xml:space="preserve">Teploměr  na potrubí </t>
  </si>
  <si>
    <t>734 13-4412.R00</t>
  </si>
  <si>
    <t>734 41-9112.R00</t>
  </si>
  <si>
    <t xml:space="preserve">Montáž manometru a teploměru </t>
  </si>
  <si>
    <t>734 25-3114.R00</t>
  </si>
  <si>
    <t xml:space="preserve">Ventil pojistný DN 15 x 6,0 bar </t>
  </si>
  <si>
    <t>734 23-3113.R00</t>
  </si>
  <si>
    <t xml:space="preserve">Kohout kulový, vnitř.-vnitř.z. DN 25 </t>
  </si>
  <si>
    <t>734 23-3111.R00</t>
  </si>
  <si>
    <t xml:space="preserve">Kohout kulový, vnitř.-vnitř.z. DN 15 </t>
  </si>
  <si>
    <t>722 23-5523.R00</t>
  </si>
  <si>
    <t xml:space="preserve">Filtr, vnitřní-vnitřní z.DN 25 </t>
  </si>
  <si>
    <t>734 24-3413.R00</t>
  </si>
  <si>
    <t xml:space="preserve">Klapka zpětná vodorovná DN 25 </t>
  </si>
  <si>
    <t>422-18122A</t>
  </si>
  <si>
    <t xml:space="preserve">Montáž trojcestného ventilu </t>
  </si>
  <si>
    <t>422-18122</t>
  </si>
  <si>
    <t xml:space="preserve">Ventil zónový třícestný  DN20 </t>
  </si>
  <si>
    <t>551-37336</t>
  </si>
  <si>
    <t>Termostatická hlavice vč. MTŽ</t>
  </si>
  <si>
    <t>734 43-2118.R00</t>
  </si>
  <si>
    <t>Týdenní prostor.bezdrát.termostat vč. MTŽ</t>
  </si>
  <si>
    <t>734 21-3112.R00</t>
  </si>
  <si>
    <t xml:space="preserve">Ventil automatický odvzdušňovací DN 15 </t>
  </si>
  <si>
    <t>734 42-1150.R00</t>
  </si>
  <si>
    <t xml:space="preserve">Tlakoměr deformační 0-10 MP </t>
  </si>
  <si>
    <t>722 22-1112.R00</t>
  </si>
  <si>
    <t xml:space="preserve">Kohout vypouštěcí kulový DN 15 </t>
  </si>
  <si>
    <t>734 20-9102.R00</t>
  </si>
  <si>
    <t xml:space="preserve">Montáž armatur závitových </t>
  </si>
  <si>
    <t>734 Armatury</t>
  </si>
  <si>
    <t>735</t>
  </si>
  <si>
    <t>Otopná tělesa</t>
  </si>
  <si>
    <t>735 15-7244.R00</t>
  </si>
  <si>
    <t>735 15-7566.R00</t>
  </si>
  <si>
    <t>735 15-7568.R00</t>
  </si>
  <si>
    <t>735 15-7580.R00</t>
  </si>
  <si>
    <t>735 15-7769.R00</t>
  </si>
  <si>
    <t>735 15-7281.R00</t>
  </si>
  <si>
    <t>735 15-7668.R00</t>
  </si>
  <si>
    <t>735 15-7683.R00</t>
  </si>
  <si>
    <t>735 17-9110.R00</t>
  </si>
  <si>
    <t xml:space="preserve">Montáž otopných těles </t>
  </si>
  <si>
    <t>735 00-0911.R00</t>
  </si>
  <si>
    <t xml:space="preserve">Vyregulování ventilů s ručním ovládáním </t>
  </si>
  <si>
    <t>735 Otopná tělesa</t>
  </si>
  <si>
    <t>904</t>
  </si>
  <si>
    <t>904 R01</t>
  </si>
  <si>
    <t xml:space="preserve">Hzs-zkousky v ramci montaz.praci Komplexni vyzkous </t>
  </si>
  <si>
    <t>904 R02</t>
  </si>
  <si>
    <t xml:space="preserve">Hzs-zkousky v ramci montaz.praci Topná zkouška </t>
  </si>
  <si>
    <t>905 R0</t>
  </si>
  <si>
    <t xml:space="preserve">Hzs-revize provoz.souboru a st.obj. Revize </t>
  </si>
  <si>
    <t>484-17311.0</t>
  </si>
  <si>
    <t xml:space="preserve">Plynový kondenzační kotel 20kW </t>
  </si>
  <si>
    <t>904 Ústřední vytápění</t>
  </si>
  <si>
    <t>Položkový rozpočet  vytápění</t>
  </si>
  <si>
    <t>725 81-0402.R00</t>
  </si>
  <si>
    <t xml:space="preserve">Ventil rohový bez přípoj. trubičky TE 66 G 1/2 </t>
  </si>
  <si>
    <t>286-18999.1050</t>
  </si>
  <si>
    <t xml:space="preserve">Trubička připojovací </t>
  </si>
  <si>
    <t>Pisoárový tlakový splachovač vč. MTŽ</t>
  </si>
  <si>
    <t>725 20-0020.RA0</t>
  </si>
  <si>
    <t xml:space="preserve">Montáž zařizovacích předmětů - pisoár </t>
  </si>
  <si>
    <t>725 01-6103.R00</t>
  </si>
  <si>
    <t xml:space="preserve">Pisoár, bílý </t>
  </si>
  <si>
    <t>725 81-9401.R00</t>
  </si>
  <si>
    <t xml:space="preserve">Montáž ventilu rohového s trubičkou G 1/2 </t>
  </si>
  <si>
    <t>725 11-9306.R00</t>
  </si>
  <si>
    <t xml:space="preserve">Montáž klozetu závěsného </t>
  </si>
  <si>
    <t>725 01-4141.R00</t>
  </si>
  <si>
    <t xml:space="preserve">Klozet závěsný ZTP + sedátko, bílý </t>
  </si>
  <si>
    <t>725 01-4121.R00</t>
  </si>
  <si>
    <t xml:space="preserve">Klozet závěsný. splach., bílý + sedátko </t>
  </si>
  <si>
    <t>725 01-7122.R00</t>
  </si>
  <si>
    <t xml:space="preserve">Umyvadlo na šrouby - bílé </t>
  </si>
  <si>
    <t>725 21-2370.R00</t>
  </si>
  <si>
    <t xml:space="preserve">Umyvadlo pro invalidy </t>
  </si>
  <si>
    <t>725 29-1136.R00</t>
  </si>
  <si>
    <t>Madlo sklopné specifikace viz stavební projekt+MTŽ</t>
  </si>
  <si>
    <t>725 20-0030.RA0</t>
  </si>
  <si>
    <t xml:space="preserve">Montáž zařizovacích předmětů - umyvadlo </t>
  </si>
  <si>
    <t>725 01-7129.R00</t>
  </si>
  <si>
    <t xml:space="preserve">Kryt sifonu umyvadel, bílý </t>
  </si>
  <si>
    <t>725 21-9503.R00</t>
  </si>
  <si>
    <t xml:space="preserve">Montáž krytu sifonu umyvadel </t>
  </si>
  <si>
    <t>725 86-0213.R00</t>
  </si>
  <si>
    <t>Sifon umyvadlový HL132, D 40 +MTŽ</t>
  </si>
  <si>
    <t>725 82-9301.R00</t>
  </si>
  <si>
    <t xml:space="preserve">Montáž baterie umyvadlové </t>
  </si>
  <si>
    <t>725 82-3111.R00</t>
  </si>
  <si>
    <t xml:space="preserve">Baterie umyvadlová stoján. ruční, bez otvír.odpadu </t>
  </si>
  <si>
    <t>725 82-3111.R01</t>
  </si>
  <si>
    <t xml:space="preserve">Baterie umyvadlová ZTP </t>
  </si>
  <si>
    <t>642-93800.0</t>
  </si>
  <si>
    <t xml:space="preserve">Vanička sprch. keram. čtve.  900x900mm bílá </t>
  </si>
  <si>
    <t>725 24-9102.R00</t>
  </si>
  <si>
    <t xml:space="preserve">Montáž sprchových mís a vaniček </t>
  </si>
  <si>
    <t>725 24-9102.R01</t>
  </si>
  <si>
    <t xml:space="preserve">Sprchová zástěna + MTŽ </t>
  </si>
  <si>
    <t>725 86-0221.R00</t>
  </si>
  <si>
    <t xml:space="preserve">Sifon sprchový PP/PE HL514, D 40/50 mm </t>
  </si>
  <si>
    <t>725 86-9101.R00</t>
  </si>
  <si>
    <t xml:space="preserve">Montáž sifon sprchový kout </t>
  </si>
  <si>
    <t>725 84-5111.RT1</t>
  </si>
  <si>
    <t>Baterie sprchová nástěnná ruční, bez příslušenství standardní</t>
  </si>
  <si>
    <t>551-45356</t>
  </si>
  <si>
    <t xml:space="preserve">Tyč sprchová 60 cm </t>
  </si>
  <si>
    <t>725 82-9202.R00</t>
  </si>
  <si>
    <t xml:space="preserve">Montáž sprchové baterie vč. příslušenství </t>
  </si>
  <si>
    <t>725 01-9101.R00</t>
  </si>
  <si>
    <t xml:space="preserve">Výlevka stojící s plastovou mřížkou </t>
  </si>
  <si>
    <t xml:space="preserve">Montáž výlevky </t>
  </si>
  <si>
    <t>725 83-5111.R00</t>
  </si>
  <si>
    <t>Baterie k výlevce +MTŽ</t>
  </si>
  <si>
    <t>725 82-3121.R00</t>
  </si>
  <si>
    <t>Baterie umyvadlová stoján. ruční, vč. otvír.odpadu MTŽ není součástí dodávky</t>
  </si>
  <si>
    <t>725 86-0202.R00</t>
  </si>
  <si>
    <t>Sifon dřezový HL100G, D 40, 50 mm, 6/4'' MTŽ není součástí dodávky</t>
  </si>
  <si>
    <t>998 72-5101.R00</t>
  </si>
  <si>
    <t xml:space="preserve">Přesun hmot pro zařizovací předměty, výšky do 6 m </t>
  </si>
  <si>
    <t>Zařizovací předměty  D+M    samostatný rozpočet</t>
  </si>
  <si>
    <t>973 10-0011.RA0</t>
  </si>
  <si>
    <t xml:space="preserve">Vysekání otvorů ve zdivu z cihel, 10 x 10 </t>
  </si>
  <si>
    <t>722 17-8111.RT2</t>
  </si>
  <si>
    <t>722 17-8113.RT2</t>
  </si>
  <si>
    <t>722 17-8114.RT2</t>
  </si>
  <si>
    <t>722 17-8115.RT2</t>
  </si>
  <si>
    <t>722 18-1213.RT6</t>
  </si>
  <si>
    <t>722 18-1213.RT7</t>
  </si>
  <si>
    <t>722 18-1213.RT8</t>
  </si>
  <si>
    <t>Izolace návleková tl. stěny 13 mm vnitřní průměr 25 mm</t>
  </si>
  <si>
    <t>722 18-1213.RU1</t>
  </si>
  <si>
    <t>Izolace návleková tl. stěny 13 mm vnitřní průměr 32 mm</t>
  </si>
  <si>
    <t>722 18-1214.RT8</t>
  </si>
  <si>
    <t>Izolace návleková tl. stěny 20 mm vnitřní průměr 25 mm</t>
  </si>
  <si>
    <t>722 18-1214.RT7</t>
  </si>
  <si>
    <t>Izolace návleková tl. stěny 20 mm vnitřní průměr 22 mm</t>
  </si>
  <si>
    <t xml:space="preserve">Montáž izolačních skruží na potrubí přímé </t>
  </si>
  <si>
    <t>722 19-0401.R00</t>
  </si>
  <si>
    <t xml:space="preserve">Vyvedení a upevnění výpustek DN 15 </t>
  </si>
  <si>
    <t>722 29-0234.R00</t>
  </si>
  <si>
    <t xml:space="preserve">Proplach a dezinfekce vodovod.potrubí DN 80 </t>
  </si>
  <si>
    <t>722 29-0226.R00</t>
  </si>
  <si>
    <t xml:space="preserve">Zkouška tlaku potrubí závitového DN 50 </t>
  </si>
  <si>
    <t>726</t>
  </si>
  <si>
    <t>Instalační prefabrikáty</t>
  </si>
  <si>
    <t>726 21-1321.R00</t>
  </si>
  <si>
    <t>286-96711.A</t>
  </si>
  <si>
    <t xml:space="preserve">Deska ovládací WC pro ovládání zepředu </t>
  </si>
  <si>
    <t>286-96711.A2</t>
  </si>
  <si>
    <t xml:space="preserve">Montáž ovládací desky </t>
  </si>
  <si>
    <t>286-96711.A1</t>
  </si>
  <si>
    <t>Obezdění podomítkového systému WC lehkým zdivem 2,25m2*16ks; vč MTŽ</t>
  </si>
  <si>
    <t>726 21-1331.R00</t>
  </si>
  <si>
    <t>484-39030.2</t>
  </si>
  <si>
    <t>725 53-9105.R00</t>
  </si>
  <si>
    <t xml:space="preserve">Montáž zásobníku TV </t>
  </si>
  <si>
    <t>738 12-9412.R00</t>
  </si>
  <si>
    <t>Nádoba expanzní na pitnou vodu 12l +MTŽ</t>
  </si>
  <si>
    <t>722 23-1161.R00</t>
  </si>
  <si>
    <t xml:space="preserve">Ventil pojistný pružinový 6bar </t>
  </si>
  <si>
    <t>722 23-5112.R00</t>
  </si>
  <si>
    <t xml:space="preserve">Kohout kulový, vnitř.-vnitř.z. DN 20 </t>
  </si>
  <si>
    <t>722 23-5111.R00</t>
  </si>
  <si>
    <t>734 20-9112.R00</t>
  </si>
  <si>
    <t xml:space="preserve">Montáž Průtokových ohřívačů </t>
  </si>
  <si>
    <t>726 Instalační prefabrikáty</t>
  </si>
  <si>
    <t>Položkový rozpočet vnitřní vodovod</t>
  </si>
  <si>
    <t>Položkový rozpočet zařizovací předměty</t>
  </si>
  <si>
    <t>Vnitřní vodovod  D+M   samostatný rozpočet</t>
  </si>
  <si>
    <t>Čerpadlo oběhové  25/1-6 180mm 230V PN10</t>
  </si>
  <si>
    <t>Potrubí měděné  D 15 x 1 mm, polotvrdé vč tvarovek</t>
  </si>
  <si>
    <t>Potrubí měděné  D 18 x 1 mm, polotvrdé vč tvarovek</t>
  </si>
  <si>
    <t>Potrubí měděné  D 28 x 1,5 mm, polotvrdé vč tvarovek</t>
  </si>
  <si>
    <t xml:space="preserve">Šroubení uz.jednot.s vyp.rohov. DN15 </t>
  </si>
  <si>
    <t>Vyvažovací ventil  DN15</t>
  </si>
  <si>
    <t xml:space="preserve">Otopná těl.panel.  500/ 800 </t>
  </si>
  <si>
    <t xml:space="preserve">Otopná těl.panel.  600/1000 </t>
  </si>
  <si>
    <t xml:space="preserve">Otopná těl.panel.  600/1200 </t>
  </si>
  <si>
    <t xml:space="preserve">Otopná těl.panel.  900/ 400 </t>
  </si>
  <si>
    <t xml:space="preserve">Otopná těl.panel.  600/1400 </t>
  </si>
  <si>
    <t>Otopná těl.panel. 900/ 500 L</t>
  </si>
  <si>
    <t>Otopná těl.panel. 600/1000 L</t>
  </si>
  <si>
    <t>Otopná těl.panel.  600/1200 L</t>
  </si>
  <si>
    <t>Otopná těl.panel. 900/ 700 L</t>
  </si>
  <si>
    <t>Potrubí vícevrstvé  D 16 x 2 mm lisovaný spoj, plastové press fitinky, vč příchyt.</t>
  </si>
  <si>
    <t>Potrubí vícevrstvé , D 20 x 2,25mm lisovaný spoj, plastové press fitinky, vč příchyt.</t>
  </si>
  <si>
    <t>Potrubí vícevrstvé , D 25 x 2,5 mm lisovaný spoj, plastové press fitinky, vč příchyt.</t>
  </si>
  <si>
    <t>Potrubí vícevrstvé , D 32 x 3 mm lisovaný spoj, plastové press fitinky, vč příchyt.</t>
  </si>
  <si>
    <t>Modul-WC závěsné</t>
  </si>
  <si>
    <t xml:space="preserve">Modul-WC závěsné, ZTP </t>
  </si>
  <si>
    <t>Průtokový ohřívač  3-3,5KW</t>
  </si>
  <si>
    <t>Průtokový ohřívač  4-4,4KW</t>
  </si>
  <si>
    <t>Zásobník na teplou vodu s 1 topným hadem Zásobník typu  200</t>
  </si>
  <si>
    <t xml:space="preserve">Vnitřní elektroinstalace  ,hromosvod D+M samostatný rozpočet </t>
  </si>
  <si>
    <t>Elektroinstalace  D+M  hromosvod samostatný rozpočet</t>
  </si>
  <si>
    <t>Název</t>
  </si>
  <si>
    <t>Mj</t>
  </si>
  <si>
    <t>Počet</t>
  </si>
  <si>
    <t>Materiál</t>
  </si>
  <si>
    <t>Materiál celkem</t>
  </si>
  <si>
    <t>DM</t>
  </si>
  <si>
    <t>Cena</t>
  </si>
  <si>
    <t>Specifikace dodávky RE</t>
  </si>
  <si>
    <t/>
  </si>
  <si>
    <t>ELEKTROMĚROVÝ ROZVÁDĚČ</t>
  </si>
  <si>
    <t>typový, zapuštěný, třífázové přímé měření, hlavní jistič 50A</t>
  </si>
  <si>
    <t>Specifikace dodávky RE - celkem</t>
  </si>
  <si>
    <t>Specifikace dodávky R1</t>
  </si>
  <si>
    <t>OCELOPLECHOVÁ ROZVODNICE</t>
  </si>
  <si>
    <t>ZAPUŠTĚNÉ PROVEDENÍ</t>
  </si>
  <si>
    <t>600x1200x200</t>
  </si>
  <si>
    <t>PŘÍPOJNICE</t>
  </si>
  <si>
    <t>Cu 32x 5 mm (1,43 kg/m)</t>
  </si>
  <si>
    <t>Ekvipotenciální přípojnice</t>
  </si>
  <si>
    <t>PÁČKOVÝ SPÍNAČ</t>
  </si>
  <si>
    <t>125A 3-pólový</t>
  </si>
  <si>
    <t>1.2 Třída I+II - KOMPAKTNÍ SVODIČE BLESKOVÝCH PROUDŮ A PŘEPĚTÍ</t>
  </si>
  <si>
    <t xml:space="preserve"> 3-f, TN-S 400/230V, 120kA(8/20), 16kA(10/350), N/PE 20kA(10/350)</t>
  </si>
  <si>
    <t>JISTIĆE - CHARAKTERISTIKA B, VYPÍNACÍ SCHOPNOST 6 kA</t>
  </si>
  <si>
    <t>1 - pólové</t>
  </si>
  <si>
    <t xml:space="preserve"> 6A</t>
  </si>
  <si>
    <t>10A</t>
  </si>
  <si>
    <t>16A</t>
  </si>
  <si>
    <t>3 - pólové</t>
  </si>
  <si>
    <t>40A</t>
  </si>
  <si>
    <t>PROUDOVÉ CHRÁNIČE S NADPROUDOVOU OCHRANOU</t>
  </si>
  <si>
    <t>2 - pólové (1 pól jištěn), 30mA/250A/6kA</t>
  </si>
  <si>
    <t xml:space="preserve"> PROUDOVÉ CHRÁNIČE - REAGUJÍCÍ NA STŘÍD. PROUDY</t>
  </si>
  <si>
    <t>4 - pólové, 30mA/250A</t>
  </si>
  <si>
    <t>25A</t>
  </si>
  <si>
    <t>Specifikace dodávky R1 - celkem</t>
  </si>
  <si>
    <t>Specifikace dodávky R1.1</t>
  </si>
  <si>
    <t>600x800x200</t>
  </si>
  <si>
    <t>VYPÍNAČE 3 - pólové</t>
  </si>
  <si>
    <t>Vypínač 3 pól. 63A</t>
  </si>
  <si>
    <t>32A</t>
  </si>
  <si>
    <t>Specifikace dodávky R1.1 - celkem</t>
  </si>
  <si>
    <t>KABEL SILOVÝ,IZOLACE PVC</t>
  </si>
  <si>
    <t>CYKY 2Ax1.5 mm2, pevně</t>
  </si>
  <si>
    <t>CYKY 3Ax1.5 mm2, pevně</t>
  </si>
  <si>
    <t>CYKY 3Cx1.5 mm2, pevně</t>
  </si>
  <si>
    <t>CYKY 3Cx2.5 mm2, pevně</t>
  </si>
  <si>
    <t>CYKY 5Cx1.5 mm2, pevně</t>
  </si>
  <si>
    <t>CYKY 5Cx2.5 mm2, pevně</t>
  </si>
  <si>
    <t>CYKY 5Cx10 mm2, pevně</t>
  </si>
  <si>
    <t>CYKY 5Cx16 mm2, pevně</t>
  </si>
  <si>
    <t>CYKY 4Bx25 mm2, pevně</t>
  </si>
  <si>
    <t>VODIČ JEDNOŽILOVÝ, IZOLACE PVC</t>
  </si>
  <si>
    <t>CY 4 mm2,zž, pevně</t>
  </si>
  <si>
    <t>CY 6 mm2,zž, pevně</t>
  </si>
  <si>
    <t>CY 16 mm2,zž, pevně</t>
  </si>
  <si>
    <t>UKONČENÍ KABELŮ SMRŠŤOVACÍ</t>
  </si>
  <si>
    <t>ZÁKLOPKOU</t>
  </si>
  <si>
    <t xml:space="preserve"> 5x4   mm2</t>
  </si>
  <si>
    <t xml:space="preserve"> 5x10  mm2</t>
  </si>
  <si>
    <t xml:space="preserve"> 4x25  mm2</t>
  </si>
  <si>
    <t>UKONČENÍ VODIČŮ NA SVORKOVNICI</t>
  </si>
  <si>
    <t xml:space="preserve"> Do  16 mm2</t>
  </si>
  <si>
    <t>ELEKTROINSTALAČNÍ KRABICE - POD OMÍTKU</t>
  </si>
  <si>
    <t>KP 67/1 KRABICE PŘÍSTROJOVÁ</t>
  </si>
  <si>
    <t>KU 68-1903 KRABICE ODBOČNÁ</t>
  </si>
  <si>
    <t>KR 97/5 KRABICE ROZVODNÁ</t>
  </si>
  <si>
    <t>KO 125 E KRABICE ODBOČNÁ</t>
  </si>
  <si>
    <t>SPÍNAČE - KOMPLETNÍ</t>
  </si>
  <si>
    <t>Jednopólový vypínač</t>
  </si>
  <si>
    <t>Jednopólový vypínač s doutnavkou</t>
  </si>
  <si>
    <t>Sériový přepínač</t>
  </si>
  <si>
    <t>Střídavý přepínač</t>
  </si>
  <si>
    <t>Křížový přepínač</t>
  </si>
  <si>
    <t>Pohybový spínač</t>
  </si>
  <si>
    <t>OVLADÁČ KOMPLETNÍ, IP 44</t>
  </si>
  <si>
    <t>SPORÁKOVÁ PŘÍPOJKA</t>
  </si>
  <si>
    <t>Přípojka sporáková, se signalizační doutnavkou, zapuštěná; řazení 3; b. bílá</t>
  </si>
  <si>
    <t>ZÁSUVKA NN</t>
  </si>
  <si>
    <t>Zásuvka jednonásobná (bezšroubové svorky), s ochranným kolíkem, s clonkami; b. bílá</t>
  </si>
  <si>
    <t xml:space="preserve"> Zásuvka dvojnásobná (bezšroubové svorky), s ochrannými kolíky, s natočenou dutinou, s clonkami;  b. bílá</t>
  </si>
  <si>
    <t>ZÁSUVKA KOMPLETNÍ, IP 44</t>
  </si>
  <si>
    <t>Zásuvka jednonásobná IP 44, s ochranným kolíkem, s víčkem;  b. bílá</t>
  </si>
  <si>
    <t>ZÁSUVKA PRŮMYSLOVÁ NÁSTĚNNÁ</t>
  </si>
  <si>
    <t>IP67</t>
  </si>
  <si>
    <t>16A,400V,3p+N+z</t>
  </si>
  <si>
    <t>32A,400V,3p+N+z</t>
  </si>
  <si>
    <t>63A,400V,3p+N+z</t>
  </si>
  <si>
    <t>MONTÁŽ ROZVODNIC</t>
  </si>
  <si>
    <t xml:space="preserve"> Do 100 kg</t>
  </si>
  <si>
    <t xml:space="preserve"> Do 200 kg</t>
  </si>
  <si>
    <t>PŘÍPOJKOVÁ SKŘÍŇ</t>
  </si>
  <si>
    <t>1 sada pojistek 00</t>
  </si>
  <si>
    <t>OSOUŠEČ RUKOU</t>
  </si>
  <si>
    <t>Orientační cena</t>
  </si>
  <si>
    <t>SVÍTIDLA  VČ. ZDROJŮ</t>
  </si>
  <si>
    <t>A - Zářivkové 2x58W, EP, IP65</t>
  </si>
  <si>
    <t>B - Zářivkové 2x58W, EP, IP20, prisma</t>
  </si>
  <si>
    <t>C - Přisazené, s kompaktním zdrojem 28W, IP65</t>
  </si>
  <si>
    <t>D - Přisazené, s kompaktním zdrojem 16W, IP65</t>
  </si>
  <si>
    <t>E - Do kuchyňské linky 18W</t>
  </si>
  <si>
    <t>F - Čtvercové přisazené venkovní, s horním krytem, 60W, IP54</t>
  </si>
  <si>
    <t>G - Žárovkové, 100W, s krytem, IP 54 - půda</t>
  </si>
  <si>
    <t>N - Nouzové se samostatným zdrojem, 8W, 1 hodina</t>
  </si>
  <si>
    <t>UZEMNĚNÍ A HROMOSVOD</t>
  </si>
  <si>
    <t>VODIČ SVODOVÝ</t>
  </si>
  <si>
    <t>AlMgSi-D8, pevně</t>
  </si>
  <si>
    <t>PV12 na krytinu ve svahu</t>
  </si>
  <si>
    <t>PV15a na hřebenáče</t>
  </si>
  <si>
    <t>PV21d na ploché střechy, plast s betonovou kostkou</t>
  </si>
  <si>
    <t>Uchycení na okapový svod</t>
  </si>
  <si>
    <t>SVORKA HROMOSVODNÍ,UZEMŇOVACÍ</t>
  </si>
  <si>
    <t>SO okapová</t>
  </si>
  <si>
    <t>SS spojovací</t>
  </si>
  <si>
    <t>SK křížová</t>
  </si>
  <si>
    <t>SZ zkušební</t>
  </si>
  <si>
    <t>SR02 propojení pásku</t>
  </si>
  <si>
    <t>SR03 propojení zemnící pásek - drát</t>
  </si>
  <si>
    <t>SJ1 k jímací tyči,D=20</t>
  </si>
  <si>
    <t>JÍMACÍ TYČ (CSN 357612)</t>
  </si>
  <si>
    <t>JV1,5 1,5m</t>
  </si>
  <si>
    <t>JÍMAČ POMOCNÝ</t>
  </si>
  <si>
    <t>délka 1m</t>
  </si>
  <si>
    <t>OCELOVÝ DRÁT POZINKOVANÝ</t>
  </si>
  <si>
    <t>FeZn-D10 (0,62kg/m)</t>
  </si>
  <si>
    <t>OCELOVÝ PÁSEK POZINKOVANÝ</t>
  </si>
  <si>
    <t>FeZn30x4 (0,95 kg/m)</t>
  </si>
  <si>
    <t xml:space="preserve"> Nátěr zemnícího pásku</t>
  </si>
  <si>
    <t>Trubka PVC - střední mechanická odolnost 750N PA</t>
  </si>
  <si>
    <t>TRUBKA OHEBNÁ - průměr 29mm</t>
  </si>
  <si>
    <t>Označovací štítky PVC</t>
  </si>
  <si>
    <t xml:space="preserve"> č. 0-9</t>
  </si>
  <si>
    <t>MONTÁŽNÍ PRÁCE</t>
  </si>
  <si>
    <t xml:space="preserve"> Tvarování mont.dílu</t>
  </si>
  <si>
    <t>HODINOVE ZUCTOVACI SAZBY</t>
  </si>
  <si>
    <t xml:space="preserve"> Demontaz stavajiciho zarizeni</t>
  </si>
  <si>
    <t xml:space="preserve"> Uprava stavajiciho zarizeni</t>
  </si>
  <si>
    <t xml:space="preserve"> Napojeni na stavajici zarizeni</t>
  </si>
  <si>
    <t>SPOLUPRACE S DODAVATELEM PRI</t>
  </si>
  <si>
    <t xml:space="preserve"> zapojovani a zkouskach</t>
  </si>
  <si>
    <t>KOORDINACE POSTUPU PRACI</t>
  </si>
  <si>
    <t xml:space="preserve"> S ostatnimi profesemi</t>
  </si>
  <si>
    <t>PROVEDENI REVIZNICH ZKOUSEK</t>
  </si>
  <si>
    <t>DLE CSN 331500</t>
  </si>
  <si>
    <t xml:space="preserve"> Revizni technik</t>
  </si>
  <si>
    <t xml:space="preserve"> Spoluprace s reviz.technikem</t>
  </si>
  <si>
    <t>STAVEBNÍ VÝPOMOCI</t>
  </si>
  <si>
    <t>VYBOURANI OTVORU VE ZDIVU</t>
  </si>
  <si>
    <t>CIHELNEM DO PLOCHY 9 dm2</t>
  </si>
  <si>
    <t xml:space="preserve"> Stena do 300mm</t>
  </si>
  <si>
    <t>VYSEKANI RYH PRO VODICE</t>
  </si>
  <si>
    <t>V OMITCE STROPU</t>
  </si>
  <si>
    <t xml:space="preserve"> Sire 30 mm</t>
  </si>
  <si>
    <t>9x10m</t>
  </si>
  <si>
    <t>V OMITCE STEN</t>
  </si>
  <si>
    <t xml:space="preserve"> Sire 70 mm</t>
  </si>
  <si>
    <t>VYSEKANI KAPES VE ZDIVU</t>
  </si>
  <si>
    <t>CIHELNEM PRO KRABICE</t>
  </si>
  <si>
    <t xml:space="preserve"> 100x100x50 mm</t>
  </si>
  <si>
    <t>ZAZDIVKA OTVORU O PLOSE DO</t>
  </si>
  <si>
    <t>2.25 dm2 VE ZDIVU</t>
  </si>
  <si>
    <t>HRUBA VYPLN RYH MALTOU</t>
  </si>
  <si>
    <t xml:space="preserve"> Jakekoliv sire</t>
  </si>
  <si>
    <t>PROTIPOŽÁRNÍ PŘEPÁŽKY</t>
  </si>
  <si>
    <t>EI 60 Kabel. přepážka PROMASTOP typ A</t>
  </si>
  <si>
    <t>Podružný materiál</t>
  </si>
  <si>
    <t>Elektromontáže - celkem</t>
  </si>
  <si>
    <t>Dodávky Rozváděče</t>
  </si>
  <si>
    <t>Dodávky Rozváděče - celkem</t>
  </si>
  <si>
    <t>Hodnota A</t>
  </si>
  <si>
    <t>Hodnota B</t>
  </si>
  <si>
    <t>Základní náklady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</si>
  <si>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</si>
  <si>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</si>
  <si>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</si>
  <si>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</si>
  <si>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</si>
  <si>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</si>
  <si>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</si>
  <si>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</si>
  <si>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</si>
  <si>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</si>
  <si>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</si>
  <si>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Roční nárůst cen 0,00%</t>
  </si>
  <si>
    <t>Součty odstavců</t>
  </si>
  <si>
    <t>rozpočet elektro</t>
  </si>
  <si>
    <t>HROMOSVOD - AMFITEÁTR</t>
  </si>
  <si>
    <t>VENKOVNÍ ROZVODY</t>
  </si>
  <si>
    <t>CYKY 5Cx6 mm2, volně</t>
  </si>
  <si>
    <t>CYKY 5Cx10 mm2, volně</t>
  </si>
  <si>
    <t>TRUBKA DO ZEMĚ</t>
  </si>
  <si>
    <t>průměr 50mm</t>
  </si>
  <si>
    <t>ZÁSUVKOVÝ SLOUPEK</t>
  </si>
  <si>
    <t>4x230V</t>
  </si>
  <si>
    <t>1x400V/32A, 2x230V</t>
  </si>
  <si>
    <t>VYTÝČENÍ TRATI</t>
  </si>
  <si>
    <t xml:space="preserve"> Kabelové vedení v zastaveném prostoru</t>
  </si>
  <si>
    <t>km</t>
  </si>
  <si>
    <t>HLOUBENÍ KABELOVÉ RÝHY</t>
  </si>
  <si>
    <t xml:space="preserve"> Zemina třídy 4, šíře 350mm,hloubka 800mm</t>
  </si>
  <si>
    <t>ZŘÍZENÍ KABELOVÉHO LOŽE</t>
  </si>
  <si>
    <t xml:space="preserve"> Z kopaného písku, bez zakrytí, šíře do 65cm,tloušťka 10cm</t>
  </si>
  <si>
    <t>FOLIE VÝSTRAŽNÁ Z PVC</t>
  </si>
  <si>
    <t xml:space="preserve"> Do šířky 20cm</t>
  </si>
  <si>
    <t>ZÁHOZ KABELOVÉ RÝHY</t>
  </si>
  <si>
    <t>ZÁKLAD Z PROSTÉHO BETONU</t>
  </si>
  <si>
    <t xml:space="preserve"> Do rostlé zeminy bez bednění</t>
  </si>
  <si>
    <t>Zemní práce - celkem</t>
  </si>
  <si>
    <t>údržbu a opravy na objektech zařízení staveniště a na přípojkách energií, poplatky za zábor veř. Prostranství</t>
  </si>
  <si>
    <t>vytyčení stavby, hranice pozemků</t>
  </si>
  <si>
    <t>Bourání stáv. plechového oplocení v 2,0 m</t>
  </si>
  <si>
    <t>zřízení značky IP12a se symbolem 02</t>
  </si>
  <si>
    <t xml:space="preserve">Chodník z dlažby betonové, podklad beton prostý tl.  </t>
  </si>
  <si>
    <t>nopová folie u oplocení D+M</t>
  </si>
  <si>
    <t>geotextilie 350 g/m2 vyztužení u oplocení</t>
  </si>
  <si>
    <t>kanalizace z trub pvc SN 8 dn 150</t>
  </si>
  <si>
    <t>nová přechodová deska vč. poklopu interiérového</t>
  </si>
  <si>
    <t>Komunikace -velkoplošná dlažba betonová 1200/1600/160 vč. podkladu (v.č. 3, SO 05)</t>
  </si>
  <si>
    <t>Komunikace s CB krytem, leštěný, polymer vlákna tl. prům 20 cm včetně podkladu (v.č. 3, SO 05)</t>
  </si>
  <si>
    <t>D+M štěrbinový žlab 400/500 mm vč. lože z C30/37, XF3, vč. čistícího kusu a zaústění</t>
  </si>
  <si>
    <t>Chodník z dlažby betonové, podklad štěrkodrť tl. 200 mm, dlažba 50 x 50 x 5 cm</t>
  </si>
  <si>
    <t>osvětlení jeviště (svítidlo reflektorové 200W vč. přípojného kabelu)</t>
  </si>
  <si>
    <t>300 10-0010.RA0</t>
  </si>
  <si>
    <t>Zeď opěrná železobetonová monolitická vč.zábradlí (v.č. 3 a 02-2 , SO 05)</t>
  </si>
  <si>
    <t>a potřebných mechanismů: (stat. Výpočet)</t>
  </si>
  <si>
    <t>Opěr.zeď gabion včetně dodávky lomového kamene            (v.č. 03, SO 08)</t>
  </si>
  <si>
    <t xml:space="preserve">D+M kanalizační potrubí DN PVC 150, SN8, hl. rýhy 1,5 m, vč. zásypu a likvidace výkopku </t>
  </si>
  <si>
    <t>Plastové okno 750x1250 mm +vnitřní parapet  D+M, žaluzie</t>
  </si>
  <si>
    <t>Plastové okno 500x500 mm  +vnitřní parapet D+M, žaluzie</t>
  </si>
  <si>
    <r>
      <t xml:space="preserve">Prvek skateboard na stezku králů - viz. Příloha TZ So 06,09,10,12
</t>
    </r>
    <r>
      <rPr>
        <sz val="8"/>
        <color indexed="48"/>
        <rFont val="Arial CE"/>
        <family val="2"/>
        <charset val="238"/>
      </rPr>
      <t>;cena za kompletní dodávku vč. instalace
2</t>
    </r>
  </si>
  <si>
    <r>
      <t xml:space="preserve">Kompostér organických zbytků  - min. 3,5 m3
</t>
    </r>
    <r>
      <rPr>
        <sz val="8"/>
        <color indexed="48"/>
        <rFont val="Arial CE"/>
        <family val="2"/>
        <charset val="238"/>
      </rPr>
      <t>;cena za kompletní dodávku vč. instalace
3</t>
    </r>
  </si>
  <si>
    <t>Přemístění stáv. Fitnes prvků</t>
  </si>
  <si>
    <t>Přeložka stáv. Sloupu VO dl. 10m vč. výložníků o 2,0 m (vč. materiálů)</t>
  </si>
  <si>
    <t>Vstupní brána samonosná manuální ocelová žárově zinkovaná vč. nátěru komaxit, sloupků, kotvících prvků a kování (v.č. D12.2)</t>
  </si>
  <si>
    <t>přemístění vlajkových stožárů do nové polohy vč.zákl.patky 0,6*0,6*1,5</t>
  </si>
  <si>
    <t>vlajkové stožáry</t>
  </si>
  <si>
    <t xml:space="preserve">Napojení na hlavní uzávěr plynu,zvednutí plynoměru o max50cm,HUP,nová skříň </t>
  </si>
  <si>
    <t>831 23-0110.RAB</t>
  </si>
  <si>
    <t>vodoměrná sestava</t>
  </si>
  <si>
    <t>Vodovodní přípojka z trub polyetylénových D 40-63</t>
  </si>
  <si>
    <t>Hlediště - skládací lavice max.d.2000/š.300/v.450mm HDPE</t>
  </si>
  <si>
    <t xml:space="preserve">Dokumentace </t>
  </si>
  <si>
    <t>náklady na vyhotovení nové dokumentace skutečného provedení stavby+výrobní dokumentace OK,provedení  veškerých předepsaných zkoušek díla včetně vystavení dokladů o jejich provedení,provedení revizí,vypracování revizních zpráv dle příslušných právních předpisů a norem ČSN,doložení atestů,certifikátů,prohlášení o shodě nebo vlastnostech dle zákona č.22/1997 Sb.,ve znění pozdějších předpisů a prováděcích předpisů, vše v českém jazyce a jejich předání  zadavateli</t>
  </si>
  <si>
    <t>010R</t>
  </si>
  <si>
    <t>011R</t>
  </si>
  <si>
    <t xml:space="preserve">Podklad ze štěrkodrti po zhutnění tloušťky 15 cm </t>
  </si>
  <si>
    <t>propagace stavby - dle Metodického pokynu ROP Střední Morava - PUBLICITA V 13 MP P 7.1</t>
  </si>
  <si>
    <t>trvalá - pamětní deska min. 0,3 x 0,4m</t>
  </si>
  <si>
    <t>Zkoušky a revize</t>
  </si>
  <si>
    <t>(R_elektro,R_hromosvod, tlaková zkouška topení, vodovodu, kanalizace, R_plynovodu, zkpouška únosnosti zemní pláně 3 x, atesty a revize na veškeré herní prvky a hřiště jako celek)</t>
  </si>
  <si>
    <t>dočasná - po dobu stavby, min. 2,5x2m</t>
  </si>
  <si>
    <t>staveniště, vč. mobilního oplocení</t>
  </si>
  <si>
    <t>provozováno, vč. odstraněí mobilního oplocení</t>
  </si>
  <si>
    <t>Komletační činnost , úklid staveniště, uvedení všech dotčených povrchů staveniště do původního stavu, dodání potřebných atestů a příloh, návodů na údržbu objektu atd.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</si>
</sst>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"/>
    <numFmt numFmtId="165" formatCode="0.0"/>
    <numFmt numFmtId="166" formatCode="#,##0\ &quot;Kč&quot;"/>
    <numFmt numFmtId="167" formatCode="dd/mm/yy"/>
    <numFmt numFmtId="168" formatCode="0.0%"/>
    <numFmt numFmtId="169" formatCode="#,##0.00\ &quot;Kč&quot;"/>
  </numFmts>
  <fonts count="79" x14ac:knownFonts="1">
    <font>
      <sz val="10"/>
      <name val="Arial CE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9"/>
      <name val="Arial CE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</font>
    <font>
      <sz val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9"/>
      <name val="Arial CE"/>
      <charset val="238"/>
    </font>
    <font>
      <vertAlign val="superscript"/>
      <sz val="9"/>
      <name val="Arial"/>
      <family val="2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9"/>
      <color indexed="8"/>
      <name val="Arial"/>
      <family val="2"/>
      <charset val="238"/>
    </font>
    <font>
      <sz val="9"/>
      <color indexed="48"/>
      <name val="Arial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48"/>
      <name val="Arial CE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50"/>
      <name val="Arial CE"/>
      <family val="2"/>
      <charset val="238"/>
    </font>
    <font>
      <sz val="10"/>
      <color rgb="FF444444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color indexed="8"/>
      <name val="Segoe UI"/>
      <family val="2"/>
      <charset val="238"/>
    </font>
    <font>
      <b/>
      <sz val="11"/>
      <color indexed="8"/>
      <name val="Segoe UI"/>
      <family val="2"/>
      <charset val="238"/>
    </font>
    <font>
      <i/>
      <sz val="10"/>
      <color indexed="8"/>
      <name val="Segoe UI"/>
      <family val="2"/>
      <charset val="238"/>
    </font>
    <font>
      <b/>
      <sz val="10"/>
      <color indexed="8"/>
      <name val="Segoe UI"/>
      <family val="2"/>
      <charset val="238"/>
    </font>
    <font>
      <b/>
      <sz val="9"/>
      <color indexed="8"/>
      <name val="Segoe UI"/>
      <family val="2"/>
      <charset val="238"/>
    </font>
    <font>
      <sz val="14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color indexed="8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1" applyNumberFormat="0" applyFill="0" applyAlignment="0" applyProtection="0"/>
    <xf numFmtId="0" fontId="6" fillId="11" borderId="0" applyNumberFormat="0" applyBorder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/>
    <xf numFmtId="0" fontId="5" fillId="4" borderId="6" applyNumberFormat="0" applyFont="0" applyAlignment="0" applyProtection="0"/>
    <xf numFmtId="0" fontId="14" fillId="0" borderId="7" applyNumberFormat="0" applyFill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3" borderId="8" applyNumberFormat="0" applyAlignment="0" applyProtection="0"/>
    <xf numFmtId="0" fontId="18" fillId="13" borderId="9" applyNumberFormat="0" applyAlignment="0" applyProtection="0"/>
    <xf numFmtId="0" fontId="19" fillId="0" borderId="0" applyNumberFormat="0" applyFill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</cellStyleXfs>
  <cellXfs count="1020">
    <xf numFmtId="0" fontId="0" fillId="0" borderId="0" xfId="0"/>
    <xf numFmtId="0" fontId="21" fillId="0" borderId="0" xfId="0" applyFont="1"/>
    <xf numFmtId="0" fontId="21" fillId="0" borderId="0" xfId="0" applyFont="1" applyAlignment="1"/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/>
    <xf numFmtId="0" fontId="23" fillId="0" borderId="0" xfId="0" applyFont="1" applyAlignment="1">
      <alignment horizontal="right"/>
    </xf>
    <xf numFmtId="14" fontId="23" fillId="0" borderId="0" xfId="0" applyNumberFormat="1" applyFont="1" applyAlignment="1">
      <alignment horizontal="left"/>
    </xf>
    <xf numFmtId="0" fontId="24" fillId="0" borderId="0" xfId="0" applyFont="1" applyAlignment="1">
      <alignment horizontal="right"/>
    </xf>
    <xf numFmtId="49" fontId="21" fillId="0" borderId="0" xfId="0" applyNumberFormat="1" applyFont="1"/>
    <xf numFmtId="0" fontId="25" fillId="0" borderId="0" xfId="0" applyFont="1" applyAlignment="1">
      <alignment horizontal="right"/>
    </xf>
    <xf numFmtId="49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4" fillId="18" borderId="10" xfId="0" applyFont="1" applyFill="1" applyBorder="1" applyAlignment="1">
      <alignment wrapText="1"/>
    </xf>
    <xf numFmtId="0" fontId="24" fillId="18" borderId="11" xfId="0" applyFont="1" applyFill="1" applyBorder="1" applyAlignment="1">
      <alignment wrapText="1"/>
    </xf>
    <xf numFmtId="0" fontId="24" fillId="18" borderId="12" xfId="0" applyFont="1" applyFill="1" applyBorder="1" applyAlignment="1">
      <alignment wrapText="1"/>
    </xf>
    <xf numFmtId="0" fontId="24" fillId="18" borderId="10" xfId="0" applyFont="1" applyFill="1" applyBorder="1" applyAlignment="1">
      <alignment horizontal="right" wrapText="1"/>
    </xf>
    <xf numFmtId="0" fontId="21" fillId="18" borderId="11" xfId="0" applyFont="1" applyFill="1" applyBorder="1" applyAlignment="1"/>
    <xf numFmtId="0" fontId="24" fillId="18" borderId="11" xfId="0" applyFont="1" applyFill="1" applyBorder="1" applyAlignment="1">
      <alignment horizontal="right" wrapText="1"/>
    </xf>
    <xf numFmtId="0" fontId="24" fillId="18" borderId="12" xfId="0" applyFont="1" applyFill="1" applyBorder="1" applyAlignment="1">
      <alignment horizontal="right" vertical="center"/>
    </xf>
    <xf numFmtId="0" fontId="24" fillId="19" borderId="0" xfId="0" applyFont="1" applyFill="1" applyBorder="1" applyAlignment="1">
      <alignment horizontal="right" wrapText="1"/>
    </xf>
    <xf numFmtId="0" fontId="21" fillId="0" borderId="1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/>
    </xf>
    <xf numFmtId="4" fontId="21" fillId="0" borderId="15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4" fontId="21" fillId="19" borderId="0" xfId="0" applyNumberFormat="1" applyFont="1" applyFill="1" applyBorder="1" applyAlignment="1">
      <alignment vertical="center"/>
    </xf>
    <xf numFmtId="4" fontId="21" fillId="0" borderId="13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right" vertical="center"/>
    </xf>
    <xf numFmtId="4" fontId="21" fillId="0" borderId="18" xfId="0" applyNumberFormat="1" applyFont="1" applyBorder="1" applyAlignment="1">
      <alignment horizontal="right" vertical="center"/>
    </xf>
    <xf numFmtId="0" fontId="26" fillId="20" borderId="10" xfId="0" applyFont="1" applyFill="1" applyBorder="1" applyAlignment="1">
      <alignment vertical="center"/>
    </xf>
    <xf numFmtId="0" fontId="27" fillId="20" borderId="11" xfId="0" applyFont="1" applyFill="1" applyBorder="1" applyAlignment="1">
      <alignment vertical="center"/>
    </xf>
    <xf numFmtId="0" fontId="21" fillId="20" borderId="11" xfId="0" applyFont="1" applyFill="1" applyBorder="1" applyAlignment="1">
      <alignment vertical="center"/>
    </xf>
    <xf numFmtId="4" fontId="26" fillId="20" borderId="19" xfId="0" applyNumberFormat="1" applyFont="1" applyFill="1" applyBorder="1" applyAlignment="1">
      <alignment horizontal="right" vertical="center"/>
    </xf>
    <xf numFmtId="4" fontId="26" fillId="20" borderId="20" xfId="0" applyNumberFormat="1" applyFont="1" applyFill="1" applyBorder="1" applyAlignment="1">
      <alignment horizontal="right" vertical="center"/>
    </xf>
    <xf numFmtId="4" fontId="27" fillId="19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4" fontId="21" fillId="0" borderId="0" xfId="0" applyNumberFormat="1" applyFont="1"/>
    <xf numFmtId="0" fontId="24" fillId="18" borderId="10" xfId="0" applyFont="1" applyFill="1" applyBorder="1" applyAlignment="1">
      <alignment vertical="center"/>
    </xf>
    <xf numFmtId="0" fontId="27" fillId="18" borderId="11" xfId="0" applyFont="1" applyFill="1" applyBorder="1" applyAlignment="1">
      <alignment vertical="center"/>
    </xf>
    <xf numFmtId="0" fontId="27" fillId="18" borderId="12" xfId="0" applyFont="1" applyFill="1" applyBorder="1" applyAlignment="1">
      <alignment vertical="center" wrapText="1"/>
    </xf>
    <xf numFmtId="0" fontId="27" fillId="18" borderId="21" xfId="0" applyFont="1" applyFill="1" applyBorder="1" applyAlignment="1">
      <alignment horizontal="center" vertical="center" wrapText="1"/>
    </xf>
    <xf numFmtId="0" fontId="27" fillId="18" borderId="12" xfId="0" applyFont="1" applyFill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16" xfId="0" applyFont="1" applyBorder="1"/>
    <xf numFmtId="3" fontId="23" fillId="0" borderId="22" xfId="0" applyNumberFormat="1" applyFont="1" applyBorder="1" applyAlignment="1">
      <alignment horizontal="right"/>
    </xf>
    <xf numFmtId="3" fontId="23" fillId="0" borderId="23" xfId="0" applyNumberFormat="1" applyFont="1" applyBorder="1" applyAlignment="1">
      <alignment horizontal="right"/>
    </xf>
    <xf numFmtId="165" fontId="21" fillId="0" borderId="24" xfId="0" applyNumberFormat="1" applyFont="1" applyBorder="1"/>
    <xf numFmtId="49" fontId="23" fillId="0" borderId="13" xfId="0" applyNumberFormat="1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168" fontId="23" fillId="0" borderId="14" xfId="0" applyNumberFormat="1" applyFont="1" applyBorder="1"/>
    <xf numFmtId="3" fontId="24" fillId="0" borderId="24" xfId="0" applyNumberFormat="1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3" fontId="23" fillId="0" borderId="24" xfId="0" applyNumberFormat="1" applyFont="1" applyBorder="1" applyAlignment="1">
      <alignment horizontal="right"/>
    </xf>
    <xf numFmtId="0" fontId="24" fillId="20" borderId="10" xfId="0" applyFont="1" applyFill="1" applyBorder="1" applyAlignment="1">
      <alignment vertical="center"/>
    </xf>
    <xf numFmtId="49" fontId="24" fillId="20" borderId="11" xfId="0" applyNumberFormat="1" applyFont="1" applyFill="1" applyBorder="1" applyAlignment="1">
      <alignment horizontal="left" vertical="center"/>
    </xf>
    <xf numFmtId="0" fontId="24" fillId="20" borderId="11" xfId="0" applyFont="1" applyFill="1" applyBorder="1" applyAlignment="1">
      <alignment vertical="center"/>
    </xf>
    <xf numFmtId="168" fontId="23" fillId="20" borderId="12" xfId="0" applyNumberFormat="1" applyFont="1" applyFill="1" applyBorder="1"/>
    <xf numFmtId="3" fontId="24" fillId="20" borderId="21" xfId="0" applyNumberFormat="1" applyFont="1" applyFill="1" applyBorder="1" applyAlignment="1">
      <alignment horizontal="right" vertical="center"/>
    </xf>
    <xf numFmtId="165" fontId="24" fillId="20" borderId="2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0" fontId="24" fillId="18" borderId="21" xfId="0" applyFont="1" applyFill="1" applyBorder="1" applyAlignment="1">
      <alignment vertical="center" wrapText="1"/>
    </xf>
    <xf numFmtId="0" fontId="27" fillId="18" borderId="10" xfId="0" applyFont="1" applyFill="1" applyBorder="1" applyAlignment="1">
      <alignment vertical="center"/>
    </xf>
    <xf numFmtId="49" fontId="23" fillId="0" borderId="24" xfId="0" applyNumberFormat="1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3" fontId="24" fillId="20" borderId="12" xfId="0" applyNumberFormat="1" applyFont="1" applyFill="1" applyBorder="1" applyAlignment="1">
      <alignment horizontal="right" vertical="center"/>
    </xf>
    <xf numFmtId="4" fontId="27" fillId="18" borderId="21" xfId="0" applyNumberFormat="1" applyFont="1" applyFill="1" applyBorder="1" applyAlignment="1">
      <alignment horizontal="center" vertical="center"/>
    </xf>
    <xf numFmtId="165" fontId="23" fillId="0" borderId="23" xfId="0" applyNumberFormat="1" applyFont="1" applyBorder="1"/>
    <xf numFmtId="165" fontId="23" fillId="0" borderId="24" xfId="0" applyNumberFormat="1" applyFont="1" applyBorder="1"/>
    <xf numFmtId="165" fontId="23" fillId="20" borderId="21" xfId="0" applyNumberFormat="1" applyFont="1" applyFill="1" applyBorder="1"/>
    <xf numFmtId="0" fontId="27" fillId="18" borderId="11" xfId="0" applyFont="1" applyFill="1" applyBorder="1" applyAlignment="1">
      <alignment vertical="center" wrapText="1"/>
    </xf>
    <xf numFmtId="0" fontId="27" fillId="18" borderId="11" xfId="0" applyFont="1" applyFill="1" applyBorder="1" applyAlignment="1">
      <alignment horizontal="center" vertical="center" wrapText="1"/>
    </xf>
    <xf numFmtId="168" fontId="23" fillId="0" borderId="16" xfId="0" applyNumberFormat="1" applyFont="1" applyBorder="1"/>
    <xf numFmtId="3" fontId="24" fillId="0" borderId="16" xfId="0" applyNumberFormat="1" applyFont="1" applyBorder="1" applyAlignment="1">
      <alignment horizontal="right"/>
    </xf>
    <xf numFmtId="168" fontId="23" fillId="0" borderId="0" xfId="0" applyNumberFormat="1" applyFont="1" applyBorder="1"/>
    <xf numFmtId="3" fontId="24" fillId="0" borderId="0" xfId="0" applyNumberFormat="1" applyFont="1" applyBorder="1" applyAlignment="1">
      <alignment horizontal="right"/>
    </xf>
    <xf numFmtId="168" fontId="23" fillId="20" borderId="11" xfId="0" applyNumberFormat="1" applyFont="1" applyFill="1" applyBorder="1"/>
    <xf numFmtId="3" fontId="24" fillId="20" borderId="11" xfId="0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horizontal="centerContinuous" vertical="top"/>
    </xf>
    <xf numFmtId="0" fontId="21" fillId="0" borderId="18" xfId="0" applyFont="1" applyBorder="1" applyAlignment="1">
      <alignment horizontal="centerContinuous"/>
    </xf>
    <xf numFmtId="0" fontId="27" fillId="18" borderId="25" xfId="0" applyFont="1" applyFill="1" applyBorder="1" applyAlignment="1">
      <alignment horizontal="left"/>
    </xf>
    <xf numFmtId="0" fontId="23" fillId="18" borderId="26" xfId="0" applyFont="1" applyFill="1" applyBorder="1" applyAlignment="1">
      <alignment horizontal="centerContinuous"/>
    </xf>
    <xf numFmtId="49" fontId="24" fillId="18" borderId="27" xfId="0" applyNumberFormat="1" applyFont="1" applyFill="1" applyBorder="1" applyAlignment="1">
      <alignment horizontal="left"/>
    </xf>
    <xf numFmtId="49" fontId="23" fillId="18" borderId="26" xfId="0" applyNumberFormat="1" applyFont="1" applyFill="1" applyBorder="1" applyAlignment="1">
      <alignment horizontal="centerContinuous"/>
    </xf>
    <xf numFmtId="0" fontId="23" fillId="0" borderId="28" xfId="0" applyFont="1" applyBorder="1"/>
    <xf numFmtId="49" fontId="23" fillId="0" borderId="29" xfId="0" applyNumberFormat="1" applyFont="1" applyBorder="1" applyAlignment="1">
      <alignment horizontal="left"/>
    </xf>
    <xf numFmtId="0" fontId="21" fillId="0" borderId="30" xfId="0" applyFont="1" applyBorder="1"/>
    <xf numFmtId="0" fontId="23" fillId="0" borderId="12" xfId="0" applyFont="1" applyBorder="1"/>
    <xf numFmtId="49" fontId="23" fillId="0" borderId="11" xfId="0" applyNumberFormat="1" applyFont="1" applyBorder="1"/>
    <xf numFmtId="49" fontId="23" fillId="0" borderId="12" xfId="0" applyNumberFormat="1" applyFont="1" applyBorder="1"/>
    <xf numFmtId="0" fontId="23" fillId="0" borderId="21" xfId="0" applyFont="1" applyBorder="1"/>
    <xf numFmtId="0" fontId="23" fillId="0" borderId="31" xfId="0" applyFont="1" applyBorder="1" applyAlignment="1">
      <alignment horizontal="left"/>
    </xf>
    <xf numFmtId="0" fontId="27" fillId="0" borderId="30" xfId="0" applyFont="1" applyBorder="1"/>
    <xf numFmtId="49" fontId="23" fillId="0" borderId="31" xfId="0" applyNumberFormat="1" applyFont="1" applyBorder="1" applyAlignment="1">
      <alignment horizontal="left"/>
    </xf>
    <xf numFmtId="49" fontId="27" fillId="18" borderId="30" xfId="0" applyNumberFormat="1" applyFont="1" applyFill="1" applyBorder="1"/>
    <xf numFmtId="49" fontId="21" fillId="18" borderId="12" xfId="0" applyNumberFormat="1" applyFont="1" applyFill="1" applyBorder="1"/>
    <xf numFmtId="49" fontId="27" fillId="18" borderId="11" xfId="0" applyNumberFormat="1" applyFont="1" applyFill="1" applyBorder="1"/>
    <xf numFmtId="49" fontId="21" fillId="18" borderId="11" xfId="0" applyNumberFormat="1" applyFont="1" applyFill="1" applyBorder="1"/>
    <xf numFmtId="0" fontId="23" fillId="0" borderId="21" xfId="0" applyFont="1" applyFill="1" applyBorder="1"/>
    <xf numFmtId="3" fontId="23" fillId="0" borderId="31" xfId="0" applyNumberFormat="1" applyFont="1" applyBorder="1" applyAlignment="1">
      <alignment horizontal="left"/>
    </xf>
    <xf numFmtId="0" fontId="21" fillId="0" borderId="0" xfId="0" applyFont="1" applyFill="1"/>
    <xf numFmtId="49" fontId="27" fillId="18" borderId="32" xfId="0" applyNumberFormat="1" applyFont="1" applyFill="1" applyBorder="1"/>
    <xf numFmtId="49" fontId="21" fillId="18" borderId="14" xfId="0" applyNumberFormat="1" applyFont="1" applyFill="1" applyBorder="1"/>
    <xf numFmtId="49" fontId="27" fillId="18" borderId="0" xfId="0" applyNumberFormat="1" applyFont="1" applyFill="1" applyBorder="1"/>
    <xf numFmtId="49" fontId="21" fillId="18" borderId="0" xfId="0" applyNumberFormat="1" applyFont="1" applyFill="1" applyBorder="1"/>
    <xf numFmtId="49" fontId="23" fillId="0" borderId="21" xfId="0" applyNumberFormat="1" applyFont="1" applyBorder="1" applyAlignment="1">
      <alignment horizontal="left"/>
    </xf>
    <xf numFmtId="0" fontId="23" fillId="0" borderId="33" xfId="0" applyFont="1" applyBorder="1"/>
    <xf numFmtId="0" fontId="23" fillId="0" borderId="21" xfId="0" applyNumberFormat="1" applyFont="1" applyBorder="1"/>
    <xf numFmtId="0" fontId="23" fillId="0" borderId="34" xfId="0" applyNumberFormat="1" applyFont="1" applyBorder="1" applyAlignment="1">
      <alignment horizontal="left"/>
    </xf>
    <xf numFmtId="0" fontId="21" fillId="0" borderId="0" xfId="0" applyNumberFormat="1" applyFont="1" applyBorder="1"/>
    <xf numFmtId="0" fontId="21" fillId="0" borderId="0" xfId="0" applyNumberFormat="1" applyFont="1"/>
    <xf numFmtId="0" fontId="23" fillId="0" borderId="34" xfId="0" applyFont="1" applyBorder="1" applyAlignment="1">
      <alignment horizontal="left"/>
    </xf>
    <xf numFmtId="0" fontId="21" fillId="0" borderId="0" xfId="0" applyFont="1" applyBorder="1"/>
    <xf numFmtId="0" fontId="23" fillId="0" borderId="21" xfId="0" applyFont="1" applyFill="1" applyBorder="1" applyAlignment="1"/>
    <xf numFmtId="0" fontId="23" fillId="0" borderId="34" xfId="0" applyFont="1" applyFill="1" applyBorder="1" applyAlignment="1"/>
    <xf numFmtId="0" fontId="21" fillId="0" borderId="0" xfId="0" applyFont="1" applyFill="1" applyBorder="1" applyAlignment="1"/>
    <xf numFmtId="0" fontId="23" fillId="0" borderId="21" xfId="0" applyFont="1" applyBorder="1" applyAlignment="1"/>
    <xf numFmtId="0" fontId="23" fillId="0" borderId="34" xfId="0" applyFont="1" applyBorder="1" applyAlignment="1"/>
    <xf numFmtId="3" fontId="21" fillId="0" borderId="0" xfId="0" applyNumberFormat="1" applyFont="1"/>
    <xf numFmtId="0" fontId="23" fillId="0" borderId="30" xfId="0" applyFont="1" applyBorder="1"/>
    <xf numFmtId="0" fontId="23" fillId="0" borderId="28" xfId="0" applyFont="1" applyBorder="1" applyAlignment="1">
      <alignment horizontal="left"/>
    </xf>
    <xf numFmtId="0" fontId="23" fillId="0" borderId="35" xfId="0" applyFont="1" applyBorder="1" applyAlignment="1">
      <alignment horizontal="left"/>
    </xf>
    <xf numFmtId="0" fontId="22" fillId="0" borderId="36" xfId="0" applyFont="1" applyBorder="1" applyAlignment="1">
      <alignment horizontal="centerContinuous" vertical="center"/>
    </xf>
    <xf numFmtId="0" fontId="26" fillId="0" borderId="37" xfId="0" applyFont="1" applyBorder="1" applyAlignment="1">
      <alignment horizontal="centerContinuous" vertical="center"/>
    </xf>
    <xf numFmtId="0" fontId="21" fillId="0" borderId="37" xfId="0" applyFont="1" applyBorder="1" applyAlignment="1">
      <alignment horizontal="centerContinuous" vertical="center"/>
    </xf>
    <xf numFmtId="0" fontId="21" fillId="0" borderId="38" xfId="0" applyFont="1" applyBorder="1" applyAlignment="1">
      <alignment horizontal="centerContinuous" vertical="center"/>
    </xf>
    <xf numFmtId="0" fontId="27" fillId="18" borderId="19" xfId="0" applyFont="1" applyFill="1" applyBorder="1" applyAlignment="1">
      <alignment horizontal="left"/>
    </xf>
    <xf numFmtId="0" fontId="21" fillId="18" borderId="20" xfId="0" applyFont="1" applyFill="1" applyBorder="1" applyAlignment="1">
      <alignment horizontal="left"/>
    </xf>
    <xf numFmtId="0" fontId="21" fillId="18" borderId="39" xfId="0" applyFont="1" applyFill="1" applyBorder="1" applyAlignment="1">
      <alignment horizontal="centerContinuous"/>
    </xf>
    <xf numFmtId="0" fontId="27" fillId="18" borderId="20" xfId="0" applyFont="1" applyFill="1" applyBorder="1" applyAlignment="1">
      <alignment horizontal="centerContinuous"/>
    </xf>
    <xf numFmtId="0" fontId="21" fillId="18" borderId="20" xfId="0" applyFont="1" applyFill="1" applyBorder="1" applyAlignment="1">
      <alignment horizontal="centerContinuous"/>
    </xf>
    <xf numFmtId="0" fontId="21" fillId="0" borderId="40" xfId="0" applyFont="1" applyBorder="1"/>
    <xf numFmtId="0" fontId="21" fillId="0" borderId="41" xfId="0" applyFont="1" applyBorder="1"/>
    <xf numFmtId="3" fontId="21" fillId="0" borderId="29" xfId="0" applyNumberFormat="1" applyFont="1" applyBorder="1"/>
    <xf numFmtId="0" fontId="21" fillId="0" borderId="25" xfId="0" applyFont="1" applyBorder="1"/>
    <xf numFmtId="3" fontId="21" fillId="0" borderId="27" xfId="0" applyNumberFormat="1" applyFont="1" applyBorder="1"/>
    <xf numFmtId="0" fontId="21" fillId="0" borderId="26" xfId="0" applyFont="1" applyBorder="1"/>
    <xf numFmtId="3" fontId="21" fillId="0" borderId="11" xfId="0" applyNumberFormat="1" applyFont="1" applyBorder="1"/>
    <xf numFmtId="0" fontId="21" fillId="0" borderId="12" xfId="0" applyFont="1" applyBorder="1"/>
    <xf numFmtId="0" fontId="21" fillId="0" borderId="42" xfId="0" applyFont="1" applyBorder="1"/>
    <xf numFmtId="0" fontId="21" fillId="0" borderId="41" xfId="0" applyFont="1" applyBorder="1" applyAlignment="1">
      <alignment shrinkToFit="1"/>
    </xf>
    <xf numFmtId="0" fontId="21" fillId="0" borderId="43" xfId="0" applyFont="1" applyBorder="1"/>
    <xf numFmtId="0" fontId="21" fillId="0" borderId="32" xfId="0" applyFont="1" applyBorder="1"/>
    <xf numFmtId="3" fontId="21" fillId="0" borderId="44" xfId="0" applyNumberFormat="1" applyFont="1" applyBorder="1"/>
    <xf numFmtId="0" fontId="21" fillId="0" borderId="45" xfId="0" applyFont="1" applyBorder="1"/>
    <xf numFmtId="3" fontId="21" fillId="0" borderId="46" xfId="0" applyNumberFormat="1" applyFont="1" applyBorder="1"/>
    <xf numFmtId="0" fontId="21" fillId="0" borderId="47" xfId="0" applyFont="1" applyBorder="1"/>
    <xf numFmtId="0" fontId="27" fillId="18" borderId="25" xfId="0" applyFont="1" applyFill="1" applyBorder="1"/>
    <xf numFmtId="0" fontId="27" fillId="18" borderId="27" xfId="0" applyFont="1" applyFill="1" applyBorder="1"/>
    <xf numFmtId="0" fontId="27" fillId="18" borderId="26" xfId="0" applyFont="1" applyFill="1" applyBorder="1"/>
    <xf numFmtId="0" fontId="27" fillId="18" borderId="48" xfId="0" applyFont="1" applyFill="1" applyBorder="1"/>
    <xf numFmtId="0" fontId="27" fillId="18" borderId="49" xfId="0" applyFont="1" applyFill="1" applyBorder="1"/>
    <xf numFmtId="0" fontId="21" fillId="0" borderId="14" xfId="0" applyFont="1" applyBorder="1"/>
    <xf numFmtId="0" fontId="21" fillId="0" borderId="13" xfId="0" applyFont="1" applyBorder="1"/>
    <xf numFmtId="0" fontId="21" fillId="0" borderId="50" xfId="0" applyFont="1" applyBorder="1"/>
    <xf numFmtId="0" fontId="21" fillId="0" borderId="0" xfId="0" applyFont="1" applyBorder="1" applyAlignment="1">
      <alignment horizontal="right"/>
    </xf>
    <xf numFmtId="167" fontId="21" fillId="0" borderId="0" xfId="0" applyNumberFormat="1" applyFont="1" applyBorder="1"/>
    <xf numFmtId="0" fontId="21" fillId="0" borderId="0" xfId="0" applyFont="1" applyFill="1" applyBorder="1"/>
    <xf numFmtId="0" fontId="21" fillId="0" borderId="51" xfId="0" applyFont="1" applyBorder="1"/>
    <xf numFmtId="0" fontId="21" fillId="0" borderId="52" xfId="0" applyFont="1" applyBorder="1"/>
    <xf numFmtId="0" fontId="21" fillId="0" borderId="53" xfId="0" applyFont="1" applyBorder="1"/>
    <xf numFmtId="0" fontId="21" fillId="0" borderId="16" xfId="0" applyFont="1" applyBorder="1"/>
    <xf numFmtId="165" fontId="21" fillId="0" borderId="22" xfId="0" applyNumberFormat="1" applyFont="1" applyBorder="1" applyAlignment="1">
      <alignment horizontal="right"/>
    </xf>
    <xf numFmtId="0" fontId="21" fillId="0" borderId="22" xfId="0" applyFont="1" applyBorder="1"/>
    <xf numFmtId="0" fontId="21" fillId="0" borderId="11" xfId="0" applyFont="1" applyBorder="1"/>
    <xf numFmtId="165" fontId="21" fillId="0" borderId="12" xfId="0" applyNumberFormat="1" applyFont="1" applyBorder="1" applyAlignment="1">
      <alignment horizontal="right"/>
    </xf>
    <xf numFmtId="0" fontId="26" fillId="18" borderId="45" xfId="0" applyFont="1" applyFill="1" applyBorder="1"/>
    <xf numFmtId="0" fontId="26" fillId="18" borderId="46" xfId="0" applyFont="1" applyFill="1" applyBorder="1"/>
    <xf numFmtId="0" fontId="26" fillId="18" borderId="47" xfId="0" applyFont="1" applyFill="1" applyBorder="1"/>
    <xf numFmtId="0" fontId="26" fillId="0" borderId="0" xfId="0" applyFont="1"/>
    <xf numFmtId="0" fontId="21" fillId="0" borderId="0" xfId="0" applyFont="1" applyAlignment="1">
      <alignment vertical="justify"/>
    </xf>
    <xf numFmtId="49" fontId="27" fillId="0" borderId="54" xfId="28" applyNumberFormat="1" applyFont="1" applyBorder="1"/>
    <xf numFmtId="49" fontId="21" fillId="0" borderId="54" xfId="28" applyNumberFormat="1" applyFont="1" applyBorder="1"/>
    <xf numFmtId="49" fontId="21" fillId="0" borderId="54" xfId="28" applyNumberFormat="1" applyFont="1" applyBorder="1" applyAlignment="1">
      <alignment horizontal="right"/>
    </xf>
    <xf numFmtId="0" fontId="21" fillId="0" borderId="55" xfId="28" applyFont="1" applyBorder="1"/>
    <xf numFmtId="49" fontId="21" fillId="0" borderId="54" xfId="0" applyNumberFormat="1" applyFont="1" applyBorder="1" applyAlignment="1">
      <alignment horizontal="left"/>
    </xf>
    <xf numFmtId="0" fontId="21" fillId="0" borderId="56" xfId="0" applyNumberFormat="1" applyFont="1" applyBorder="1"/>
    <xf numFmtId="49" fontId="27" fillId="0" borderId="57" xfId="28" applyNumberFormat="1" applyFont="1" applyBorder="1"/>
    <xf numFmtId="49" fontId="21" fillId="0" borderId="57" xfId="28" applyNumberFormat="1" applyFont="1" applyBorder="1"/>
    <xf numFmtId="49" fontId="21" fillId="0" borderId="57" xfId="28" applyNumberFormat="1" applyFont="1" applyBorder="1" applyAlignment="1">
      <alignment horizontal="right"/>
    </xf>
    <xf numFmtId="49" fontId="22" fillId="0" borderId="0" xfId="0" applyNumberFormat="1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0" borderId="0" xfId="0" applyFont="1" applyBorder="1" applyAlignment="1">
      <alignment horizontal="centerContinuous"/>
    </xf>
    <xf numFmtId="49" fontId="27" fillId="18" borderId="19" xfId="0" applyNumberFormat="1" applyFont="1" applyFill="1" applyBorder="1" applyAlignment="1">
      <alignment horizontal="center"/>
    </xf>
    <xf numFmtId="0" fontId="27" fillId="18" borderId="20" xfId="0" applyFont="1" applyFill="1" applyBorder="1" applyAlignment="1">
      <alignment horizontal="center"/>
    </xf>
    <xf numFmtId="0" fontId="27" fillId="18" borderId="39" xfId="0" applyFont="1" applyFill="1" applyBorder="1" applyAlignment="1">
      <alignment horizontal="center"/>
    </xf>
    <xf numFmtId="0" fontId="27" fillId="18" borderId="58" xfId="0" applyFont="1" applyFill="1" applyBorder="1" applyAlignment="1">
      <alignment horizontal="center"/>
    </xf>
    <xf numFmtId="0" fontId="27" fillId="18" borderId="59" xfId="0" applyFont="1" applyFill="1" applyBorder="1" applyAlignment="1">
      <alignment horizontal="center"/>
    </xf>
    <xf numFmtId="0" fontId="27" fillId="18" borderId="60" xfId="0" applyFont="1" applyFill="1" applyBorder="1" applyAlignment="1">
      <alignment horizontal="center"/>
    </xf>
    <xf numFmtId="3" fontId="21" fillId="0" borderId="50" xfId="0" applyNumberFormat="1" applyFont="1" applyBorder="1"/>
    <xf numFmtId="0" fontId="27" fillId="18" borderId="19" xfId="0" applyFont="1" applyFill="1" applyBorder="1"/>
    <xf numFmtId="0" fontId="27" fillId="18" borderId="20" xfId="0" applyFont="1" applyFill="1" applyBorder="1"/>
    <xf numFmtId="3" fontId="27" fillId="18" borderId="39" xfId="0" applyNumberFormat="1" applyFont="1" applyFill="1" applyBorder="1"/>
    <xf numFmtId="3" fontId="27" fillId="18" borderId="58" xfId="0" applyNumberFormat="1" applyFont="1" applyFill="1" applyBorder="1"/>
    <xf numFmtId="3" fontId="27" fillId="18" borderId="59" xfId="0" applyNumberFormat="1" applyFont="1" applyFill="1" applyBorder="1"/>
    <xf numFmtId="3" fontId="27" fillId="18" borderId="60" xfId="0" applyNumberFormat="1" applyFont="1" applyFill="1" applyBorder="1"/>
    <xf numFmtId="3" fontId="22" fillId="0" borderId="0" xfId="0" applyNumberFormat="1" applyFont="1" applyAlignment="1">
      <alignment horizontal="centerContinuous"/>
    </xf>
    <xf numFmtId="0" fontId="21" fillId="18" borderId="49" xfId="0" applyFont="1" applyFill="1" applyBorder="1"/>
    <xf numFmtId="0" fontId="27" fillId="18" borderId="61" xfId="0" applyFont="1" applyFill="1" applyBorder="1" applyAlignment="1">
      <alignment horizontal="right"/>
    </xf>
    <xf numFmtId="0" fontId="27" fillId="18" borderId="27" xfId="0" applyFont="1" applyFill="1" applyBorder="1" applyAlignment="1">
      <alignment horizontal="right"/>
    </xf>
    <xf numFmtId="0" fontId="27" fillId="18" borderId="26" xfId="0" applyFont="1" applyFill="1" applyBorder="1" applyAlignment="1">
      <alignment horizontal="center"/>
    </xf>
    <xf numFmtId="4" fontId="24" fillId="18" borderId="27" xfId="0" applyNumberFormat="1" applyFont="1" applyFill="1" applyBorder="1" applyAlignment="1">
      <alignment horizontal="right"/>
    </xf>
    <xf numFmtId="4" fontId="24" fillId="18" borderId="49" xfId="0" applyNumberFormat="1" applyFont="1" applyFill="1" applyBorder="1" applyAlignment="1">
      <alignment horizontal="right"/>
    </xf>
    <xf numFmtId="0" fontId="21" fillId="0" borderId="35" xfId="0" applyFont="1" applyBorder="1"/>
    <xf numFmtId="3" fontId="21" fillId="0" borderId="42" xfId="0" applyNumberFormat="1" applyFont="1" applyBorder="1" applyAlignment="1">
      <alignment horizontal="right"/>
    </xf>
    <xf numFmtId="165" fontId="21" fillId="0" borderId="21" xfId="0" applyNumberFormat="1" applyFont="1" applyBorder="1" applyAlignment="1">
      <alignment horizontal="right"/>
    </xf>
    <xf numFmtId="3" fontId="21" fillId="0" borderId="51" xfId="0" applyNumberFormat="1" applyFont="1" applyBorder="1" applyAlignment="1">
      <alignment horizontal="right"/>
    </xf>
    <xf numFmtId="4" fontId="21" fillId="0" borderId="41" xfId="0" applyNumberFormat="1" applyFont="1" applyBorder="1" applyAlignment="1">
      <alignment horizontal="right"/>
    </xf>
    <xf numFmtId="3" fontId="21" fillId="0" borderId="35" xfId="0" applyNumberFormat="1" applyFont="1" applyBorder="1" applyAlignment="1">
      <alignment horizontal="right"/>
    </xf>
    <xf numFmtId="0" fontId="21" fillId="18" borderId="45" xfId="0" applyFont="1" applyFill="1" applyBorder="1"/>
    <xf numFmtId="0" fontId="27" fillId="18" borderId="46" xfId="0" applyFont="1" applyFill="1" applyBorder="1"/>
    <xf numFmtId="0" fontId="21" fillId="18" borderId="46" xfId="0" applyFont="1" applyFill="1" applyBorder="1"/>
    <xf numFmtId="4" fontId="21" fillId="18" borderId="62" xfId="0" applyNumberFormat="1" applyFont="1" applyFill="1" applyBorder="1"/>
    <xf numFmtId="4" fontId="21" fillId="18" borderId="45" xfId="0" applyNumberFormat="1" applyFont="1" applyFill="1" applyBorder="1"/>
    <xf numFmtId="4" fontId="21" fillId="18" borderId="46" xfId="0" applyNumberFormat="1" applyFont="1" applyFill="1" applyBorder="1"/>
    <xf numFmtId="3" fontId="23" fillId="0" borderId="0" xfId="0" applyNumberFormat="1" applyFont="1"/>
    <xf numFmtId="4" fontId="23" fillId="0" borderId="0" xfId="0" applyNumberFormat="1" applyFont="1"/>
    <xf numFmtId="0" fontId="21" fillId="0" borderId="0" xfId="28" applyFont="1"/>
    <xf numFmtId="0" fontId="30" fillId="0" borderId="0" xfId="28" applyFont="1" applyAlignment="1">
      <alignment horizontal="centerContinuous"/>
    </xf>
    <xf numFmtId="0" fontId="31" fillId="0" borderId="0" xfId="28" applyFont="1" applyAlignment="1">
      <alignment horizontal="centerContinuous"/>
    </xf>
    <xf numFmtId="0" fontId="31" fillId="0" borderId="0" xfId="28" applyFont="1" applyAlignment="1">
      <alignment horizontal="right"/>
    </xf>
    <xf numFmtId="0" fontId="21" fillId="0" borderId="54" xfId="28" applyFont="1" applyBorder="1"/>
    <xf numFmtId="0" fontId="23" fillId="0" borderId="55" xfId="28" applyFont="1" applyBorder="1" applyAlignment="1">
      <alignment horizontal="right"/>
    </xf>
    <xf numFmtId="49" fontId="21" fillId="0" borderId="54" xfId="28" applyNumberFormat="1" applyFont="1" applyBorder="1" applyAlignment="1">
      <alignment horizontal="left"/>
    </xf>
    <xf numFmtId="0" fontId="21" fillId="0" borderId="56" xfId="28" applyFont="1" applyBorder="1"/>
    <xf numFmtId="0" fontId="21" fillId="0" borderId="57" xfId="28" applyFont="1" applyBorder="1"/>
    <xf numFmtId="0" fontId="23" fillId="0" borderId="0" xfId="28" applyFont="1"/>
    <xf numFmtId="0" fontId="21" fillId="0" borderId="0" xfId="28" applyFont="1" applyAlignment="1">
      <alignment horizontal="right"/>
    </xf>
    <xf numFmtId="0" fontId="21" fillId="0" borderId="0" xfId="28" applyFont="1" applyAlignment="1"/>
    <xf numFmtId="49" fontId="23" fillId="18" borderId="21" xfId="28" applyNumberFormat="1" applyFont="1" applyFill="1" applyBorder="1"/>
    <xf numFmtId="0" fontId="23" fillId="18" borderId="12" xfId="28" applyFont="1" applyFill="1" applyBorder="1" applyAlignment="1">
      <alignment horizontal="center"/>
    </xf>
    <xf numFmtId="0" fontId="23" fillId="18" borderId="12" xfId="28" applyNumberFormat="1" applyFont="1" applyFill="1" applyBorder="1" applyAlignment="1">
      <alignment horizontal="center"/>
    </xf>
    <xf numFmtId="0" fontId="23" fillId="18" borderId="21" xfId="28" applyFont="1" applyFill="1" applyBorder="1" applyAlignment="1">
      <alignment horizontal="center"/>
    </xf>
    <xf numFmtId="0" fontId="23" fillId="18" borderId="21" xfId="28" applyFont="1" applyFill="1" applyBorder="1" applyAlignment="1">
      <alignment horizontal="center" wrapText="1"/>
    </xf>
    <xf numFmtId="0" fontId="27" fillId="0" borderId="24" xfId="28" applyFont="1" applyBorder="1" applyAlignment="1">
      <alignment horizontal="center"/>
    </xf>
    <xf numFmtId="49" fontId="27" fillId="0" borderId="24" xfId="28" applyNumberFormat="1" applyFont="1" applyBorder="1" applyAlignment="1">
      <alignment horizontal="left"/>
    </xf>
    <xf numFmtId="0" fontId="27" fillId="0" borderId="10" xfId="28" applyFont="1" applyBorder="1"/>
    <xf numFmtId="0" fontId="21" fillId="0" borderId="11" xfId="28" applyFont="1" applyBorder="1" applyAlignment="1">
      <alignment horizontal="center"/>
    </xf>
    <xf numFmtId="0" fontId="21" fillId="0" borderId="11" xfId="28" applyNumberFormat="1" applyFont="1" applyBorder="1" applyAlignment="1">
      <alignment horizontal="right"/>
    </xf>
    <xf numFmtId="0" fontId="21" fillId="0" borderId="12" xfId="28" applyNumberFormat="1" applyFont="1" applyBorder="1"/>
    <xf numFmtId="0" fontId="21" fillId="0" borderId="15" xfId="28" applyNumberFormat="1" applyFont="1" applyFill="1" applyBorder="1"/>
    <xf numFmtId="0" fontId="21" fillId="0" borderId="22" xfId="28" applyNumberFormat="1" applyFont="1" applyFill="1" applyBorder="1"/>
    <xf numFmtId="0" fontId="21" fillId="0" borderId="15" xfId="28" applyFont="1" applyFill="1" applyBorder="1"/>
    <xf numFmtId="0" fontId="21" fillId="0" borderId="22" xfId="28" applyFont="1" applyFill="1" applyBorder="1"/>
    <xf numFmtId="0" fontId="32" fillId="0" borderId="0" xfId="28" applyFont="1"/>
    <xf numFmtId="0" fontId="28" fillId="0" borderId="23" xfId="28" applyFont="1" applyBorder="1" applyAlignment="1">
      <alignment horizontal="center" vertical="top"/>
    </xf>
    <xf numFmtId="49" fontId="28" fillId="0" borderId="23" xfId="28" applyNumberFormat="1" applyFont="1" applyBorder="1" applyAlignment="1">
      <alignment horizontal="left" vertical="top"/>
    </xf>
    <xf numFmtId="0" fontId="28" fillId="0" borderId="23" xfId="28" applyFont="1" applyBorder="1" applyAlignment="1">
      <alignment vertical="top" wrapText="1"/>
    </xf>
    <xf numFmtId="49" fontId="28" fillId="0" borderId="23" xfId="28" applyNumberFormat="1" applyFont="1" applyBorder="1" applyAlignment="1">
      <alignment horizontal="center" shrinkToFit="1"/>
    </xf>
    <xf numFmtId="4" fontId="28" fillId="0" borderId="23" xfId="28" applyNumberFormat="1" applyFont="1" applyBorder="1" applyAlignment="1">
      <alignment horizontal="right"/>
    </xf>
    <xf numFmtId="4" fontId="28" fillId="0" borderId="23" xfId="28" applyNumberFormat="1" applyFont="1" applyBorder="1"/>
    <xf numFmtId="164" fontId="28" fillId="0" borderId="23" xfId="28" applyNumberFormat="1" applyFont="1" applyBorder="1"/>
    <xf numFmtId="4" fontId="28" fillId="0" borderId="22" xfId="28" applyNumberFormat="1" applyFont="1" applyBorder="1"/>
    <xf numFmtId="0" fontId="21" fillId="0" borderId="0" xfId="28" applyFont="1" applyBorder="1"/>
    <xf numFmtId="0" fontId="21" fillId="18" borderId="21" xfId="28" applyFont="1" applyFill="1" applyBorder="1" applyAlignment="1">
      <alignment horizontal="center"/>
    </xf>
    <xf numFmtId="49" fontId="33" fillId="18" borderId="21" xfId="28" applyNumberFormat="1" applyFont="1" applyFill="1" applyBorder="1" applyAlignment="1">
      <alignment horizontal="left"/>
    </xf>
    <xf numFmtId="0" fontId="33" fillId="18" borderId="10" xfId="28" applyFont="1" applyFill="1" applyBorder="1"/>
    <xf numFmtId="0" fontId="21" fillId="18" borderId="11" xfId="28" applyFont="1" applyFill="1" applyBorder="1" applyAlignment="1">
      <alignment horizontal="center"/>
    </xf>
    <xf numFmtId="4" fontId="21" fillId="18" borderId="11" xfId="28" applyNumberFormat="1" applyFont="1" applyFill="1" applyBorder="1" applyAlignment="1">
      <alignment horizontal="right"/>
    </xf>
    <xf numFmtId="4" fontId="21" fillId="18" borderId="12" xfId="28" applyNumberFormat="1" applyFont="1" applyFill="1" applyBorder="1" applyAlignment="1">
      <alignment horizontal="right"/>
    </xf>
    <xf numFmtId="4" fontId="27" fillId="18" borderId="21" xfId="28" applyNumberFormat="1" applyFont="1" applyFill="1" applyBorder="1"/>
    <xf numFmtId="0" fontId="21" fillId="18" borderId="11" xfId="28" applyFont="1" applyFill="1" applyBorder="1"/>
    <xf numFmtId="4" fontId="27" fillId="18" borderId="12" xfId="28" applyNumberFormat="1" applyFont="1" applyFill="1" applyBorder="1"/>
    <xf numFmtId="3" fontId="21" fillId="0" borderId="0" xfId="28" applyNumberFormat="1" applyFont="1"/>
    <xf numFmtId="0" fontId="34" fillId="0" borderId="0" xfId="28" applyFont="1" applyAlignment="1"/>
    <xf numFmtId="0" fontId="35" fillId="0" borderId="0" xfId="28" applyFont="1" applyBorder="1"/>
    <xf numFmtId="3" fontId="35" fillId="0" borderId="0" xfId="28" applyNumberFormat="1" applyFont="1" applyBorder="1" applyAlignment="1">
      <alignment horizontal="right"/>
    </xf>
    <xf numFmtId="4" fontId="35" fillId="0" borderId="0" xfId="28" applyNumberFormat="1" applyFont="1" applyBorder="1"/>
    <xf numFmtId="0" fontId="34" fillId="0" borderId="0" xfId="28" applyFont="1" applyBorder="1" applyAlignment="1"/>
    <xf numFmtId="0" fontId="21" fillId="0" borderId="0" xfId="28" applyFont="1" applyBorder="1" applyAlignment="1">
      <alignment horizontal="right"/>
    </xf>
    <xf numFmtId="49" fontId="23" fillId="0" borderId="32" xfId="0" applyNumberFormat="1" applyFont="1" applyBorder="1"/>
    <xf numFmtId="3" fontId="21" fillId="0" borderId="14" xfId="0" applyNumberFormat="1" applyFont="1" applyBorder="1"/>
    <xf numFmtId="3" fontId="21" fillId="0" borderId="24" xfId="0" applyNumberFormat="1" applyFont="1" applyBorder="1"/>
    <xf numFmtId="3" fontId="21" fillId="0" borderId="63" xfId="0" applyNumberFormat="1" applyFont="1" applyBorder="1"/>
    <xf numFmtId="49" fontId="64" fillId="0" borderId="0" xfId="0" applyNumberFormat="1" applyFont="1"/>
    <xf numFmtId="49" fontId="36" fillId="0" borderId="21" xfId="28" applyNumberFormat="1" applyFont="1" applyFill="1" applyBorder="1"/>
    <xf numFmtId="0" fontId="36" fillId="0" borderId="12" xfId="28" applyFont="1" applyFill="1" applyBorder="1" applyAlignment="1">
      <alignment horizontal="center"/>
    </xf>
    <xf numFmtId="0" fontId="36" fillId="0" borderId="12" xfId="28" applyNumberFormat="1" applyFont="1" applyFill="1" applyBorder="1" applyAlignment="1">
      <alignment horizontal="center"/>
    </xf>
    <xf numFmtId="0" fontId="36" fillId="0" borderId="21" xfId="28" applyFont="1" applyFill="1" applyBorder="1" applyAlignment="1">
      <alignment horizontal="center"/>
    </xf>
    <xf numFmtId="0" fontId="37" fillId="0" borderId="24" xfId="28" applyFont="1" applyBorder="1" applyAlignment="1">
      <alignment horizontal="center"/>
    </xf>
    <xf numFmtId="49" fontId="37" fillId="0" borderId="24" xfId="28" applyNumberFormat="1" applyFont="1" applyBorder="1" applyAlignment="1">
      <alignment horizontal="left"/>
    </xf>
    <xf numFmtId="0" fontId="37" fillId="0" borderId="10" xfId="28" applyFont="1" applyBorder="1"/>
    <xf numFmtId="0" fontId="13" fillId="0" borderId="11" xfId="28" applyBorder="1" applyAlignment="1">
      <alignment horizontal="center"/>
    </xf>
    <xf numFmtId="0" fontId="13" fillId="0" borderId="11" xfId="28" applyNumberFormat="1" applyBorder="1" applyAlignment="1">
      <alignment horizontal="right"/>
    </xf>
    <xf numFmtId="0" fontId="13" fillId="0" borderId="12" xfId="28" applyNumberFormat="1" applyBorder="1"/>
    <xf numFmtId="0" fontId="38" fillId="0" borderId="23" xfId="28" applyFont="1" applyBorder="1" applyAlignment="1">
      <alignment horizontal="center" vertical="top"/>
    </xf>
    <xf numFmtId="49" fontId="38" fillId="0" borderId="23" xfId="28" applyNumberFormat="1" applyFont="1" applyBorder="1" applyAlignment="1">
      <alignment horizontal="left" vertical="top"/>
    </xf>
    <xf numFmtId="0" fontId="38" fillId="0" borderId="23" xfId="28" applyFont="1" applyBorder="1" applyAlignment="1">
      <alignment vertical="top" wrapText="1"/>
    </xf>
    <xf numFmtId="49" fontId="39" fillId="0" borderId="23" xfId="28" applyNumberFormat="1" applyFont="1" applyBorder="1" applyAlignment="1">
      <alignment horizontal="center" shrinkToFit="1"/>
    </xf>
    <xf numFmtId="4" fontId="39" fillId="0" borderId="23" xfId="28" applyNumberFormat="1" applyFont="1" applyFill="1" applyBorder="1" applyAlignment="1">
      <alignment horizontal="right"/>
    </xf>
    <xf numFmtId="4" fontId="39" fillId="0" borderId="23" xfId="28" applyNumberFormat="1" applyFont="1" applyBorder="1" applyAlignment="1">
      <alignment horizontal="right"/>
    </xf>
    <xf numFmtId="4" fontId="39" fillId="0" borderId="23" xfId="28" applyNumberFormat="1" applyFont="1" applyBorder="1"/>
    <xf numFmtId="0" fontId="40" fillId="0" borderId="24" xfId="28" applyFont="1" applyBorder="1" applyAlignment="1">
      <alignment horizontal="center"/>
    </xf>
    <xf numFmtId="49" fontId="40" fillId="0" borderId="24" xfId="28" applyNumberFormat="1" applyFont="1" applyBorder="1" applyAlignment="1">
      <alignment horizontal="right"/>
    </xf>
    <xf numFmtId="4" fontId="41" fillId="0" borderId="64" xfId="28" applyNumberFormat="1" applyFont="1" applyFill="1" applyBorder="1" applyAlignment="1">
      <alignment horizontal="right" wrapText="1"/>
    </xf>
    <xf numFmtId="0" fontId="41" fillId="21" borderId="13" xfId="28" applyFont="1" applyFill="1" applyBorder="1" applyAlignment="1">
      <alignment horizontal="left" wrapText="1"/>
    </xf>
    <xf numFmtId="0" fontId="41" fillId="0" borderId="14" xfId="0" applyFont="1" applyBorder="1" applyAlignment="1">
      <alignment horizontal="right"/>
    </xf>
    <xf numFmtId="0" fontId="13" fillId="0" borderId="21" xfId="28" applyFill="1" applyBorder="1" applyAlignment="1">
      <alignment horizontal="center"/>
    </xf>
    <xf numFmtId="49" fontId="43" fillId="0" borderId="21" xfId="28" applyNumberFormat="1" applyFont="1" applyFill="1" applyBorder="1" applyAlignment="1">
      <alignment horizontal="left"/>
    </xf>
    <xf numFmtId="0" fontId="43" fillId="0" borderId="10" xfId="28" applyFont="1" applyFill="1" applyBorder="1"/>
    <xf numFmtId="0" fontId="13" fillId="0" borderId="11" xfId="28" applyFill="1" applyBorder="1" applyAlignment="1">
      <alignment horizontal="center"/>
    </xf>
    <xf numFmtId="4" fontId="13" fillId="0" borderId="11" xfId="28" applyNumberFormat="1" applyFill="1" applyBorder="1" applyAlignment="1">
      <alignment horizontal="right"/>
    </xf>
    <xf numFmtId="4" fontId="13" fillId="0" borderId="12" xfId="28" applyNumberFormat="1" applyFill="1" applyBorder="1" applyAlignment="1">
      <alignment horizontal="right"/>
    </xf>
    <xf numFmtId="4" fontId="37" fillId="0" borderId="21" xfId="28" applyNumberFormat="1" applyFont="1" applyFill="1" applyBorder="1"/>
    <xf numFmtId="4" fontId="38" fillId="0" borderId="64" xfId="28" applyNumberFormat="1" applyFont="1" applyFill="1" applyBorder="1" applyAlignment="1">
      <alignment horizontal="right" wrapText="1"/>
    </xf>
    <xf numFmtId="4" fontId="41" fillId="21" borderId="64" xfId="28" applyNumberFormat="1" applyFont="1" applyFill="1" applyBorder="1" applyAlignment="1">
      <alignment horizontal="right" wrapText="1"/>
    </xf>
    <xf numFmtId="0" fontId="37" fillId="0" borderId="23" xfId="28" applyFont="1" applyFill="1" applyBorder="1" applyAlignment="1">
      <alignment horizontal="center"/>
    </xf>
    <xf numFmtId="49" fontId="37" fillId="0" borderId="23" xfId="28" applyNumberFormat="1" applyFont="1" applyFill="1" applyBorder="1" applyAlignment="1">
      <alignment horizontal="left"/>
    </xf>
    <xf numFmtId="0" fontId="37" fillId="0" borderId="23" xfId="28" applyFont="1" applyFill="1" applyBorder="1"/>
    <xf numFmtId="0" fontId="13" fillId="0" borderId="23" xfId="28" applyFill="1" applyBorder="1" applyAlignment="1">
      <alignment horizontal="center"/>
    </xf>
    <xf numFmtId="0" fontId="13" fillId="0" borderId="23" xfId="28" applyNumberFormat="1" applyFill="1" applyBorder="1" applyAlignment="1">
      <alignment horizontal="right"/>
    </xf>
    <xf numFmtId="0" fontId="13" fillId="0" borderId="23" xfId="28" applyNumberFormat="1" applyFill="1" applyBorder="1"/>
    <xf numFmtId="0" fontId="38" fillId="0" borderId="24" xfId="28" applyFont="1" applyFill="1" applyBorder="1" applyAlignment="1">
      <alignment horizontal="center" vertical="top"/>
    </xf>
    <xf numFmtId="49" fontId="38" fillId="0" borderId="24" xfId="28" applyNumberFormat="1" applyFont="1" applyFill="1" applyBorder="1" applyAlignment="1">
      <alignment horizontal="left" vertical="top"/>
    </xf>
    <xf numFmtId="0" fontId="38" fillId="0" borderId="24" xfId="28" applyFont="1" applyFill="1" applyBorder="1" applyAlignment="1">
      <alignment wrapText="1"/>
    </xf>
    <xf numFmtId="49" fontId="39" fillId="0" borderId="24" xfId="28" applyNumberFormat="1" applyFont="1" applyFill="1" applyBorder="1" applyAlignment="1">
      <alignment horizontal="center" vertical="top" shrinkToFit="1"/>
    </xf>
    <xf numFmtId="4" fontId="39" fillId="0" borderId="24" xfId="28" applyNumberFormat="1" applyFont="1" applyFill="1" applyBorder="1" applyAlignment="1">
      <alignment horizontal="right" vertical="top"/>
    </xf>
    <xf numFmtId="4" fontId="39" fillId="0" borderId="24" xfId="28" applyNumberFormat="1" applyFont="1" applyFill="1" applyBorder="1" applyAlignment="1">
      <alignment vertical="top"/>
    </xf>
    <xf numFmtId="0" fontId="40" fillId="0" borderId="24" xfId="28" applyFont="1" applyFill="1" applyBorder="1" applyAlignment="1">
      <alignment horizontal="center"/>
    </xf>
    <xf numFmtId="49" fontId="40" fillId="0" borderId="24" xfId="28" applyNumberFormat="1" applyFont="1" applyFill="1" applyBorder="1" applyAlignment="1">
      <alignment horizontal="left"/>
    </xf>
    <xf numFmtId="4" fontId="41" fillId="0" borderId="24" xfId="28" applyNumberFormat="1" applyFont="1" applyFill="1" applyBorder="1" applyAlignment="1">
      <alignment horizontal="right" wrapText="1"/>
    </xf>
    <xf numFmtId="0" fontId="41" fillId="0" borderId="24" xfId="28" applyFont="1" applyFill="1" applyBorder="1" applyAlignment="1">
      <alignment horizontal="left" wrapText="1"/>
    </xf>
    <xf numFmtId="0" fontId="41" fillId="0" borderId="24" xfId="0" applyFont="1" applyFill="1" applyBorder="1" applyAlignment="1">
      <alignment horizontal="right"/>
    </xf>
    <xf numFmtId="0" fontId="43" fillId="0" borderId="21" xfId="28" applyFont="1" applyFill="1" applyBorder="1"/>
    <xf numFmtId="4" fontId="13" fillId="0" borderId="21" xfId="28" applyNumberFormat="1" applyFill="1" applyBorder="1" applyAlignment="1">
      <alignment horizontal="right"/>
    </xf>
    <xf numFmtId="0" fontId="37" fillId="0" borderId="24" xfId="28" applyFont="1" applyFill="1" applyBorder="1" applyAlignment="1">
      <alignment horizontal="center"/>
    </xf>
    <xf numFmtId="49" fontId="37" fillId="0" borderId="24" xfId="28" applyNumberFormat="1" applyFont="1" applyFill="1" applyBorder="1" applyAlignment="1">
      <alignment horizontal="left"/>
    </xf>
    <xf numFmtId="0" fontId="37" fillId="0" borderId="24" xfId="28" applyFont="1" applyFill="1" applyBorder="1"/>
    <xf numFmtId="0" fontId="13" fillId="0" borderId="24" xfId="28" applyFill="1" applyBorder="1" applyAlignment="1">
      <alignment horizontal="center"/>
    </xf>
    <xf numFmtId="0" fontId="13" fillId="0" borderId="24" xfId="28" applyNumberFormat="1" applyFill="1" applyBorder="1" applyAlignment="1">
      <alignment horizontal="right"/>
    </xf>
    <xf numFmtId="0" fontId="13" fillId="0" borderId="24" xfId="28" applyNumberFormat="1" applyFill="1" applyBorder="1"/>
    <xf numFmtId="0" fontId="38" fillId="0" borderId="24" xfId="28" applyFont="1" applyFill="1" applyBorder="1" applyAlignment="1">
      <alignment horizontal="center"/>
    </xf>
    <xf numFmtId="49" fontId="38" fillId="0" borderId="24" xfId="28" applyNumberFormat="1" applyFont="1" applyFill="1" applyBorder="1" applyAlignment="1">
      <alignment horizontal="left"/>
    </xf>
    <xf numFmtId="49" fontId="39" fillId="0" borderId="24" xfId="28" applyNumberFormat="1" applyFont="1" applyFill="1" applyBorder="1" applyAlignment="1">
      <alignment horizontal="center" shrinkToFit="1"/>
    </xf>
    <xf numFmtId="4" fontId="39" fillId="0" borderId="24" xfId="28" applyNumberFormat="1" applyFont="1" applyFill="1" applyBorder="1" applyAlignment="1">
      <alignment horizontal="right"/>
    </xf>
    <xf numFmtId="4" fontId="39" fillId="0" borderId="24" xfId="28" applyNumberFormat="1" applyFont="1" applyFill="1" applyBorder="1"/>
    <xf numFmtId="0" fontId="13" fillId="0" borderId="28" xfId="28" applyFill="1" applyBorder="1" applyAlignment="1">
      <alignment horizontal="center"/>
    </xf>
    <xf numFmtId="49" fontId="43" fillId="0" borderId="28" xfId="28" applyNumberFormat="1" applyFont="1" applyFill="1" applyBorder="1" applyAlignment="1">
      <alignment horizontal="left"/>
    </xf>
    <xf numFmtId="0" fontId="43" fillId="0" borderId="28" xfId="28" applyFont="1" applyFill="1" applyBorder="1"/>
    <xf numFmtId="4" fontId="13" fillId="0" borderId="28" xfId="28" applyNumberFormat="1" applyFill="1" applyBorder="1" applyAlignment="1">
      <alignment horizontal="right"/>
    </xf>
    <xf numFmtId="4" fontId="37" fillId="0" borderId="28" xfId="28" applyNumberFormat="1" applyFont="1" applyFill="1" applyBorder="1"/>
    <xf numFmtId="49" fontId="37" fillId="0" borderId="19" xfId="0" applyNumberFormat="1" applyFont="1" applyFill="1" applyBorder="1"/>
    <xf numFmtId="0" fontId="37" fillId="0" borderId="20" xfId="0" applyFont="1" applyFill="1" applyBorder="1"/>
    <xf numFmtId="0" fontId="37" fillId="0" borderId="39" xfId="0" applyFont="1" applyFill="1" applyBorder="1"/>
    <xf numFmtId="0" fontId="37" fillId="0" borderId="58" xfId="0" applyFont="1" applyFill="1" applyBorder="1"/>
    <xf numFmtId="0" fontId="37" fillId="0" borderId="59" xfId="0" applyFont="1" applyFill="1" applyBorder="1"/>
    <xf numFmtId="0" fontId="37" fillId="0" borderId="60" xfId="0" applyFont="1" applyFill="1" applyBorder="1"/>
    <xf numFmtId="49" fontId="40" fillId="0" borderId="32" xfId="0" applyNumberFormat="1" applyFont="1" applyBorder="1"/>
    <xf numFmtId="0" fontId="40" fillId="0" borderId="0" xfId="0" applyFont="1" applyBorder="1"/>
    <xf numFmtId="0" fontId="0" fillId="0" borderId="0" xfId="0" applyBorder="1"/>
    <xf numFmtId="3" fontId="44" fillId="0" borderId="50" xfId="0" applyNumberFormat="1" applyFont="1" applyBorder="1"/>
    <xf numFmtId="3" fontId="44" fillId="0" borderId="14" xfId="0" applyNumberFormat="1" applyFont="1" applyBorder="1"/>
    <xf numFmtId="3" fontId="44" fillId="0" borderId="24" xfId="0" applyNumberFormat="1" applyFont="1" applyBorder="1"/>
    <xf numFmtId="3" fontId="44" fillId="0" borderId="63" xfId="0" applyNumberFormat="1" applyFont="1" applyBorder="1"/>
    <xf numFmtId="49" fontId="40" fillId="0" borderId="32" xfId="0" applyNumberFormat="1" applyFont="1" applyFill="1" applyBorder="1"/>
    <xf numFmtId="0" fontId="40" fillId="0" borderId="0" xfId="0" applyFont="1" applyFill="1" applyBorder="1"/>
    <xf numFmtId="0" fontId="0" fillId="0" borderId="0" xfId="0" applyFill="1" applyBorder="1"/>
    <xf numFmtId="3" fontId="44" fillId="0" borderId="50" xfId="0" applyNumberFormat="1" applyFont="1" applyFill="1" applyBorder="1"/>
    <xf numFmtId="3" fontId="44" fillId="0" borderId="14" xfId="0" applyNumberFormat="1" applyFont="1" applyFill="1" applyBorder="1"/>
    <xf numFmtId="3" fontId="44" fillId="0" borderId="24" xfId="0" applyNumberFormat="1" applyFont="1" applyFill="1" applyBorder="1"/>
    <xf numFmtId="3" fontId="44" fillId="0" borderId="63" xfId="0" applyNumberFormat="1" applyFont="1" applyFill="1" applyBorder="1"/>
    <xf numFmtId="0" fontId="37" fillId="0" borderId="19" xfId="0" applyFont="1" applyFill="1" applyBorder="1"/>
    <xf numFmtId="3" fontId="37" fillId="0" borderId="39" xfId="0" applyNumberFormat="1" applyFont="1" applyFill="1" applyBorder="1"/>
    <xf numFmtId="3" fontId="37" fillId="0" borderId="58" xfId="0" applyNumberFormat="1" applyFont="1" applyFill="1" applyBorder="1"/>
    <xf numFmtId="3" fontId="37" fillId="0" borderId="59" xfId="0" applyNumberFormat="1" applyFont="1" applyFill="1" applyBorder="1"/>
    <xf numFmtId="3" fontId="37" fillId="0" borderId="60" xfId="0" applyNumberFormat="1" applyFont="1" applyFill="1" applyBorder="1"/>
    <xf numFmtId="0" fontId="45" fillId="0" borderId="0" xfId="0" applyFont="1" applyFill="1" applyAlignment="1">
      <alignment horizontal="centerContinuous"/>
    </xf>
    <xf numFmtId="3" fontId="45" fillId="0" borderId="0" xfId="0" applyNumberFormat="1" applyFont="1" applyFill="1" applyAlignment="1">
      <alignment horizontal="centerContinuous"/>
    </xf>
    <xf numFmtId="0" fontId="0" fillId="0" borderId="0" xfId="0" applyFill="1"/>
    <xf numFmtId="0" fontId="1" fillId="0" borderId="25" xfId="0" applyFont="1" applyFill="1" applyBorder="1"/>
    <xf numFmtId="0" fontId="1" fillId="0" borderId="27" xfId="0" applyFont="1" applyFill="1" applyBorder="1"/>
    <xf numFmtId="0" fontId="0" fillId="0" borderId="49" xfId="0" applyFill="1" applyBorder="1"/>
    <xf numFmtId="0" fontId="1" fillId="0" borderId="61" xfId="0" applyFont="1" applyFill="1" applyBorder="1" applyAlignment="1">
      <alignment horizontal="right"/>
    </xf>
    <xf numFmtId="0" fontId="1" fillId="0" borderId="27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center"/>
    </xf>
    <xf numFmtId="4" fontId="46" fillId="0" borderId="27" xfId="0" applyNumberFormat="1" applyFont="1" applyFill="1" applyBorder="1" applyAlignment="1">
      <alignment horizontal="right"/>
    </xf>
    <xf numFmtId="4" fontId="46" fillId="0" borderId="49" xfId="0" applyNumberFormat="1" applyFont="1" applyFill="1" applyBorder="1" applyAlignment="1">
      <alignment horizontal="right"/>
    </xf>
    <xf numFmtId="0" fontId="44" fillId="0" borderId="43" xfId="0" applyFont="1" applyFill="1" applyBorder="1"/>
    <xf numFmtId="0" fontId="44" fillId="0" borderId="41" xfId="0" applyFont="1" applyFill="1" applyBorder="1"/>
    <xf numFmtId="0" fontId="44" fillId="0" borderId="35" xfId="0" applyFont="1" applyFill="1" applyBorder="1"/>
    <xf numFmtId="3" fontId="44" fillId="0" borderId="42" xfId="0" applyNumberFormat="1" applyFont="1" applyFill="1" applyBorder="1" applyAlignment="1">
      <alignment horizontal="right"/>
    </xf>
    <xf numFmtId="165" fontId="44" fillId="0" borderId="21" xfId="0" applyNumberFormat="1" applyFont="1" applyFill="1" applyBorder="1" applyAlignment="1">
      <alignment horizontal="right"/>
    </xf>
    <xf numFmtId="3" fontId="44" fillId="0" borderId="51" xfId="0" applyNumberFormat="1" applyFont="1" applyFill="1" applyBorder="1" applyAlignment="1">
      <alignment horizontal="right"/>
    </xf>
    <xf numFmtId="4" fontId="44" fillId="0" borderId="41" xfId="0" applyNumberFormat="1" applyFont="1" applyFill="1" applyBorder="1" applyAlignment="1">
      <alignment horizontal="right"/>
    </xf>
    <xf numFmtId="3" fontId="44" fillId="0" borderId="35" xfId="0" applyNumberFormat="1" applyFont="1" applyFill="1" applyBorder="1" applyAlignment="1">
      <alignment horizontal="right"/>
    </xf>
    <xf numFmtId="0" fontId="0" fillId="0" borderId="45" xfId="0" applyFill="1" applyBorder="1"/>
    <xf numFmtId="0" fontId="37" fillId="0" borderId="46" xfId="0" applyFont="1" applyFill="1" applyBorder="1"/>
    <xf numFmtId="0" fontId="0" fillId="0" borderId="46" xfId="0" applyFill="1" applyBorder="1"/>
    <xf numFmtId="4" fontId="0" fillId="0" borderId="62" xfId="0" applyNumberFormat="1" applyFill="1" applyBorder="1"/>
    <xf numFmtId="4" fontId="0" fillId="0" borderId="45" xfId="0" applyNumberFormat="1" applyFill="1" applyBorder="1"/>
    <xf numFmtId="4" fontId="0" fillId="0" borderId="46" xfId="0" applyNumberFormat="1" applyFill="1" applyBorder="1"/>
    <xf numFmtId="0" fontId="23" fillId="0" borderId="21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3" fillId="0" borderId="65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left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/>
    </xf>
    <xf numFmtId="0" fontId="23" fillId="0" borderId="33" xfId="0" applyFont="1" applyFill="1" applyBorder="1" applyAlignment="1">
      <alignment horizontal="left"/>
    </xf>
    <xf numFmtId="2" fontId="23" fillId="0" borderId="21" xfId="0" applyNumberFormat="1" applyFont="1" applyFill="1" applyBorder="1" applyAlignment="1">
      <alignment horizontal="center" vertical="center"/>
    </xf>
    <xf numFmtId="2" fontId="23" fillId="0" borderId="21" xfId="0" applyNumberFormat="1" applyFont="1" applyFill="1" applyBorder="1" applyAlignment="1">
      <alignment horizontal="center"/>
    </xf>
    <xf numFmtId="0" fontId="23" fillId="0" borderId="21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center" vertical="center"/>
    </xf>
    <xf numFmtId="1" fontId="23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/>
    <xf numFmtId="0" fontId="23" fillId="0" borderId="21" xfId="0" applyFont="1" applyFill="1" applyBorder="1" applyAlignment="1">
      <alignment horizontal="center"/>
    </xf>
    <xf numFmtId="0" fontId="23" fillId="0" borderId="21" xfId="0" applyFont="1" applyFill="1" applyBorder="1" applyAlignment="1">
      <alignment wrapText="1"/>
    </xf>
    <xf numFmtId="3" fontId="23" fillId="0" borderId="21" xfId="0" applyNumberFormat="1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vertical="center"/>
    </xf>
    <xf numFmtId="1" fontId="23" fillId="0" borderId="21" xfId="0" applyNumberFormat="1" applyFont="1" applyFill="1" applyBorder="1" applyAlignment="1">
      <alignment horizontal="center"/>
    </xf>
    <xf numFmtId="164" fontId="23" fillId="0" borderId="21" xfId="0" applyNumberFormat="1" applyFont="1" applyFill="1" applyBorder="1" applyAlignment="1">
      <alignment horizontal="center"/>
    </xf>
    <xf numFmtId="165" fontId="23" fillId="0" borderId="21" xfId="0" applyNumberFormat="1" applyFont="1" applyFill="1" applyBorder="1" applyAlignment="1">
      <alignment horizontal="center"/>
    </xf>
    <xf numFmtId="165" fontId="23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/>
    </xf>
    <xf numFmtId="4" fontId="40" fillId="0" borderId="21" xfId="0" applyNumberFormat="1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49" fontId="23" fillId="0" borderId="21" xfId="0" applyNumberFormat="1" applyFont="1" applyFill="1" applyBorder="1" applyAlignment="1">
      <alignment vertical="center" wrapText="1"/>
    </xf>
    <xf numFmtId="0" fontId="23" fillId="0" borderId="33" xfId="0" applyFont="1" applyFill="1" applyBorder="1" applyAlignment="1">
      <alignment horizontal="center" vertical="center"/>
    </xf>
    <xf numFmtId="2" fontId="23" fillId="0" borderId="31" xfId="0" applyNumberFormat="1" applyFont="1" applyFill="1" applyBorder="1" applyAlignment="1">
      <alignment horizontal="right" vertical="center"/>
    </xf>
    <xf numFmtId="0" fontId="23" fillId="0" borderId="31" xfId="0" applyFont="1" applyFill="1" applyBorder="1" applyAlignment="1">
      <alignment horizontal="right" vertical="center" wrapText="1"/>
    </xf>
    <xf numFmtId="2" fontId="23" fillId="0" borderId="31" xfId="0" applyNumberFormat="1" applyFont="1" applyFill="1" applyBorder="1" applyAlignment="1">
      <alignment horizontal="right"/>
    </xf>
    <xf numFmtId="169" fontId="24" fillId="0" borderId="44" xfId="0" applyNumberFormat="1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left" vertical="center"/>
    </xf>
    <xf numFmtId="169" fontId="24" fillId="0" borderId="31" xfId="0" applyNumberFormat="1" applyFont="1" applyFill="1" applyBorder="1" applyAlignment="1">
      <alignment horizontal="right" vertical="center"/>
    </xf>
    <xf numFmtId="2" fontId="24" fillId="0" borderId="31" xfId="0" applyNumberFormat="1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center"/>
    </xf>
    <xf numFmtId="169" fontId="24" fillId="0" borderId="44" xfId="0" applyNumberFormat="1" applyFont="1" applyFill="1" applyBorder="1" applyAlignment="1">
      <alignment horizontal="right"/>
    </xf>
    <xf numFmtId="169" fontId="24" fillId="0" borderId="31" xfId="0" applyNumberFormat="1" applyFont="1" applyFill="1" applyBorder="1" applyAlignment="1">
      <alignment horizontal="right"/>
    </xf>
    <xf numFmtId="0" fontId="40" fillId="0" borderId="33" xfId="0" applyFont="1" applyFill="1" applyBorder="1" applyAlignment="1">
      <alignment horizontal="center"/>
    </xf>
    <xf numFmtId="3" fontId="23" fillId="0" borderId="21" xfId="0" applyNumberFormat="1" applyFont="1" applyFill="1" applyBorder="1" applyAlignment="1">
      <alignment horizontal="center" vertical="center"/>
    </xf>
    <xf numFmtId="0" fontId="23" fillId="0" borderId="21" xfId="0" applyNumberFormat="1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left"/>
    </xf>
    <xf numFmtId="1" fontId="24" fillId="0" borderId="31" xfId="0" applyNumberFormat="1" applyFont="1" applyFill="1" applyBorder="1" applyAlignment="1">
      <alignment horizontal="right" vertical="center"/>
    </xf>
    <xf numFmtId="1" fontId="24" fillId="0" borderId="21" xfId="0" applyNumberFormat="1" applyFont="1" applyFill="1" applyBorder="1" applyAlignment="1">
      <alignment horizontal="center" vertical="center"/>
    </xf>
    <xf numFmtId="2" fontId="24" fillId="0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left"/>
    </xf>
    <xf numFmtId="0" fontId="48" fillId="0" borderId="21" xfId="0" applyFont="1" applyFill="1" applyBorder="1" applyAlignment="1">
      <alignment horizontal="left"/>
    </xf>
    <xf numFmtId="0" fontId="23" fillId="19" borderId="33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left"/>
    </xf>
    <xf numFmtId="169" fontId="24" fillId="0" borderId="20" xfId="0" applyNumberFormat="1" applyFont="1" applyFill="1" applyBorder="1" applyAlignment="1">
      <alignment horizontal="right"/>
    </xf>
    <xf numFmtId="1" fontId="52" fillId="0" borderId="21" xfId="0" applyNumberFormat="1" applyFont="1" applyFill="1" applyBorder="1" applyAlignment="1">
      <alignment horizontal="center" vertical="center"/>
    </xf>
    <xf numFmtId="0" fontId="48" fillId="0" borderId="21" xfId="0" applyFont="1" applyFill="1" applyBorder="1"/>
    <xf numFmtId="0" fontId="53" fillId="0" borderId="33" xfId="0" applyFont="1" applyBorder="1" applyAlignment="1">
      <alignment horizontal="center" vertical="center"/>
    </xf>
    <xf numFmtId="2" fontId="24" fillId="0" borderId="31" xfId="0" applyNumberFormat="1" applyFont="1" applyFill="1" applyBorder="1" applyAlignment="1">
      <alignment horizontal="right"/>
    </xf>
    <xf numFmtId="0" fontId="35" fillId="0" borderId="33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left" vertical="center"/>
    </xf>
    <xf numFmtId="169" fontId="24" fillId="0" borderId="20" xfId="0" applyNumberFormat="1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wrapText="1"/>
    </xf>
    <xf numFmtId="166" fontId="24" fillId="0" borderId="44" xfId="0" applyNumberFormat="1" applyFont="1" applyFill="1" applyBorder="1" applyAlignment="1">
      <alignment horizontal="right" vertical="center"/>
    </xf>
    <xf numFmtId="0" fontId="23" fillId="0" borderId="61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left" vertical="center" wrapText="1"/>
    </xf>
    <xf numFmtId="0" fontId="23" fillId="0" borderId="65" xfId="0" applyFont="1" applyFill="1" applyBorder="1" applyAlignment="1">
      <alignment horizontal="center" vertical="center"/>
    </xf>
    <xf numFmtId="2" fontId="23" fillId="0" borderId="65" xfId="0" applyNumberFormat="1" applyFont="1" applyFill="1" applyBorder="1" applyAlignment="1">
      <alignment horizontal="center" vertical="center"/>
    </xf>
    <xf numFmtId="2" fontId="23" fillId="0" borderId="67" xfId="0" applyNumberFormat="1" applyFont="1" applyFill="1" applyBorder="1" applyAlignment="1">
      <alignment horizontal="right" vertical="center"/>
    </xf>
    <xf numFmtId="1" fontId="50" fillId="0" borderId="21" xfId="0" applyNumberFormat="1" applyFont="1" applyFill="1" applyBorder="1" applyAlignment="1">
      <alignment horizontal="center"/>
    </xf>
    <xf numFmtId="0" fontId="23" fillId="0" borderId="21" xfId="0" applyFont="1" applyFill="1" applyBorder="1" applyAlignment="1">
      <alignment horizontal="center" wrapText="1"/>
    </xf>
    <xf numFmtId="0" fontId="24" fillId="0" borderId="18" xfId="0" applyFont="1" applyFill="1" applyBorder="1" applyAlignment="1">
      <alignment horizontal="left" vertical="center"/>
    </xf>
    <xf numFmtId="169" fontId="24" fillId="0" borderId="18" xfId="0" applyNumberFormat="1" applyFont="1" applyFill="1" applyBorder="1" applyAlignment="1">
      <alignment horizontal="right" vertical="center"/>
    </xf>
    <xf numFmtId="0" fontId="24" fillId="0" borderId="32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166" fontId="24" fillId="0" borderId="50" xfId="0" applyNumberFormat="1" applyFont="1" applyFill="1" applyBorder="1" applyAlignment="1">
      <alignment horizontal="right" vertical="center"/>
    </xf>
    <xf numFmtId="0" fontId="23" fillId="19" borderId="21" xfId="0" applyFont="1" applyFill="1" applyBorder="1" applyAlignment="1">
      <alignment horizontal="center" vertical="center"/>
    </xf>
    <xf numFmtId="0" fontId="23" fillId="19" borderId="21" xfId="0" applyFont="1" applyFill="1" applyBorder="1" applyAlignment="1">
      <alignment horizontal="left" vertical="center" wrapText="1"/>
    </xf>
    <xf numFmtId="2" fontId="23" fillId="0" borderId="23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1" fontId="38" fillId="0" borderId="21" xfId="0" applyNumberFormat="1" applyFont="1" applyFill="1" applyBorder="1" applyAlignment="1">
      <alignment horizontal="center" vertical="center"/>
    </xf>
    <xf numFmtId="4" fontId="44" fillId="0" borderId="21" xfId="0" applyNumberFormat="1" applyFont="1" applyBorder="1" applyAlignment="1">
      <alignment horizontal="left" vertical="top" wrapText="1"/>
    </xf>
    <xf numFmtId="3" fontId="44" fillId="0" borderId="21" xfId="0" applyNumberFormat="1" applyFont="1" applyBorder="1" applyAlignment="1">
      <alignment vertical="top" wrapText="1"/>
    </xf>
    <xf numFmtId="3" fontId="44" fillId="0" borderId="21" xfId="0" applyNumberFormat="1" applyFont="1" applyBorder="1"/>
    <xf numFmtId="3" fontId="1" fillId="0" borderId="28" xfId="0" applyNumberFormat="1" applyFont="1" applyBorder="1"/>
    <xf numFmtId="3" fontId="44" fillId="0" borderId="28" xfId="0" applyNumberFormat="1" applyFont="1" applyBorder="1"/>
    <xf numFmtId="3" fontId="44" fillId="0" borderId="31" xfId="0" applyNumberFormat="1" applyFont="1" applyBorder="1" applyAlignment="1">
      <alignment vertical="top" wrapText="1"/>
    </xf>
    <xf numFmtId="3" fontId="44" fillId="0" borderId="33" xfId="0" applyNumberFormat="1" applyFont="1" applyBorder="1" applyAlignment="1">
      <alignment horizontal="left" vertical="top" wrapText="1"/>
    </xf>
    <xf numFmtId="49" fontId="44" fillId="0" borderId="33" xfId="0" applyNumberFormat="1" applyFont="1" applyBorder="1" applyAlignment="1">
      <alignment vertical="top"/>
    </xf>
    <xf numFmtId="4" fontId="44" fillId="0" borderId="33" xfId="0" applyNumberFormat="1" applyFont="1" applyBorder="1" applyAlignment="1">
      <alignment horizontal="left" vertical="top" wrapText="1"/>
    </xf>
    <xf numFmtId="3" fontId="44" fillId="0" borderId="31" xfId="0" applyNumberFormat="1" applyFont="1" applyFill="1" applyBorder="1" applyAlignment="1">
      <alignment vertical="top" wrapText="1"/>
    </xf>
    <xf numFmtId="3" fontId="44" fillId="0" borderId="31" xfId="0" applyNumberFormat="1" applyFont="1" applyBorder="1"/>
    <xf numFmtId="3" fontId="44" fillId="0" borderId="68" xfId="0" applyNumberFormat="1" applyFont="1" applyBorder="1"/>
    <xf numFmtId="4" fontId="23" fillId="0" borderId="69" xfId="0" applyNumberFormat="1" applyFont="1" applyBorder="1" applyAlignment="1">
      <alignment horizontal="center" vertical="center"/>
    </xf>
    <xf numFmtId="4" fontId="23" fillId="0" borderId="70" xfId="0" applyNumberFormat="1" applyFont="1" applyBorder="1" applyAlignment="1">
      <alignment horizontal="center" vertical="center" wrapText="1"/>
    </xf>
    <xf numFmtId="3" fontId="23" fillId="0" borderId="70" xfId="0" applyNumberFormat="1" applyFont="1" applyBorder="1" applyAlignment="1">
      <alignment horizontal="center" vertical="center" wrapText="1"/>
    </xf>
    <xf numFmtId="3" fontId="23" fillId="0" borderId="71" xfId="0" applyNumberFormat="1" applyFont="1" applyBorder="1" applyAlignment="1">
      <alignment horizontal="center" vertical="center" wrapText="1"/>
    </xf>
    <xf numFmtId="3" fontId="44" fillId="0" borderId="29" xfId="0" applyNumberFormat="1" applyFont="1" applyBorder="1"/>
    <xf numFmtId="3" fontId="1" fillId="0" borderId="68" xfId="0" applyNumberFormat="1" applyFont="1" applyBorder="1"/>
    <xf numFmtId="3" fontId="1" fillId="0" borderId="44" xfId="0" applyNumberFormat="1" applyFont="1" applyBorder="1"/>
    <xf numFmtId="4" fontId="0" fillId="0" borderId="72" xfId="0" applyNumberFormat="1" applyBorder="1" applyAlignment="1">
      <alignment vertical="top"/>
    </xf>
    <xf numFmtId="4" fontId="0" fillId="0" borderId="73" xfId="0" applyNumberFormat="1" applyBorder="1" applyAlignment="1">
      <alignment vertical="top" wrapText="1"/>
    </xf>
    <xf numFmtId="3" fontId="0" fillId="0" borderId="73" xfId="0" applyNumberFormat="1" applyBorder="1"/>
    <xf numFmtId="3" fontId="0" fillId="0" borderId="74" xfId="0" applyNumberFormat="1" applyBorder="1"/>
    <xf numFmtId="49" fontId="44" fillId="0" borderId="61" xfId="0" applyNumberFormat="1" applyFont="1" applyBorder="1" applyAlignment="1">
      <alignment horizontal="left" vertical="top"/>
    </xf>
    <xf numFmtId="4" fontId="44" fillId="0" borderId="65" xfId="0" applyNumberFormat="1" applyFont="1" applyBorder="1" applyAlignment="1">
      <alignment horizontal="left" vertical="top" wrapText="1"/>
    </xf>
    <xf numFmtId="3" fontId="44" fillId="0" borderId="65" xfId="0" applyNumberFormat="1" applyFont="1" applyBorder="1" applyAlignment="1">
      <alignment vertical="top" wrapText="1"/>
    </xf>
    <xf numFmtId="3" fontId="44" fillId="0" borderId="67" xfId="0" applyNumberFormat="1" applyFont="1" applyBorder="1" applyAlignment="1">
      <alignment vertical="top" wrapText="1"/>
    </xf>
    <xf numFmtId="49" fontId="44" fillId="0" borderId="33" xfId="0" applyNumberFormat="1" applyFont="1" applyBorder="1" applyAlignment="1">
      <alignment horizontal="left" vertical="top"/>
    </xf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50" xfId="0" applyBorder="1"/>
    <xf numFmtId="0" fontId="0" fillId="0" borderId="53" xfId="0" applyBorder="1"/>
    <xf numFmtId="0" fontId="0" fillId="0" borderId="16" xfId="0" applyBorder="1"/>
    <xf numFmtId="0" fontId="0" fillId="0" borderId="15" xfId="0" applyBorder="1"/>
    <xf numFmtId="0" fontId="0" fillId="0" borderId="75" xfId="0" applyBorder="1"/>
    <xf numFmtId="0" fontId="0" fillId="0" borderId="30" xfId="0" applyBorder="1"/>
    <xf numFmtId="0" fontId="0" fillId="0" borderId="11" xfId="0" applyBorder="1"/>
    <xf numFmtId="0" fontId="0" fillId="0" borderId="34" xfId="0" applyBorder="1"/>
    <xf numFmtId="0" fontId="0" fillId="0" borderId="32" xfId="0" applyBorder="1"/>
    <xf numFmtId="0" fontId="0" fillId="0" borderId="13" xfId="0" applyBorder="1"/>
    <xf numFmtId="0" fontId="37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9" xfId="0" applyBorder="1" applyAlignment="1">
      <alignment horizontal="centerContinuous"/>
    </xf>
    <xf numFmtId="0" fontId="37" fillId="0" borderId="20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40" xfId="0" applyBorder="1"/>
    <xf numFmtId="0" fontId="0" fillId="0" borderId="41" xfId="0" applyBorder="1"/>
    <xf numFmtId="3" fontId="0" fillId="0" borderId="29" xfId="0" applyNumberFormat="1" applyBorder="1"/>
    <xf numFmtId="0" fontId="0" fillId="0" borderId="25" xfId="0" applyBorder="1"/>
    <xf numFmtId="3" fontId="0" fillId="0" borderId="27" xfId="0" applyNumberFormat="1" applyBorder="1"/>
    <xf numFmtId="0" fontId="0" fillId="0" borderId="26" xfId="0" applyBorder="1"/>
    <xf numFmtId="3" fontId="0" fillId="0" borderId="11" xfId="0" applyNumberFormat="1" applyBorder="1"/>
    <xf numFmtId="0" fontId="0" fillId="0" borderId="12" xfId="0" applyBorder="1"/>
    <xf numFmtId="0" fontId="0" fillId="0" borderId="42" xfId="0" applyBorder="1"/>
    <xf numFmtId="0" fontId="0" fillId="0" borderId="43" xfId="0" applyBorder="1"/>
    <xf numFmtId="0" fontId="44" fillId="0" borderId="30" xfId="0" applyFont="1" applyBorder="1"/>
    <xf numFmtId="0" fontId="0" fillId="0" borderId="45" xfId="0" applyBorder="1"/>
    <xf numFmtId="3" fontId="0" fillId="0" borderId="46" xfId="0" applyNumberFormat="1" applyBorder="1"/>
    <xf numFmtId="0" fontId="0" fillId="0" borderId="47" xfId="0" applyBorder="1"/>
    <xf numFmtId="0" fontId="0" fillId="0" borderId="76" xfId="0" applyBorder="1"/>
    <xf numFmtId="0" fontId="0" fillId="0" borderId="0" xfId="0" applyBorder="1" applyAlignment="1">
      <alignment horizontal="right"/>
    </xf>
    <xf numFmtId="167" fontId="0" fillId="0" borderId="0" xfId="0" applyNumberFormat="1" applyBorder="1"/>
    <xf numFmtId="0" fontId="0" fillId="0" borderId="15" xfId="0" applyNumberFormat="1" applyBorder="1" applyAlignment="1">
      <alignment horizontal="right"/>
    </xf>
    <xf numFmtId="166" fontId="0" fillId="0" borderId="11" xfId="0" applyNumberFormat="1" applyBorder="1"/>
    <xf numFmtId="166" fontId="0" fillId="0" borderId="0" xfId="0" applyNumberFormat="1" applyBorder="1"/>
    <xf numFmtId="0" fontId="49" fillId="0" borderId="45" xfId="0" applyFont="1" applyFill="1" applyBorder="1"/>
    <xf numFmtId="0" fontId="49" fillId="0" borderId="46" xfId="0" applyFont="1" applyFill="1" applyBorder="1"/>
    <xf numFmtId="0" fontId="49" fillId="0" borderId="77" xfId="0" applyFont="1" applyFill="1" applyBorder="1"/>
    <xf numFmtId="166" fontId="49" fillId="0" borderId="46" xfId="0" applyNumberFormat="1" applyFont="1" applyFill="1" applyBorder="1"/>
    <xf numFmtId="0" fontId="49" fillId="0" borderId="78" xfId="0" applyFont="1" applyFill="1" applyBorder="1"/>
    <xf numFmtId="9" fontId="0" fillId="0" borderId="12" xfId="0" applyNumberFormat="1" applyBorder="1" applyAlignment="1">
      <alignment horizontal="center"/>
    </xf>
    <xf numFmtId="166" fontId="0" fillId="0" borderId="11" xfId="0" applyNumberFormat="1" applyFill="1" applyBorder="1"/>
    <xf numFmtId="49" fontId="36" fillId="18" borderId="21" xfId="28" applyNumberFormat="1" applyFont="1" applyFill="1" applyBorder="1"/>
    <xf numFmtId="0" fontId="36" fillId="18" borderId="12" xfId="28" applyFont="1" applyFill="1" applyBorder="1" applyAlignment="1">
      <alignment horizontal="center"/>
    </xf>
    <xf numFmtId="0" fontId="36" fillId="18" borderId="12" xfId="28" applyNumberFormat="1" applyFont="1" applyFill="1" applyBorder="1" applyAlignment="1">
      <alignment horizontal="center"/>
    </xf>
    <xf numFmtId="0" fontId="36" fillId="18" borderId="21" xfId="28" applyFont="1" applyFill="1" applyBorder="1" applyAlignment="1">
      <alignment horizontal="center"/>
    </xf>
    <xf numFmtId="49" fontId="40" fillId="0" borderId="24" xfId="28" applyNumberFormat="1" applyFont="1" applyBorder="1" applyAlignment="1">
      <alignment horizontal="left"/>
    </xf>
    <xf numFmtId="0" fontId="13" fillId="18" borderId="21" xfId="28" applyFill="1" applyBorder="1" applyAlignment="1">
      <alignment horizontal="center"/>
    </xf>
    <xf numFmtId="49" fontId="43" fillId="18" borderId="21" xfId="28" applyNumberFormat="1" applyFont="1" applyFill="1" applyBorder="1" applyAlignment="1">
      <alignment horizontal="left"/>
    </xf>
    <xf numFmtId="0" fontId="43" fillId="18" borderId="10" xfId="28" applyFont="1" applyFill="1" applyBorder="1"/>
    <xf numFmtId="0" fontId="13" fillId="18" borderId="11" xfId="28" applyFill="1" applyBorder="1" applyAlignment="1">
      <alignment horizontal="center"/>
    </xf>
    <xf numFmtId="4" fontId="13" fillId="18" borderId="11" xfId="28" applyNumberFormat="1" applyFill="1" applyBorder="1" applyAlignment="1">
      <alignment horizontal="right"/>
    </xf>
    <xf numFmtId="4" fontId="13" fillId="18" borderId="12" xfId="28" applyNumberFormat="1" applyFill="1" applyBorder="1" applyAlignment="1">
      <alignment horizontal="right"/>
    </xf>
    <xf numFmtId="4" fontId="37" fillId="18" borderId="21" xfId="28" applyNumberFormat="1" applyFont="1" applyFill="1" applyBorder="1"/>
    <xf numFmtId="0" fontId="38" fillId="0" borderId="23" xfId="28" applyFont="1" applyFill="1" applyBorder="1" applyAlignment="1">
      <alignment horizontal="center" vertical="top"/>
    </xf>
    <xf numFmtId="4" fontId="41" fillId="0" borderId="28" xfId="28" applyNumberFormat="1" applyFont="1" applyFill="1" applyBorder="1" applyAlignment="1">
      <alignment horizontal="right" wrapText="1"/>
    </xf>
    <xf numFmtId="0" fontId="41" fillId="0" borderId="28" xfId="28" applyFont="1" applyFill="1" applyBorder="1" applyAlignment="1">
      <alignment horizontal="left" wrapText="1"/>
    </xf>
    <xf numFmtId="0" fontId="41" fillId="0" borderId="28" xfId="0" applyFont="1" applyFill="1" applyBorder="1" applyAlignment="1">
      <alignment horizontal="right"/>
    </xf>
    <xf numFmtId="49" fontId="38" fillId="0" borderId="23" xfId="28" applyNumberFormat="1" applyFont="1" applyFill="1" applyBorder="1" applyAlignment="1">
      <alignment horizontal="left"/>
    </xf>
    <xf numFmtId="0" fontId="38" fillId="0" borderId="23" xfId="28" applyFont="1" applyFill="1" applyBorder="1" applyAlignment="1">
      <alignment wrapText="1"/>
    </xf>
    <xf numFmtId="0" fontId="13" fillId="18" borderId="28" xfId="28" applyFill="1" applyBorder="1" applyAlignment="1">
      <alignment horizontal="center"/>
    </xf>
    <xf numFmtId="49" fontId="43" fillId="18" borderId="28" xfId="28" applyNumberFormat="1" applyFont="1" applyFill="1" applyBorder="1" applyAlignment="1">
      <alignment horizontal="left"/>
    </xf>
    <xf numFmtId="0" fontId="43" fillId="18" borderId="28" xfId="28" applyFont="1" applyFill="1" applyBorder="1"/>
    <xf numFmtId="4" fontId="13" fillId="18" borderId="21" xfId="28" applyNumberFormat="1" applyFill="1" applyBorder="1" applyAlignment="1">
      <alignment horizontal="right"/>
    </xf>
    <xf numFmtId="49" fontId="38" fillId="0" borderId="24" xfId="28" applyNumberFormat="1" applyFont="1" applyFill="1" applyBorder="1" applyAlignment="1">
      <alignment horizontal="center" shrinkToFit="1"/>
    </xf>
    <xf numFmtId="4" fontId="38" fillId="0" borderId="24" xfId="28" applyNumberFormat="1" applyFont="1" applyFill="1" applyBorder="1" applyAlignment="1">
      <alignment horizontal="right"/>
    </xf>
    <xf numFmtId="0" fontId="38" fillId="0" borderId="28" xfId="28" applyFont="1" applyFill="1" applyBorder="1" applyAlignment="1">
      <alignment horizontal="center"/>
    </xf>
    <xf numFmtId="49" fontId="38" fillId="0" borderId="28" xfId="28" applyNumberFormat="1" applyFont="1" applyFill="1" applyBorder="1" applyAlignment="1">
      <alignment horizontal="left"/>
    </xf>
    <xf numFmtId="0" fontId="38" fillId="0" borderId="23" xfId="28" applyFont="1" applyFill="1" applyBorder="1" applyAlignment="1">
      <alignment horizontal="center"/>
    </xf>
    <xf numFmtId="49" fontId="38" fillId="0" borderId="23" xfId="28" applyNumberFormat="1" applyFont="1" applyFill="1" applyBorder="1" applyAlignment="1">
      <alignment horizontal="center" shrinkToFit="1"/>
    </xf>
    <xf numFmtId="4" fontId="38" fillId="0" borderId="23" xfId="28" applyNumberFormat="1" applyFont="1" applyFill="1" applyBorder="1" applyAlignment="1">
      <alignment horizontal="right"/>
    </xf>
    <xf numFmtId="4" fontId="38" fillId="0" borderId="23" xfId="28" applyNumberFormat="1" applyFont="1" applyFill="1" applyBorder="1"/>
    <xf numFmtId="0" fontId="38" fillId="0" borderId="21" xfId="28" applyFont="1" applyFill="1" applyBorder="1" applyAlignment="1">
      <alignment horizontal="center"/>
    </xf>
    <xf numFmtId="49" fontId="38" fillId="0" borderId="21" xfId="28" applyNumberFormat="1" applyFont="1" applyFill="1" applyBorder="1" applyAlignment="1">
      <alignment horizontal="left"/>
    </xf>
    <xf numFmtId="0" fontId="38" fillId="0" borderId="24" xfId="28" applyNumberFormat="1" applyFont="1" applyFill="1" applyBorder="1" applyAlignment="1">
      <alignment horizontal="right"/>
    </xf>
    <xf numFmtId="0" fontId="38" fillId="0" borderId="24" xfId="28" applyNumberFormat="1" applyFont="1" applyFill="1" applyBorder="1"/>
    <xf numFmtId="0" fontId="38" fillId="18" borderId="21" xfId="28" applyFont="1" applyFill="1" applyBorder="1" applyAlignment="1">
      <alignment horizontal="center"/>
    </xf>
    <xf numFmtId="4" fontId="38" fillId="18" borderId="21" xfId="28" applyNumberFormat="1" applyFont="1" applyFill="1" applyBorder="1" applyAlignment="1">
      <alignment horizontal="right"/>
    </xf>
    <xf numFmtId="0" fontId="1" fillId="18" borderId="25" xfId="0" applyFont="1" applyFill="1" applyBorder="1"/>
    <xf numFmtId="0" fontId="1" fillId="18" borderId="27" xfId="0" applyFont="1" applyFill="1" applyBorder="1"/>
    <xf numFmtId="0" fontId="45" fillId="0" borderId="0" xfId="0" applyFont="1" applyAlignment="1">
      <alignment horizontal="centerContinuous"/>
    </xf>
    <xf numFmtId="49" fontId="37" fillId="18" borderId="19" xfId="0" applyNumberFormat="1" applyFont="1" applyFill="1" applyBorder="1" applyAlignment="1">
      <alignment horizontal="center"/>
    </xf>
    <xf numFmtId="0" fontId="37" fillId="18" borderId="20" xfId="0" applyFont="1" applyFill="1" applyBorder="1" applyAlignment="1">
      <alignment horizontal="center"/>
    </xf>
    <xf numFmtId="0" fontId="37" fillId="18" borderId="39" xfId="0" applyFont="1" applyFill="1" applyBorder="1" applyAlignment="1">
      <alignment horizontal="center"/>
    </xf>
    <xf numFmtId="0" fontId="37" fillId="18" borderId="58" xfId="0" applyFont="1" applyFill="1" applyBorder="1" applyAlignment="1">
      <alignment horizontal="center"/>
    </xf>
    <xf numFmtId="0" fontId="37" fillId="18" borderId="59" xfId="0" applyFont="1" applyFill="1" applyBorder="1" applyAlignment="1">
      <alignment horizontal="center"/>
    </xf>
    <xf numFmtId="0" fontId="37" fillId="18" borderId="60" xfId="0" applyFont="1" applyFill="1" applyBorder="1" applyAlignment="1">
      <alignment horizontal="center"/>
    </xf>
    <xf numFmtId="0" fontId="37" fillId="18" borderId="19" xfId="0" applyFont="1" applyFill="1" applyBorder="1"/>
    <xf numFmtId="0" fontId="37" fillId="18" borderId="20" xfId="0" applyFont="1" applyFill="1" applyBorder="1"/>
    <xf numFmtId="3" fontId="37" fillId="18" borderId="39" xfId="0" applyNumberFormat="1" applyFont="1" applyFill="1" applyBorder="1"/>
    <xf numFmtId="3" fontId="37" fillId="18" borderId="58" xfId="0" applyNumberFormat="1" applyFont="1" applyFill="1" applyBorder="1"/>
    <xf numFmtId="3" fontId="37" fillId="18" borderId="59" xfId="0" applyNumberFormat="1" applyFont="1" applyFill="1" applyBorder="1"/>
    <xf numFmtId="3" fontId="37" fillId="18" borderId="60" xfId="0" applyNumberFormat="1" applyFont="1" applyFill="1" applyBorder="1"/>
    <xf numFmtId="3" fontId="45" fillId="0" borderId="0" xfId="0" applyNumberFormat="1" applyFont="1" applyAlignment="1">
      <alignment horizontal="centerContinuous"/>
    </xf>
    <xf numFmtId="0" fontId="0" fillId="18" borderId="49" xfId="0" applyFill="1" applyBorder="1"/>
    <xf numFmtId="0" fontId="1" fillId="18" borderId="61" xfId="0" applyFont="1" applyFill="1" applyBorder="1" applyAlignment="1">
      <alignment horizontal="right"/>
    </xf>
    <xf numFmtId="0" fontId="1" fillId="18" borderId="27" xfId="0" applyFont="1" applyFill="1" applyBorder="1" applyAlignment="1">
      <alignment horizontal="right"/>
    </xf>
    <xf numFmtId="0" fontId="1" fillId="18" borderId="26" xfId="0" applyFont="1" applyFill="1" applyBorder="1" applyAlignment="1">
      <alignment horizontal="center"/>
    </xf>
    <xf numFmtId="4" fontId="46" fillId="18" borderId="27" xfId="0" applyNumberFormat="1" applyFont="1" applyFill="1" applyBorder="1" applyAlignment="1">
      <alignment horizontal="right"/>
    </xf>
    <xf numFmtId="4" fontId="46" fillId="18" borderId="49" xfId="0" applyNumberFormat="1" applyFont="1" applyFill="1" applyBorder="1" applyAlignment="1">
      <alignment horizontal="right"/>
    </xf>
    <xf numFmtId="0" fontId="44" fillId="0" borderId="43" xfId="0" applyFont="1" applyBorder="1"/>
    <xf numFmtId="0" fontId="44" fillId="0" borderId="41" xfId="0" applyFont="1" applyBorder="1"/>
    <xf numFmtId="0" fontId="44" fillId="0" borderId="35" xfId="0" applyFont="1" applyBorder="1"/>
    <xf numFmtId="3" fontId="44" fillId="0" borderId="42" xfId="0" applyNumberFormat="1" applyFont="1" applyBorder="1" applyAlignment="1">
      <alignment horizontal="right"/>
    </xf>
    <xf numFmtId="165" fontId="44" fillId="0" borderId="21" xfId="0" applyNumberFormat="1" applyFont="1" applyBorder="1" applyAlignment="1">
      <alignment horizontal="right"/>
    </xf>
    <xf numFmtId="3" fontId="44" fillId="0" borderId="51" xfId="0" applyNumberFormat="1" applyFont="1" applyBorder="1" applyAlignment="1">
      <alignment horizontal="right"/>
    </xf>
    <xf numFmtId="4" fontId="44" fillId="0" borderId="41" xfId="0" applyNumberFormat="1" applyFont="1" applyBorder="1" applyAlignment="1">
      <alignment horizontal="right"/>
    </xf>
    <xf numFmtId="3" fontId="44" fillId="0" borderId="35" xfId="0" applyNumberFormat="1" applyFont="1" applyBorder="1" applyAlignment="1">
      <alignment horizontal="right"/>
    </xf>
    <xf numFmtId="0" fontId="0" fillId="18" borderId="45" xfId="0" applyFill="1" applyBorder="1"/>
    <xf numFmtId="0" fontId="37" fillId="18" borderId="46" xfId="0" applyFont="1" applyFill="1" applyBorder="1"/>
    <xf numFmtId="0" fontId="0" fillId="18" borderId="46" xfId="0" applyFill="1" applyBorder="1"/>
    <xf numFmtId="4" fontId="0" fillId="18" borderId="62" xfId="0" applyNumberFormat="1" applyFill="1" applyBorder="1"/>
    <xf numFmtId="4" fontId="0" fillId="18" borderId="45" xfId="0" applyNumberFormat="1" applyFill="1" applyBorder="1"/>
    <xf numFmtId="4" fontId="0" fillId="18" borderId="46" xfId="0" applyNumberFormat="1" applyFill="1" applyBorder="1"/>
    <xf numFmtId="49" fontId="57" fillId="21" borderId="79" xfId="28" applyNumberFormat="1" applyFont="1" applyFill="1" applyBorder="1" applyAlignment="1">
      <alignment horizontal="left" wrapText="1"/>
    </xf>
    <xf numFmtId="49" fontId="58" fillId="0" borderId="80" xfId="0" applyNumberFormat="1" applyFont="1" applyBorder="1" applyAlignment="1">
      <alignment horizontal="left" wrapText="1"/>
    </xf>
    <xf numFmtId="0" fontId="23" fillId="0" borderId="24" xfId="28" applyFont="1" applyBorder="1" applyAlignment="1">
      <alignment horizontal="center"/>
    </xf>
    <xf numFmtId="49" fontId="23" fillId="0" borderId="24" xfId="28" applyNumberFormat="1" applyFont="1" applyBorder="1" applyAlignment="1">
      <alignment horizontal="left"/>
    </xf>
    <xf numFmtId="49" fontId="23" fillId="0" borderId="24" xfId="28" applyNumberFormat="1" applyFont="1" applyBorder="1" applyAlignment="1">
      <alignment horizontal="right"/>
    </xf>
    <xf numFmtId="4" fontId="57" fillId="21" borderId="64" xfId="28" applyNumberFormat="1" applyFont="1" applyFill="1" applyBorder="1" applyAlignment="1">
      <alignment horizontal="right" wrapText="1"/>
    </xf>
    <xf numFmtId="0" fontId="57" fillId="21" borderId="13" xfId="28" applyFont="1" applyFill="1" applyBorder="1" applyAlignment="1">
      <alignment horizontal="left" wrapText="1"/>
    </xf>
    <xf numFmtId="0" fontId="57" fillId="0" borderId="14" xfId="0" applyFont="1" applyBorder="1" applyAlignment="1">
      <alignment horizontal="right"/>
    </xf>
    <xf numFmtId="0" fontId="28" fillId="0" borderId="52" xfId="28" applyFont="1" applyBorder="1" applyAlignment="1">
      <alignment horizontal="center" vertical="top"/>
    </xf>
    <xf numFmtId="49" fontId="28" fillId="0" borderId="41" xfId="28" applyNumberFormat="1" applyFont="1" applyBorder="1" applyAlignment="1">
      <alignment horizontal="left" vertical="top"/>
    </xf>
    <xf numFmtId="49" fontId="28" fillId="0" borderId="41" xfId="28" applyNumberFormat="1" applyFont="1" applyBorder="1" applyAlignment="1">
      <alignment horizontal="center" shrinkToFit="1"/>
    </xf>
    <xf numFmtId="4" fontId="28" fillId="0" borderId="41" xfId="28" applyNumberFormat="1" applyFont="1" applyBorder="1" applyAlignment="1">
      <alignment horizontal="right"/>
    </xf>
    <xf numFmtId="4" fontId="28" fillId="0" borderId="51" xfId="28" applyNumberFormat="1" applyFont="1" applyBorder="1"/>
    <xf numFmtId="0" fontId="57" fillId="0" borderId="41" xfId="28" applyFont="1" applyBorder="1" applyAlignment="1">
      <alignment vertical="top" wrapText="1"/>
    </xf>
    <xf numFmtId="0" fontId="28" fillId="0" borderId="24" xfId="28" applyFont="1" applyBorder="1" applyAlignment="1">
      <alignment horizontal="center" vertical="top"/>
    </xf>
    <xf numFmtId="49" fontId="28" fillId="0" borderId="24" xfId="28" applyNumberFormat="1" applyFont="1" applyBorder="1" applyAlignment="1">
      <alignment horizontal="left" vertical="top"/>
    </xf>
    <xf numFmtId="4" fontId="28" fillId="0" borderId="24" xfId="28" applyNumberFormat="1" applyFont="1" applyBorder="1" applyAlignment="1">
      <alignment horizontal="right"/>
    </xf>
    <xf numFmtId="4" fontId="28" fillId="0" borderId="13" xfId="28" applyNumberFormat="1" applyFont="1" applyBorder="1" applyAlignment="1">
      <alignment horizontal="right"/>
    </xf>
    <xf numFmtId="4" fontId="28" fillId="0" borderId="14" xfId="28" applyNumberFormat="1" applyFont="1" applyBorder="1"/>
    <xf numFmtId="49" fontId="23" fillId="0" borderId="0" xfId="0" applyNumberFormat="1" applyFont="1" applyBorder="1" applyAlignment="1">
      <alignment horizontal="left"/>
    </xf>
    <xf numFmtId="165" fontId="21" fillId="0" borderId="14" xfId="0" applyNumberFormat="1" applyFont="1" applyBorder="1"/>
    <xf numFmtId="49" fontId="59" fillId="0" borderId="21" xfId="28" applyNumberFormat="1" applyFont="1" applyFill="1" applyBorder="1"/>
    <xf numFmtId="0" fontId="59" fillId="0" borderId="12" xfId="28" applyFont="1" applyFill="1" applyBorder="1" applyAlignment="1">
      <alignment horizontal="center"/>
    </xf>
    <xf numFmtId="0" fontId="59" fillId="0" borderId="12" xfId="28" applyNumberFormat="1" applyFont="1" applyFill="1" applyBorder="1" applyAlignment="1">
      <alignment horizontal="center"/>
    </xf>
    <xf numFmtId="0" fontId="59" fillId="0" borderId="21" xfId="28" applyFont="1" applyFill="1" applyBorder="1" applyAlignment="1">
      <alignment horizontal="center"/>
    </xf>
    <xf numFmtId="0" fontId="44" fillId="0" borderId="24" xfId="28" applyFont="1" applyFill="1" applyBorder="1" applyAlignment="1">
      <alignment horizontal="center"/>
    </xf>
    <xf numFmtId="0" fontId="13" fillId="0" borderId="0" xfId="28"/>
    <xf numFmtId="0" fontId="60" fillId="0" borderId="0" xfId="28" applyFont="1"/>
    <xf numFmtId="49" fontId="28" fillId="0" borderId="16" xfId="28" applyNumberFormat="1" applyFont="1" applyBorder="1" applyAlignment="1">
      <alignment horizontal="center" shrinkToFit="1"/>
    </xf>
    <xf numFmtId="4" fontId="28" fillId="0" borderId="16" xfId="28" applyNumberFormat="1" applyFont="1" applyBorder="1" applyAlignment="1">
      <alignment horizontal="right"/>
    </xf>
    <xf numFmtId="4" fontId="28" fillId="0" borderId="22" xfId="28" applyNumberFormat="1" applyFont="1" applyBorder="1" applyAlignment="1">
      <alignment horizontal="right"/>
    </xf>
    <xf numFmtId="164" fontId="28" fillId="0" borderId="16" xfId="28" applyNumberFormat="1" applyFont="1" applyBorder="1"/>
    <xf numFmtId="49" fontId="39" fillId="0" borderId="0" xfId="28" applyNumberFormat="1" applyFont="1" applyFill="1" applyBorder="1" applyAlignment="1">
      <alignment horizontal="center" shrinkToFit="1"/>
    </xf>
    <xf numFmtId="0" fontId="65" fillId="0" borderId="0" xfId="0" applyFont="1"/>
    <xf numFmtId="0" fontId="66" fillId="0" borderId="0" xfId="0" applyFont="1"/>
    <xf numFmtId="0" fontId="66" fillId="0" borderId="0" xfId="0" applyFont="1" applyAlignment="1">
      <alignment wrapText="1"/>
    </xf>
    <xf numFmtId="49" fontId="28" fillId="0" borderId="23" xfId="28" applyNumberFormat="1" applyFont="1" applyBorder="1" applyAlignment="1">
      <alignment horizontal="left" vertical="top" shrinkToFit="1"/>
    </xf>
    <xf numFmtId="3" fontId="0" fillId="0" borderId="0" xfId="0" applyNumberFormat="1"/>
    <xf numFmtId="3" fontId="23" fillId="23" borderId="14" xfId="0" applyNumberFormat="1" applyFont="1" applyFill="1" applyBorder="1" applyAlignment="1">
      <alignment horizontal="right"/>
    </xf>
    <xf numFmtId="3" fontId="23" fillId="23" borderId="24" xfId="0" applyNumberFormat="1" applyFont="1" applyFill="1" applyBorder="1" applyAlignment="1">
      <alignment horizontal="right"/>
    </xf>
    <xf numFmtId="3" fontId="23" fillId="23" borderId="23" xfId="0" applyNumberFormat="1" applyFont="1" applyFill="1" applyBorder="1" applyAlignment="1">
      <alignment horizontal="right"/>
    </xf>
    <xf numFmtId="3" fontId="23" fillId="23" borderId="22" xfId="0" applyNumberFormat="1" applyFont="1" applyFill="1" applyBorder="1" applyAlignment="1">
      <alignment horizontal="right"/>
    </xf>
    <xf numFmtId="4" fontId="21" fillId="0" borderId="0" xfId="28" applyNumberFormat="1" applyFont="1"/>
    <xf numFmtId="0" fontId="13" fillId="0" borderId="0" xfId="28" applyFill="1"/>
    <xf numFmtId="0" fontId="68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right"/>
    </xf>
    <xf numFmtId="0" fontId="43" fillId="0" borderId="54" xfId="28" applyFont="1" applyFill="1" applyBorder="1"/>
    <xf numFmtId="0" fontId="13" fillId="0" borderId="54" xfId="28" applyFill="1" applyBorder="1"/>
    <xf numFmtId="0" fontId="40" fillId="0" borderId="54" xfId="28" applyFont="1" applyFill="1" applyBorder="1" applyAlignment="1">
      <alignment horizontal="right"/>
    </xf>
    <xf numFmtId="0" fontId="13" fillId="0" borderId="54" xfId="28" applyFill="1" applyBorder="1" applyAlignment="1">
      <alignment horizontal="left"/>
    </xf>
    <xf numFmtId="0" fontId="13" fillId="0" borderId="56" xfId="28" applyFill="1" applyBorder="1"/>
    <xf numFmtId="0" fontId="43" fillId="0" borderId="57" xfId="28" applyFont="1" applyFill="1" applyBorder="1"/>
    <xf numFmtId="0" fontId="13" fillId="0" borderId="57" xfId="28" applyFill="1" applyBorder="1"/>
    <xf numFmtId="0" fontId="40" fillId="0" borderId="0" xfId="28" applyFont="1" applyFill="1"/>
    <xf numFmtId="0" fontId="13" fillId="0" borderId="0" xfId="28" applyFont="1" applyFill="1"/>
    <xf numFmtId="0" fontId="13" fillId="0" borderId="0" xfId="28" applyFill="1" applyAlignment="1">
      <alignment horizontal="right"/>
    </xf>
    <xf numFmtId="0" fontId="13" fillId="0" borderId="0" xfId="28" applyFill="1" applyAlignment="1"/>
    <xf numFmtId="0" fontId="13" fillId="0" borderId="0" xfId="28" applyFill="1"/>
    <xf numFmtId="0" fontId="68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right"/>
    </xf>
    <xf numFmtId="0" fontId="43" fillId="0" borderId="54" xfId="28" applyFont="1" applyFill="1" applyBorder="1"/>
    <xf numFmtId="0" fontId="13" fillId="0" borderId="54" xfId="28" applyFill="1" applyBorder="1"/>
    <xf numFmtId="0" fontId="40" fillId="0" borderId="54" xfId="28" applyFont="1" applyFill="1" applyBorder="1" applyAlignment="1">
      <alignment horizontal="right"/>
    </xf>
    <xf numFmtId="0" fontId="13" fillId="0" borderId="54" xfId="28" applyFill="1" applyBorder="1" applyAlignment="1">
      <alignment horizontal="left"/>
    </xf>
    <xf numFmtId="0" fontId="13" fillId="0" borderId="56" xfId="28" applyFill="1" applyBorder="1"/>
    <xf numFmtId="0" fontId="43" fillId="0" borderId="57" xfId="28" applyFont="1" applyFill="1" applyBorder="1"/>
    <xf numFmtId="0" fontId="13" fillId="0" borderId="57" xfId="28" applyFill="1" applyBorder="1"/>
    <xf numFmtId="0" fontId="40" fillId="0" borderId="0" xfId="28" applyFont="1" applyFill="1"/>
    <xf numFmtId="0" fontId="13" fillId="0" borderId="0" xfId="28" applyFont="1" applyFill="1"/>
    <xf numFmtId="0" fontId="13" fillId="0" borderId="0" xfId="28" applyFill="1" applyAlignment="1">
      <alignment horizontal="right"/>
    </xf>
    <xf numFmtId="0" fontId="13" fillId="0" borderId="0" xfId="28" applyFill="1" applyAlignment="1"/>
    <xf numFmtId="49" fontId="59" fillId="0" borderId="21" xfId="28" applyNumberFormat="1" applyFont="1" applyFill="1" applyBorder="1"/>
    <xf numFmtId="0" fontId="59" fillId="0" borderId="12" xfId="28" applyFont="1" applyFill="1" applyBorder="1" applyAlignment="1">
      <alignment horizontal="center"/>
    </xf>
    <xf numFmtId="0" fontId="59" fillId="0" borderId="12" xfId="28" applyNumberFormat="1" applyFont="1" applyFill="1" applyBorder="1" applyAlignment="1">
      <alignment horizontal="center"/>
    </xf>
    <xf numFmtId="0" fontId="59" fillId="0" borderId="21" xfId="28" applyFont="1" applyFill="1" applyBorder="1" applyAlignment="1">
      <alignment horizontal="center"/>
    </xf>
    <xf numFmtId="0" fontId="37" fillId="0" borderId="24" xfId="28" applyFont="1" applyFill="1" applyBorder="1" applyAlignment="1">
      <alignment horizontal="center"/>
    </xf>
    <xf numFmtId="49" fontId="37" fillId="0" borderId="24" xfId="28" applyNumberFormat="1" applyFont="1" applyFill="1" applyBorder="1" applyAlignment="1">
      <alignment horizontal="left"/>
    </xf>
    <xf numFmtId="0" fontId="37" fillId="0" borderId="24" xfId="28" applyFont="1" applyFill="1" applyBorder="1"/>
    <xf numFmtId="0" fontId="13" fillId="0" borderId="24" xfId="28" applyFill="1" applyBorder="1" applyAlignment="1">
      <alignment horizontal="center"/>
    </xf>
    <xf numFmtId="0" fontId="13" fillId="0" borderId="24" xfId="28" applyNumberFormat="1" applyFill="1" applyBorder="1" applyAlignment="1">
      <alignment horizontal="right"/>
    </xf>
    <xf numFmtId="0" fontId="13" fillId="0" borderId="24" xfId="28" applyNumberFormat="1" applyFill="1" applyBorder="1"/>
    <xf numFmtId="0" fontId="44" fillId="0" borderId="24" xfId="28" applyFont="1" applyFill="1" applyBorder="1" applyAlignment="1">
      <alignment horizontal="center"/>
    </xf>
    <xf numFmtId="49" fontId="38" fillId="0" borderId="24" xfId="28" applyNumberFormat="1" applyFont="1" applyFill="1" applyBorder="1" applyAlignment="1">
      <alignment horizontal="left"/>
    </xf>
    <xf numFmtId="0" fontId="38" fillId="0" borderId="24" xfId="28" applyFont="1" applyFill="1" applyBorder="1" applyAlignment="1">
      <alignment wrapText="1"/>
    </xf>
    <xf numFmtId="49" fontId="39" fillId="0" borderId="24" xfId="28" applyNumberFormat="1" applyFont="1" applyFill="1" applyBorder="1" applyAlignment="1">
      <alignment horizontal="center" shrinkToFit="1"/>
    </xf>
    <xf numFmtId="4" fontId="39" fillId="0" borderId="24" xfId="28" applyNumberFormat="1" applyFont="1" applyFill="1" applyBorder="1" applyAlignment="1">
      <alignment horizontal="right"/>
    </xf>
    <xf numFmtId="0" fontId="13" fillId="0" borderId="28" xfId="28" applyFill="1" applyBorder="1" applyAlignment="1">
      <alignment horizontal="center"/>
    </xf>
    <xf numFmtId="49" fontId="43" fillId="0" borderId="28" xfId="28" applyNumberFormat="1" applyFont="1" applyFill="1" applyBorder="1" applyAlignment="1">
      <alignment horizontal="left"/>
    </xf>
    <xf numFmtId="0" fontId="43" fillId="0" borderId="28" xfId="28" applyFont="1" applyFill="1" applyBorder="1"/>
    <xf numFmtId="4" fontId="13" fillId="0" borderId="28" xfId="28" applyNumberFormat="1" applyFill="1" applyBorder="1" applyAlignment="1">
      <alignment horizontal="right"/>
    </xf>
    <xf numFmtId="4" fontId="37" fillId="0" borderId="28" xfId="28" applyNumberFormat="1" applyFont="1" applyFill="1" applyBorder="1"/>
    <xf numFmtId="0" fontId="13" fillId="0" borderId="0" xfId="28" applyFill="1"/>
    <xf numFmtId="0" fontId="68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right"/>
    </xf>
    <xf numFmtId="0" fontId="43" fillId="0" borderId="54" xfId="28" applyFont="1" applyFill="1" applyBorder="1"/>
    <xf numFmtId="0" fontId="13" fillId="0" borderId="54" xfId="28" applyFill="1" applyBorder="1"/>
    <xf numFmtId="0" fontId="40" fillId="0" borderId="54" xfId="28" applyFont="1" applyFill="1" applyBorder="1" applyAlignment="1">
      <alignment horizontal="right"/>
    </xf>
    <xf numFmtId="0" fontId="13" fillId="0" borderId="54" xfId="28" applyFill="1" applyBorder="1" applyAlignment="1">
      <alignment horizontal="left"/>
    </xf>
    <xf numFmtId="0" fontId="13" fillId="0" borderId="56" xfId="28" applyFill="1" applyBorder="1"/>
    <xf numFmtId="0" fontId="43" fillId="0" borderId="57" xfId="28" applyFont="1" applyFill="1" applyBorder="1"/>
    <xf numFmtId="0" fontId="13" fillId="0" borderId="57" xfId="28" applyFill="1" applyBorder="1"/>
    <xf numFmtId="0" fontId="40" fillId="0" borderId="0" xfId="28" applyFont="1" applyFill="1"/>
    <xf numFmtId="0" fontId="13" fillId="0" borderId="0" xfId="28" applyFont="1" applyFill="1"/>
    <xf numFmtId="0" fontId="13" fillId="0" borderId="0" xfId="28" applyFill="1" applyAlignment="1">
      <alignment horizontal="right"/>
    </xf>
    <xf numFmtId="0" fontId="13" fillId="0" borderId="0" xfId="28" applyFill="1" applyAlignment="1"/>
    <xf numFmtId="49" fontId="59" fillId="0" borderId="21" xfId="28" applyNumberFormat="1" applyFont="1" applyFill="1" applyBorder="1"/>
    <xf numFmtId="0" fontId="59" fillId="0" borderId="12" xfId="28" applyFont="1" applyFill="1" applyBorder="1" applyAlignment="1">
      <alignment horizontal="center"/>
    </xf>
    <xf numFmtId="0" fontId="59" fillId="0" borderId="12" xfId="28" applyNumberFormat="1" applyFont="1" applyFill="1" applyBorder="1" applyAlignment="1">
      <alignment horizontal="center"/>
    </xf>
    <xf numFmtId="0" fontId="59" fillId="0" borderId="21" xfId="28" applyFont="1" applyFill="1" applyBorder="1" applyAlignment="1">
      <alignment horizontal="center"/>
    </xf>
    <xf numFmtId="0" fontId="37" fillId="0" borderId="24" xfId="28" applyFont="1" applyFill="1" applyBorder="1" applyAlignment="1">
      <alignment horizontal="center"/>
    </xf>
    <xf numFmtId="49" fontId="37" fillId="0" borderId="24" xfId="28" applyNumberFormat="1" applyFont="1" applyFill="1" applyBorder="1" applyAlignment="1">
      <alignment horizontal="left"/>
    </xf>
    <xf numFmtId="0" fontId="37" fillId="0" borderId="24" xfId="28" applyFont="1" applyFill="1" applyBorder="1"/>
    <xf numFmtId="0" fontId="13" fillId="0" borderId="24" xfId="28" applyFill="1" applyBorder="1" applyAlignment="1">
      <alignment horizontal="center"/>
    </xf>
    <xf numFmtId="0" fontId="13" fillId="0" borderId="24" xfId="28" applyNumberFormat="1" applyFill="1" applyBorder="1" applyAlignment="1">
      <alignment horizontal="right"/>
    </xf>
    <xf numFmtId="0" fontId="13" fillId="0" borderId="24" xfId="28" applyNumberFormat="1" applyFill="1" applyBorder="1"/>
    <xf numFmtId="0" fontId="44" fillId="0" borderId="24" xfId="28" applyFont="1" applyFill="1" applyBorder="1" applyAlignment="1">
      <alignment horizontal="center"/>
    </xf>
    <xf numFmtId="49" fontId="38" fillId="0" borderId="24" xfId="28" applyNumberFormat="1" applyFont="1" applyFill="1" applyBorder="1" applyAlignment="1">
      <alignment horizontal="left"/>
    </xf>
    <xf numFmtId="0" fontId="38" fillId="0" borderId="24" xfId="28" applyFont="1" applyFill="1" applyBorder="1" applyAlignment="1">
      <alignment wrapText="1"/>
    </xf>
    <xf numFmtId="49" fontId="39" fillId="0" borderId="24" xfId="28" applyNumberFormat="1" applyFont="1" applyFill="1" applyBorder="1" applyAlignment="1">
      <alignment horizontal="center" shrinkToFit="1"/>
    </xf>
    <xf numFmtId="4" fontId="39" fillId="0" borderId="24" xfId="28" applyNumberFormat="1" applyFont="1" applyFill="1" applyBorder="1" applyAlignment="1">
      <alignment horizontal="right"/>
    </xf>
    <xf numFmtId="4" fontId="39" fillId="0" borderId="24" xfId="28" applyNumberFormat="1" applyFont="1" applyFill="1" applyBorder="1"/>
    <xf numFmtId="0" fontId="13" fillId="0" borderId="28" xfId="28" applyFill="1" applyBorder="1" applyAlignment="1">
      <alignment horizontal="center"/>
    </xf>
    <xf numFmtId="49" fontId="43" fillId="0" borderId="28" xfId="28" applyNumberFormat="1" applyFont="1" applyFill="1" applyBorder="1" applyAlignment="1">
      <alignment horizontal="left"/>
    </xf>
    <xf numFmtId="0" fontId="43" fillId="0" borderId="28" xfId="28" applyFont="1" applyFill="1" applyBorder="1"/>
    <xf numFmtId="4" fontId="13" fillId="0" borderId="28" xfId="28" applyNumberFormat="1" applyFill="1" applyBorder="1" applyAlignment="1">
      <alignment horizontal="right"/>
    </xf>
    <xf numFmtId="4" fontId="37" fillId="0" borderId="28" xfId="28" applyNumberFormat="1" applyFont="1" applyFill="1" applyBorder="1"/>
    <xf numFmtId="0" fontId="13" fillId="0" borderId="0" xfId="28" applyFill="1"/>
    <xf numFmtId="0" fontId="68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centerContinuous"/>
    </xf>
    <xf numFmtId="0" fontId="69" fillId="0" borderId="0" xfId="28" applyFont="1" applyFill="1" applyAlignment="1">
      <alignment horizontal="right"/>
    </xf>
    <xf numFmtId="0" fontId="43" fillId="0" borderId="54" xfId="28" applyFont="1" applyFill="1" applyBorder="1"/>
    <xf numFmtId="0" fontId="13" fillId="0" borderId="54" xfId="28" applyFill="1" applyBorder="1"/>
    <xf numFmtId="0" fontId="40" fillId="0" borderId="54" xfId="28" applyFont="1" applyFill="1" applyBorder="1" applyAlignment="1">
      <alignment horizontal="right"/>
    </xf>
    <xf numFmtId="0" fontId="13" fillId="0" borderId="54" xfId="28" applyFill="1" applyBorder="1" applyAlignment="1">
      <alignment horizontal="left"/>
    </xf>
    <xf numFmtId="0" fontId="13" fillId="0" borderId="56" xfId="28" applyFill="1" applyBorder="1"/>
    <xf numFmtId="0" fontId="43" fillId="0" borderId="57" xfId="28" applyFont="1" applyFill="1" applyBorder="1"/>
    <xf numFmtId="0" fontId="13" fillId="0" borderId="57" xfId="28" applyFill="1" applyBorder="1"/>
    <xf numFmtId="0" fontId="40" fillId="0" borderId="0" xfId="28" applyFont="1" applyFill="1"/>
    <xf numFmtId="0" fontId="13" fillId="0" borderId="0" xfId="28" applyFont="1" applyFill="1"/>
    <xf numFmtId="0" fontId="13" fillId="0" borderId="0" xfId="28" applyFill="1" applyAlignment="1">
      <alignment horizontal="right"/>
    </xf>
    <xf numFmtId="0" fontId="13" fillId="0" borderId="0" xfId="28" applyFill="1" applyAlignment="1"/>
    <xf numFmtId="49" fontId="59" fillId="0" borderId="21" xfId="28" applyNumberFormat="1" applyFont="1" applyFill="1" applyBorder="1"/>
    <xf numFmtId="0" fontId="59" fillId="0" borderId="12" xfId="28" applyFont="1" applyFill="1" applyBorder="1" applyAlignment="1">
      <alignment horizontal="center"/>
    </xf>
    <xf numFmtId="0" fontId="59" fillId="0" borderId="12" xfId="28" applyNumberFormat="1" applyFont="1" applyFill="1" applyBorder="1" applyAlignment="1">
      <alignment horizontal="center"/>
    </xf>
    <xf numFmtId="0" fontId="59" fillId="0" borderId="21" xfId="28" applyFont="1" applyFill="1" applyBorder="1" applyAlignment="1">
      <alignment horizontal="center"/>
    </xf>
    <xf numFmtId="0" fontId="37" fillId="0" borderId="24" xfId="28" applyFont="1" applyFill="1" applyBorder="1" applyAlignment="1">
      <alignment horizontal="center"/>
    </xf>
    <xf numFmtId="49" fontId="37" fillId="0" borderId="24" xfId="28" applyNumberFormat="1" applyFont="1" applyFill="1" applyBorder="1" applyAlignment="1">
      <alignment horizontal="left"/>
    </xf>
    <xf numFmtId="0" fontId="37" fillId="0" borderId="24" xfId="28" applyFont="1" applyFill="1" applyBorder="1"/>
    <xf numFmtId="0" fontId="13" fillId="0" borderId="24" xfId="28" applyFill="1" applyBorder="1" applyAlignment="1">
      <alignment horizontal="center"/>
    </xf>
    <xf numFmtId="0" fontId="13" fillId="0" borderId="24" xfId="28" applyNumberFormat="1" applyFill="1" applyBorder="1" applyAlignment="1">
      <alignment horizontal="right"/>
    </xf>
    <xf numFmtId="0" fontId="13" fillId="0" borderId="24" xfId="28" applyNumberFormat="1" applyFill="1" applyBorder="1"/>
    <xf numFmtId="0" fontId="44" fillId="0" borderId="24" xfId="28" applyFont="1" applyFill="1" applyBorder="1" applyAlignment="1">
      <alignment horizontal="center"/>
    </xf>
    <xf numFmtId="49" fontId="38" fillId="0" borderId="24" xfId="28" applyNumberFormat="1" applyFont="1" applyFill="1" applyBorder="1" applyAlignment="1">
      <alignment horizontal="left"/>
    </xf>
    <xf numFmtId="0" fontId="38" fillId="0" borderId="24" xfId="28" applyFont="1" applyFill="1" applyBorder="1" applyAlignment="1">
      <alignment wrapText="1"/>
    </xf>
    <xf numFmtId="49" fontId="39" fillId="0" borderId="24" xfId="28" applyNumberFormat="1" applyFont="1" applyFill="1" applyBorder="1" applyAlignment="1">
      <alignment horizontal="center" shrinkToFit="1"/>
    </xf>
    <xf numFmtId="4" fontId="39" fillId="0" borderId="24" xfId="28" applyNumberFormat="1" applyFont="1" applyFill="1" applyBorder="1" applyAlignment="1">
      <alignment horizontal="right"/>
    </xf>
    <xf numFmtId="4" fontId="39" fillId="0" borderId="24" xfId="28" applyNumberFormat="1" applyFont="1" applyFill="1" applyBorder="1"/>
    <xf numFmtId="0" fontId="13" fillId="0" borderId="28" xfId="28" applyFill="1" applyBorder="1" applyAlignment="1">
      <alignment horizontal="center"/>
    </xf>
    <xf numFmtId="49" fontId="43" fillId="0" borderId="28" xfId="28" applyNumberFormat="1" applyFont="1" applyFill="1" applyBorder="1" applyAlignment="1">
      <alignment horizontal="left"/>
    </xf>
    <xf numFmtId="0" fontId="43" fillId="0" borderId="28" xfId="28" applyFont="1" applyFill="1" applyBorder="1"/>
    <xf numFmtId="4" fontId="13" fillId="0" borderId="28" xfId="28" applyNumberFormat="1" applyFill="1" applyBorder="1" applyAlignment="1">
      <alignment horizontal="right"/>
    </xf>
    <xf numFmtId="4" fontId="37" fillId="0" borderId="28" xfId="28" applyNumberFormat="1" applyFont="1" applyFill="1" applyBorder="1"/>
    <xf numFmtId="49" fontId="70" fillId="19" borderId="6" xfId="0" applyNumberFormat="1" applyFont="1" applyFill="1" applyBorder="1" applyAlignment="1">
      <alignment horizontal="left"/>
    </xf>
    <xf numFmtId="4" fontId="70" fillId="19" borderId="6" xfId="0" applyNumberFormat="1" applyFont="1" applyFill="1" applyBorder="1" applyAlignment="1">
      <alignment horizontal="left"/>
    </xf>
    <xf numFmtId="49" fontId="71" fillId="24" borderId="6" xfId="0" applyNumberFormat="1" applyFont="1" applyFill="1" applyBorder="1" applyAlignment="1">
      <alignment horizontal="left"/>
    </xf>
    <xf numFmtId="4" fontId="71" fillId="24" borderId="6" xfId="0" applyNumberFormat="1" applyFont="1" applyFill="1" applyBorder="1" applyAlignment="1">
      <alignment horizontal="right"/>
    </xf>
    <xf numFmtId="49" fontId="72" fillId="20" borderId="6" xfId="0" applyNumberFormat="1" applyFont="1" applyFill="1" applyBorder="1" applyAlignment="1">
      <alignment horizontal="left"/>
    </xf>
    <xf numFmtId="4" fontId="72" fillId="20" borderId="6" xfId="0" applyNumberFormat="1" applyFont="1" applyFill="1" applyBorder="1" applyAlignment="1">
      <alignment horizontal="right"/>
    </xf>
    <xf numFmtId="4" fontId="70" fillId="19" borderId="6" xfId="0" applyNumberFormat="1" applyFont="1" applyFill="1" applyBorder="1" applyAlignment="1">
      <alignment horizontal="right"/>
    </xf>
    <xf numFmtId="49" fontId="73" fillId="25" borderId="6" xfId="0" applyNumberFormat="1" applyFont="1" applyFill="1" applyBorder="1" applyAlignment="1">
      <alignment horizontal="left"/>
    </xf>
    <xf numFmtId="4" fontId="73" fillId="25" borderId="6" xfId="0" applyNumberFormat="1" applyFont="1" applyFill="1" applyBorder="1" applyAlignment="1">
      <alignment horizontal="right"/>
    </xf>
    <xf numFmtId="49" fontId="74" fillId="19" borderId="6" xfId="0" applyNumberFormat="1" applyFont="1" applyFill="1" applyBorder="1" applyAlignment="1">
      <alignment horizontal="left"/>
    </xf>
    <xf numFmtId="4" fontId="74" fillId="19" borderId="6" xfId="0" applyNumberFormat="1" applyFont="1" applyFill="1" applyBorder="1" applyAlignment="1">
      <alignment horizontal="right"/>
    </xf>
    <xf numFmtId="49" fontId="73" fillId="25" borderId="6" xfId="0" applyNumberFormat="1" applyFont="1" applyFill="1" applyBorder="1" applyAlignment="1">
      <alignment horizontal="center"/>
    </xf>
    <xf numFmtId="0" fontId="31" fillId="0" borderId="0" xfId="28" applyFont="1" applyAlignment="1">
      <alignment horizontal="left"/>
    </xf>
    <xf numFmtId="49" fontId="27" fillId="0" borderId="54" xfId="28" applyNumberFormat="1" applyFont="1" applyBorder="1" applyAlignment="1">
      <alignment horizontal="left"/>
    </xf>
    <xf numFmtId="49" fontId="27" fillId="0" borderId="57" xfId="28" applyNumberFormat="1" applyFont="1" applyBorder="1" applyAlignment="1">
      <alignment horizontal="left"/>
    </xf>
    <xf numFmtId="0" fontId="21" fillId="0" borderId="0" xfId="28" applyFont="1" applyAlignment="1">
      <alignment horizontal="left"/>
    </xf>
    <xf numFmtId="0" fontId="23" fillId="18" borderId="12" xfId="28" applyFont="1" applyFill="1" applyBorder="1" applyAlignment="1">
      <alignment horizontal="left"/>
    </xf>
    <xf numFmtId="0" fontId="27" fillId="0" borderId="10" xfId="28" applyFont="1" applyBorder="1" applyAlignment="1">
      <alignment horizontal="left"/>
    </xf>
    <xf numFmtId="0" fontId="28" fillId="0" borderId="23" xfId="28" applyFont="1" applyBorder="1" applyAlignment="1">
      <alignment horizontal="left" vertical="top" wrapText="1"/>
    </xf>
    <xf numFmtId="0" fontId="33" fillId="18" borderId="10" xfId="28" applyFont="1" applyFill="1" applyBorder="1" applyAlignment="1">
      <alignment horizontal="left"/>
    </xf>
    <xf numFmtId="0" fontId="65" fillId="0" borderId="0" xfId="0" applyFont="1" applyAlignment="1">
      <alignment horizontal="left"/>
    </xf>
    <xf numFmtId="4" fontId="73" fillId="25" borderId="6" xfId="0" applyNumberFormat="1" applyFont="1" applyFill="1" applyBorder="1" applyAlignment="1">
      <alignment horizontal="left"/>
    </xf>
    <xf numFmtId="4" fontId="74" fillId="19" borderId="6" xfId="0" applyNumberFormat="1" applyFont="1" applyFill="1" applyBorder="1" applyAlignment="1">
      <alignment horizontal="left"/>
    </xf>
    <xf numFmtId="0" fontId="21" fillId="0" borderId="0" xfId="28" applyFont="1" applyBorder="1" applyAlignment="1">
      <alignment horizontal="left"/>
    </xf>
    <xf numFmtId="4" fontId="71" fillId="24" borderId="6" xfId="0" applyNumberFormat="1" applyFont="1" applyFill="1" applyBorder="1" applyAlignment="1">
      <alignment horizontal="left"/>
    </xf>
    <xf numFmtId="4" fontId="72" fillId="20" borderId="6" xfId="0" applyNumberFormat="1" applyFont="1" applyFill="1" applyBorder="1" applyAlignment="1">
      <alignment horizontal="left"/>
    </xf>
    <xf numFmtId="0" fontId="28" fillId="0" borderId="23" xfId="28" applyFont="1" applyFill="1" applyBorder="1" applyAlignment="1">
      <alignment horizontal="left" vertical="top" wrapText="1"/>
    </xf>
    <xf numFmtId="0" fontId="38" fillId="0" borderId="24" xfId="28" applyFont="1" applyFill="1" applyBorder="1" applyAlignment="1">
      <alignment horizontal="left" wrapText="1"/>
    </xf>
    <xf numFmtId="49" fontId="28" fillId="0" borderId="23" xfId="28" applyNumberFormat="1" applyFont="1" applyFill="1" applyBorder="1" applyAlignment="1">
      <alignment horizontal="center" shrinkToFit="1"/>
    </xf>
    <xf numFmtId="49" fontId="75" fillId="0" borderId="23" xfId="28" applyNumberFormat="1" applyFont="1" applyBorder="1" applyAlignment="1">
      <alignment horizontal="center" vertical="top" shrinkToFit="1"/>
    </xf>
    <xf numFmtId="4" fontId="57" fillId="0" borderId="64" xfId="28" applyNumberFormat="1" applyFont="1" applyFill="1" applyBorder="1" applyAlignment="1">
      <alignment horizontal="right" wrapText="1"/>
    </xf>
    <xf numFmtId="4" fontId="28" fillId="0" borderId="23" xfId="28" applyNumberFormat="1" applyFont="1" applyFill="1" applyBorder="1" applyAlignment="1">
      <alignment horizontal="right"/>
    </xf>
    <xf numFmtId="0" fontId="66" fillId="0" borderId="0" xfId="0" applyFont="1" applyFill="1" applyAlignment="1">
      <alignment horizontal="left"/>
    </xf>
    <xf numFmtId="0" fontId="28" fillId="0" borderId="23" xfId="28" applyFont="1" applyFill="1" applyBorder="1" applyAlignment="1">
      <alignment vertical="top" wrapText="1"/>
    </xf>
    <xf numFmtId="0" fontId="38" fillId="0" borderId="21" xfId="28" applyFont="1" applyFill="1" applyBorder="1" applyAlignment="1">
      <alignment horizontal="left" wrapText="1"/>
    </xf>
    <xf numFmtId="4" fontId="1" fillId="0" borderId="24" xfId="28" applyNumberFormat="1" applyFont="1" applyFill="1" applyBorder="1"/>
    <xf numFmtId="49" fontId="57" fillId="21" borderId="79" xfId="28" applyNumberFormat="1" applyFont="1" applyFill="1" applyBorder="1" applyAlignment="1">
      <alignment horizontal="left" wrapText="1"/>
    </xf>
    <xf numFmtId="49" fontId="58" fillId="0" borderId="80" xfId="0" applyNumberFormat="1" applyFont="1" applyBorder="1" applyAlignment="1">
      <alignment horizontal="left" wrapText="1"/>
    </xf>
    <xf numFmtId="49" fontId="57" fillId="21" borderId="13" xfId="28" applyNumberFormat="1" applyFont="1" applyFill="1" applyBorder="1" applyAlignment="1">
      <alignment horizontal="left" wrapText="1"/>
    </xf>
    <xf numFmtId="49" fontId="58" fillId="0" borderId="0" xfId="0" applyNumberFormat="1" applyFont="1" applyBorder="1" applyAlignment="1">
      <alignment horizontal="left" wrapText="1"/>
    </xf>
    <xf numFmtId="4" fontId="57" fillId="21" borderId="0" xfId="28" applyNumberFormat="1" applyFont="1" applyFill="1" applyBorder="1" applyAlignment="1">
      <alignment horizontal="right" wrapText="1"/>
    </xf>
    <xf numFmtId="0" fontId="57" fillId="21" borderId="0" xfId="28" applyFont="1" applyFill="1" applyBorder="1" applyAlignment="1">
      <alignment horizontal="left" wrapText="1"/>
    </xf>
    <xf numFmtId="0" fontId="28" fillId="0" borderId="0" xfId="0" applyFont="1" applyAlignment="1">
      <alignment horizontal="left" vertical="top" wrapText="1"/>
    </xf>
    <xf numFmtId="3" fontId="26" fillId="22" borderId="20" xfId="0" applyNumberFormat="1" applyFont="1" applyFill="1" applyBorder="1" applyAlignment="1">
      <alignment horizontal="right" vertical="center"/>
    </xf>
    <xf numFmtId="3" fontId="26" fillId="22" borderId="58" xfId="0" applyNumberFormat="1" applyFont="1" applyFill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4" fontId="21" fillId="0" borderId="22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horizontal="right" vertical="center"/>
    </xf>
    <xf numFmtId="4" fontId="21" fillId="0" borderId="14" xfId="0" applyNumberFormat="1" applyFont="1" applyBorder="1" applyAlignment="1">
      <alignment horizontal="right" vertical="center"/>
    </xf>
    <xf numFmtId="4" fontId="21" fillId="0" borderId="18" xfId="0" applyNumberFormat="1" applyFont="1" applyBorder="1" applyAlignment="1">
      <alignment horizontal="right" vertical="center"/>
    </xf>
    <xf numFmtId="4" fontId="21" fillId="0" borderId="81" xfId="0" applyNumberFormat="1" applyFont="1" applyBorder="1" applyAlignment="1">
      <alignment horizontal="right" vertical="center"/>
    </xf>
    <xf numFmtId="166" fontId="26" fillId="18" borderId="77" xfId="0" applyNumberFormat="1" applyFont="1" applyFill="1" applyBorder="1" applyAlignment="1">
      <alignment horizontal="right" indent="2"/>
    </xf>
    <xf numFmtId="166" fontId="26" fillId="18" borderId="62" xfId="0" applyNumberFormat="1" applyFont="1" applyFill="1" applyBorder="1" applyAlignment="1">
      <alignment horizontal="right" indent="2"/>
    </xf>
    <xf numFmtId="0" fontId="21" fillId="0" borderId="45" xfId="0" applyFont="1" applyBorder="1" applyAlignment="1">
      <alignment horizontal="center" shrinkToFit="1"/>
    </xf>
    <xf numFmtId="0" fontId="21" fillId="0" borderId="47" xfId="0" applyFont="1" applyBorder="1" applyAlignment="1">
      <alignment horizontal="center" shrinkToFit="1"/>
    </xf>
    <xf numFmtId="166" fontId="21" fillId="0" borderId="10" xfId="0" applyNumberFormat="1" applyFont="1" applyBorder="1" applyAlignment="1">
      <alignment horizontal="right" indent="2"/>
    </xf>
    <xf numFmtId="166" fontId="21" fillId="0" borderId="34" xfId="0" applyNumberFormat="1" applyFont="1" applyBorder="1" applyAlignment="1">
      <alignment horizontal="right" indent="2"/>
    </xf>
    <xf numFmtId="0" fontId="23" fillId="0" borderId="2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21" xfId="0" applyFont="1" applyBorder="1" applyAlignment="1">
      <alignment horizontal="center"/>
    </xf>
    <xf numFmtId="0" fontId="21" fillId="0" borderId="82" xfId="28" applyFont="1" applyBorder="1" applyAlignment="1">
      <alignment horizontal="center"/>
    </xf>
    <xf numFmtId="0" fontId="21" fillId="0" borderId="83" xfId="28" applyFont="1" applyBorder="1" applyAlignment="1">
      <alignment horizontal="center"/>
    </xf>
    <xf numFmtId="0" fontId="21" fillId="0" borderId="84" xfId="28" applyFont="1" applyBorder="1" applyAlignment="1">
      <alignment horizontal="center"/>
    </xf>
    <xf numFmtId="0" fontId="21" fillId="0" borderId="85" xfId="28" applyFont="1" applyBorder="1" applyAlignment="1">
      <alignment horizontal="center"/>
    </xf>
    <xf numFmtId="0" fontId="21" fillId="0" borderId="86" xfId="28" applyFont="1" applyBorder="1" applyAlignment="1">
      <alignment horizontal="left"/>
    </xf>
    <xf numFmtId="0" fontId="21" fillId="0" borderId="57" xfId="28" applyFont="1" applyBorder="1" applyAlignment="1">
      <alignment horizontal="left"/>
    </xf>
    <xf numFmtId="0" fontId="21" fillId="0" borderId="87" xfId="28" applyFont="1" applyBorder="1" applyAlignment="1">
      <alignment horizontal="left"/>
    </xf>
    <xf numFmtId="3" fontId="27" fillId="18" borderId="46" xfId="0" applyNumberFormat="1" applyFont="1" applyFill="1" applyBorder="1" applyAlignment="1">
      <alignment horizontal="right"/>
    </xf>
    <xf numFmtId="3" fontId="27" fillId="18" borderId="62" xfId="0" applyNumberFormat="1" applyFont="1" applyFill="1" applyBorder="1" applyAlignment="1">
      <alignment horizontal="right"/>
    </xf>
    <xf numFmtId="49" fontId="57" fillId="21" borderId="79" xfId="28" applyNumberFormat="1" applyFont="1" applyFill="1" applyBorder="1" applyAlignment="1">
      <alignment horizontal="left" wrapText="1"/>
    </xf>
    <xf numFmtId="49" fontId="58" fillId="0" borderId="80" xfId="0" applyNumberFormat="1" applyFont="1" applyBorder="1" applyAlignment="1">
      <alignment horizontal="left" wrapText="1"/>
    </xf>
    <xf numFmtId="49" fontId="57" fillId="21" borderId="88" xfId="28" applyNumberFormat="1" applyFont="1" applyFill="1" applyBorder="1" applyAlignment="1">
      <alignment horizontal="left" vertical="top" wrapText="1"/>
    </xf>
    <xf numFmtId="49" fontId="58" fillId="0" borderId="89" xfId="0" applyNumberFormat="1" applyFont="1" applyBorder="1" applyAlignment="1">
      <alignment horizontal="left" vertical="top" wrapText="1"/>
    </xf>
    <xf numFmtId="49" fontId="57" fillId="21" borderId="92" xfId="28" applyNumberFormat="1" applyFont="1" applyFill="1" applyBorder="1" applyAlignment="1">
      <alignment horizontal="left" vertical="top" wrapText="1"/>
    </xf>
    <xf numFmtId="49" fontId="58" fillId="0" borderId="93" xfId="0" applyNumberFormat="1" applyFont="1" applyBorder="1" applyAlignment="1">
      <alignment horizontal="left" vertical="top" wrapText="1"/>
    </xf>
    <xf numFmtId="0" fontId="29" fillId="0" borderId="0" xfId="28" applyFont="1" applyAlignment="1">
      <alignment horizontal="center"/>
    </xf>
    <xf numFmtId="49" fontId="21" fillId="0" borderId="84" xfId="28" applyNumberFormat="1" applyFont="1" applyBorder="1" applyAlignment="1">
      <alignment horizontal="center"/>
    </xf>
    <xf numFmtId="0" fontId="21" fillId="0" borderId="86" xfId="28" applyFont="1" applyBorder="1" applyAlignment="1">
      <alignment horizontal="center" shrinkToFit="1"/>
    </xf>
    <xf numFmtId="0" fontId="21" fillId="0" borderId="57" xfId="28" applyFont="1" applyBorder="1" applyAlignment="1">
      <alignment horizontal="center" shrinkToFit="1"/>
    </xf>
    <xf numFmtId="0" fontId="21" fillId="0" borderId="87" xfId="28" applyFont="1" applyBorder="1" applyAlignment="1">
      <alignment horizontal="center" shrinkToFit="1"/>
    </xf>
    <xf numFmtId="0" fontId="21" fillId="0" borderId="0" xfId="0" applyFont="1" applyAlignment="1">
      <alignment horizontal="left" wrapText="1"/>
    </xf>
    <xf numFmtId="0" fontId="63" fillId="0" borderId="13" xfId="28" applyFont="1" applyFill="1" applyBorder="1" applyAlignment="1">
      <alignment horizontal="left" wrapText="1" indent="1"/>
    </xf>
    <xf numFmtId="0" fontId="0" fillId="0" borderId="0" xfId="0" applyFill="1"/>
    <xf numFmtId="0" fontId="0" fillId="0" borderId="14" xfId="0" applyFill="1" applyBorder="1"/>
    <xf numFmtId="0" fontId="41" fillId="0" borderId="13" xfId="28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49" fontId="57" fillId="0" borderId="79" xfId="28" applyNumberFormat="1" applyFont="1" applyFill="1" applyBorder="1" applyAlignment="1">
      <alignment horizontal="left" wrapText="1"/>
    </xf>
    <xf numFmtId="49" fontId="58" fillId="0" borderId="80" xfId="0" applyNumberFormat="1" applyFont="1" applyFill="1" applyBorder="1" applyAlignment="1">
      <alignment horizontal="left" wrapText="1"/>
    </xf>
    <xf numFmtId="49" fontId="57" fillId="21" borderId="79" xfId="28" applyNumberFormat="1" applyFont="1" applyFill="1" applyBorder="1" applyAlignment="1">
      <alignment horizontal="left" vertical="top" wrapText="1"/>
    </xf>
    <xf numFmtId="49" fontId="58" fillId="0" borderId="80" xfId="0" applyNumberFormat="1" applyFont="1" applyBorder="1" applyAlignment="1">
      <alignment horizontal="left" vertical="top" wrapText="1"/>
    </xf>
    <xf numFmtId="49" fontId="57" fillId="21" borderId="79" xfId="28" applyNumberFormat="1" applyFont="1" applyFill="1" applyBorder="1" applyAlignment="1">
      <alignment horizontal="left" vertical="center" wrapText="1"/>
    </xf>
    <xf numFmtId="49" fontId="58" fillId="0" borderId="80" xfId="0" applyNumberFormat="1" applyFont="1" applyBorder="1" applyAlignment="1">
      <alignment horizontal="left" vertical="center" wrapText="1"/>
    </xf>
    <xf numFmtId="3" fontId="37" fillId="0" borderId="46" xfId="0" applyNumberFormat="1" applyFont="1" applyFill="1" applyBorder="1" applyAlignment="1">
      <alignment horizontal="right"/>
    </xf>
    <xf numFmtId="3" fontId="37" fillId="0" borderId="62" xfId="0" applyNumberFormat="1" applyFont="1" applyFill="1" applyBorder="1" applyAlignment="1">
      <alignment horizontal="right"/>
    </xf>
    <xf numFmtId="49" fontId="41" fillId="21" borderId="88" xfId="28" applyNumberFormat="1" applyFont="1" applyFill="1" applyBorder="1" applyAlignment="1">
      <alignment horizontal="left" wrapText="1"/>
    </xf>
    <xf numFmtId="49" fontId="41" fillId="21" borderId="89" xfId="28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9" fontId="41" fillId="21" borderId="79" xfId="28" applyNumberFormat="1" applyFont="1" applyFill="1" applyBorder="1" applyAlignment="1">
      <alignment horizontal="left" wrapText="1"/>
    </xf>
    <xf numFmtId="49" fontId="42" fillId="0" borderId="80" xfId="0" applyNumberFormat="1" applyFont="1" applyBorder="1" applyAlignment="1">
      <alignment horizontal="left" wrapText="1"/>
    </xf>
    <xf numFmtId="0" fontId="67" fillId="0" borderId="0" xfId="28" applyFont="1" applyAlignment="1">
      <alignment horizontal="center"/>
    </xf>
    <xf numFmtId="49" fontId="13" fillId="0" borderId="84" xfId="28" applyNumberFormat="1" applyFont="1" applyFill="1" applyBorder="1" applyAlignment="1">
      <alignment horizontal="center"/>
    </xf>
    <xf numFmtId="0" fontId="13" fillId="0" borderId="85" xfId="28" applyFont="1" applyFill="1" applyBorder="1" applyAlignment="1">
      <alignment horizontal="center"/>
    </xf>
    <xf numFmtId="0" fontId="13" fillId="0" borderId="57" xfId="28" applyFill="1" applyBorder="1" applyAlignment="1">
      <alignment horizontal="center" shrinkToFit="1"/>
    </xf>
    <xf numFmtId="0" fontId="13" fillId="0" borderId="87" xfId="28" applyFill="1" applyBorder="1" applyAlignment="1">
      <alignment horizontal="center" shrinkToFit="1"/>
    </xf>
    <xf numFmtId="0" fontId="13" fillId="0" borderId="82" xfId="28" applyFont="1" applyFill="1" applyBorder="1" applyAlignment="1">
      <alignment horizontal="center"/>
    </xf>
    <xf numFmtId="0" fontId="13" fillId="0" borderId="83" xfId="28" applyFont="1" applyFill="1" applyBorder="1" applyAlignment="1">
      <alignment horizontal="center"/>
    </xf>
    <xf numFmtId="4" fontId="44" fillId="0" borderId="90" xfId="0" applyNumberFormat="1" applyFont="1" applyBorder="1" applyAlignment="1">
      <alignment vertical="top" wrapText="1"/>
    </xf>
    <xf numFmtId="0" fontId="0" fillId="0" borderId="18" xfId="0" applyBorder="1" applyAlignment="1"/>
    <xf numFmtId="166" fontId="0" fillId="0" borderId="18" xfId="0" applyNumberFormat="1" applyBorder="1" applyAlignment="1">
      <alignment horizontal="right"/>
    </xf>
    <xf numFmtId="166" fontId="0" fillId="0" borderId="78" xfId="0" applyNumberFormat="1" applyBorder="1" applyAlignment="1">
      <alignment horizontal="right"/>
    </xf>
    <xf numFmtId="4" fontId="44" fillId="0" borderId="43" xfId="0" applyNumberFormat="1" applyFont="1" applyBorder="1" applyAlignment="1">
      <alignment horizontal="left" vertical="top" wrapText="1"/>
    </xf>
    <xf numFmtId="0" fontId="0" fillId="0" borderId="51" xfId="0" applyBorder="1" applyAlignment="1">
      <alignment horizontal="left"/>
    </xf>
    <xf numFmtId="4" fontId="44" fillId="0" borderId="45" xfId="0" applyNumberFormat="1" applyFont="1" applyBorder="1" applyAlignment="1">
      <alignment horizontal="left" vertical="top" wrapText="1"/>
    </xf>
    <xf numFmtId="0" fontId="0" fillId="0" borderId="47" xfId="0" applyBorder="1" applyAlignment="1">
      <alignment horizontal="left"/>
    </xf>
    <xf numFmtId="0" fontId="23" fillId="0" borderId="33" xfId="0" applyFont="1" applyFill="1" applyBorder="1" applyAlignment="1">
      <alignment horizontal="left"/>
    </xf>
    <xf numFmtId="0" fontId="23" fillId="0" borderId="2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left"/>
    </xf>
    <xf numFmtId="2" fontId="23" fillId="0" borderId="33" xfId="0" applyNumberFormat="1" applyFont="1" applyFill="1" applyBorder="1" applyAlignment="1">
      <alignment horizontal="left"/>
    </xf>
    <xf numFmtId="2" fontId="23" fillId="0" borderId="21" xfId="0" applyNumberFormat="1" applyFont="1" applyFill="1" applyBorder="1" applyAlignment="1">
      <alignment horizontal="left"/>
    </xf>
    <xf numFmtId="2" fontId="23" fillId="0" borderId="31" xfId="0" applyNumberFormat="1" applyFont="1" applyFill="1" applyBorder="1" applyAlignment="1">
      <alignment horizontal="left"/>
    </xf>
    <xf numFmtId="0" fontId="24" fillId="0" borderId="61" xfId="0" applyFont="1" applyFill="1" applyBorder="1" applyAlignment="1">
      <alignment horizontal="left"/>
    </xf>
    <xf numFmtId="0" fontId="24" fillId="0" borderId="65" xfId="0" applyFont="1" applyFill="1" applyBorder="1" applyAlignment="1">
      <alignment horizontal="left"/>
    </xf>
    <xf numFmtId="0" fontId="24" fillId="0" borderId="67" xfId="0" applyFont="1" applyFill="1" applyBorder="1" applyAlignment="1">
      <alignment horizontal="left"/>
    </xf>
    <xf numFmtId="0" fontId="24" fillId="0" borderId="91" xfId="0" applyFont="1" applyFill="1" applyBorder="1" applyAlignment="1">
      <alignment horizontal="left"/>
    </xf>
    <xf numFmtId="0" fontId="23" fillId="0" borderId="68" xfId="0" applyFont="1" applyFill="1" applyBorder="1" applyAlignment="1"/>
    <xf numFmtId="0" fontId="23" fillId="0" borderId="44" xfId="0" applyFont="1" applyFill="1" applyBorder="1" applyAlignment="1"/>
    <xf numFmtId="0" fontId="23" fillId="0" borderId="21" xfId="0" applyFont="1" applyFill="1" applyBorder="1" applyAlignment="1"/>
    <xf numFmtId="0" fontId="23" fillId="0" borderId="21" xfId="0" applyFont="1" applyFill="1" applyBorder="1" applyAlignment="1">
      <alignment horizontal="left" vertical="center"/>
    </xf>
    <xf numFmtId="0" fontId="23" fillId="0" borderId="21" xfId="0" applyFont="1" applyFill="1" applyBorder="1" applyAlignment="1">
      <alignment horizontal="left" vertical="center" wrapText="1"/>
    </xf>
    <xf numFmtId="0" fontId="24" fillId="0" borderId="91" xfId="0" applyFont="1" applyFill="1" applyBorder="1" applyAlignment="1">
      <alignment horizontal="left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/>
    </xf>
    <xf numFmtId="0" fontId="24" fillId="0" borderId="21" xfId="0" applyFont="1" applyFill="1" applyBorder="1" applyAlignment="1"/>
    <xf numFmtId="0" fontId="23" fillId="0" borderId="33" xfId="0" applyFont="1" applyFill="1" applyBorder="1" applyAlignment="1">
      <alignment horizontal="left" vertical="center"/>
    </xf>
    <xf numFmtId="0" fontId="23" fillId="0" borderId="31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  <xf numFmtId="0" fontId="23" fillId="0" borderId="31" xfId="0" applyFont="1" applyFill="1" applyBorder="1" applyAlignment="1"/>
    <xf numFmtId="2" fontId="23" fillId="0" borderId="33" xfId="0" applyNumberFormat="1" applyFont="1" applyFill="1" applyBorder="1" applyAlignment="1">
      <alignment horizontal="left" vertical="center"/>
    </xf>
    <xf numFmtId="2" fontId="23" fillId="0" borderId="21" xfId="0" applyNumberFormat="1" applyFont="1" applyFill="1" applyBorder="1" applyAlignment="1">
      <alignment horizontal="left" vertical="center"/>
    </xf>
    <xf numFmtId="2" fontId="23" fillId="0" borderId="31" xfId="0" applyNumberFormat="1" applyFont="1" applyFill="1" applyBorder="1" applyAlignment="1">
      <alignment horizontal="left" vertical="center"/>
    </xf>
    <xf numFmtId="0" fontId="24" fillId="0" borderId="25" xfId="0" applyFont="1" applyFill="1" applyBorder="1" applyAlignment="1">
      <alignment horizontal="left" vertical="center"/>
    </xf>
    <xf numFmtId="0" fontId="0" fillId="0" borderId="27" xfId="0" applyFill="1" applyBorder="1" applyAlignment="1"/>
    <xf numFmtId="0" fontId="0" fillId="0" borderId="49" xfId="0" applyFill="1" applyBorder="1" applyAlignment="1"/>
    <xf numFmtId="16" fontId="24" fillId="0" borderId="91" xfId="0" applyNumberFormat="1" applyFont="1" applyFill="1" applyBorder="1" applyAlignment="1">
      <alignment horizontal="left" vertical="center"/>
    </xf>
    <xf numFmtId="0" fontId="24" fillId="0" borderId="44" xfId="0" applyFont="1" applyFill="1" applyBorder="1" applyAlignment="1">
      <alignment horizontal="left" vertical="center"/>
    </xf>
    <xf numFmtId="0" fontId="24" fillId="0" borderId="91" xfId="0" applyFont="1" applyFill="1" applyBorder="1" applyAlignment="1">
      <alignment vertical="center" wrapText="1"/>
    </xf>
    <xf numFmtId="0" fontId="24" fillId="0" borderId="68" xfId="0" applyFont="1" applyFill="1" applyBorder="1" applyAlignment="1">
      <alignment vertical="center" wrapText="1"/>
    </xf>
    <xf numFmtId="0" fontId="24" fillId="0" borderId="61" xfId="0" applyFont="1" applyFill="1" applyBorder="1" applyAlignment="1">
      <alignment horizontal="left" vertical="center"/>
    </xf>
    <xf numFmtId="0" fontId="23" fillId="0" borderId="65" xfId="0" applyFont="1" applyFill="1" applyBorder="1" applyAlignment="1">
      <alignment vertical="center"/>
    </xf>
    <xf numFmtId="0" fontId="23" fillId="0" borderId="67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3" fillId="0" borderId="21" xfId="0" applyFont="1" applyFill="1" applyBorder="1" applyAlignment="1">
      <alignment horizontal="left" wrapText="1"/>
    </xf>
    <xf numFmtId="0" fontId="23" fillId="0" borderId="21" xfId="0" applyFont="1" applyFill="1" applyBorder="1" applyAlignment="1">
      <alignment vertical="center" wrapText="1"/>
    </xf>
    <xf numFmtId="0" fontId="24" fillId="0" borderId="68" xfId="0" applyFont="1" applyFill="1" applyBorder="1" applyAlignment="1"/>
    <xf numFmtId="0" fontId="40" fillId="0" borderId="10" xfId="0" applyFont="1" applyFill="1" applyBorder="1" applyAlignment="1">
      <alignment horizontal="left" wrapText="1"/>
    </xf>
    <xf numFmtId="0" fontId="40" fillId="0" borderId="12" xfId="0" applyFont="1" applyFill="1" applyBorder="1" applyAlignment="1">
      <alignment horizontal="left" wrapText="1"/>
    </xf>
    <xf numFmtId="0" fontId="24" fillId="0" borderId="27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left" vertical="center"/>
    </xf>
    <xf numFmtId="0" fontId="24" fillId="0" borderId="30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2" fontId="23" fillId="0" borderId="30" xfId="0" applyNumberFormat="1" applyFont="1" applyFill="1" applyBorder="1" applyAlignment="1">
      <alignment horizontal="left" vertical="center"/>
    </xf>
    <xf numFmtId="2" fontId="23" fillId="0" borderId="11" xfId="0" applyNumberFormat="1" applyFont="1" applyFill="1" applyBorder="1" applyAlignment="1">
      <alignment horizontal="left" vertical="center"/>
    </xf>
    <xf numFmtId="2" fontId="23" fillId="0" borderId="34" xfId="0" applyNumberFormat="1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left" wrapText="1"/>
    </xf>
    <xf numFmtId="0" fontId="24" fillId="0" borderId="21" xfId="0" applyFont="1" applyFill="1" applyBorder="1" applyAlignment="1">
      <alignment horizontal="left"/>
    </xf>
    <xf numFmtId="0" fontId="24" fillId="0" borderId="68" xfId="0" applyFont="1" applyFill="1" applyBorder="1" applyAlignment="1">
      <alignment horizontal="left"/>
    </xf>
    <xf numFmtId="3" fontId="37" fillId="18" borderId="46" xfId="0" applyNumberFormat="1" applyFont="1" applyFill="1" applyBorder="1" applyAlignment="1">
      <alignment horizontal="right"/>
    </xf>
    <xf numFmtId="3" fontId="37" fillId="18" borderId="62" xfId="0" applyNumberFormat="1" applyFont="1" applyFill="1" applyBorder="1" applyAlignment="1">
      <alignment horizontal="right"/>
    </xf>
    <xf numFmtId="0" fontId="41" fillId="0" borderId="52" xfId="28" applyFont="1" applyFill="1" applyBorder="1" applyAlignment="1">
      <alignment horizontal="left" wrapText="1"/>
    </xf>
    <xf numFmtId="0" fontId="38" fillId="0" borderId="41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left" wrapText="1"/>
    </xf>
    <xf numFmtId="0" fontId="54" fillId="21" borderId="13" xfId="28" applyNumberFormat="1" applyFont="1" applyFill="1" applyBorder="1" applyAlignment="1">
      <alignment horizontal="left" wrapText="1" indent="1"/>
    </xf>
    <xf numFmtId="0" fontId="55" fillId="0" borderId="0" xfId="0" applyNumberFormat="1" applyFont="1"/>
    <xf numFmtId="0" fontId="55" fillId="0" borderId="14" xfId="0" applyNumberFormat="1" applyFont="1" applyBorder="1"/>
    <xf numFmtId="0" fontId="57" fillId="21" borderId="13" xfId="28" applyNumberFormat="1" applyFont="1" applyFill="1" applyBorder="1" applyAlignment="1">
      <alignment horizontal="left" wrapText="1" indent="1"/>
    </xf>
    <xf numFmtId="0" fontId="58" fillId="0" borderId="0" xfId="0" applyNumberFormat="1" applyFont="1"/>
    <xf numFmtId="0" fontId="58" fillId="0" borderId="14" xfId="0" applyNumberFormat="1" applyFont="1" applyBorder="1"/>
    <xf numFmtId="4" fontId="76" fillId="0" borderId="24" xfId="28" applyNumberFormat="1" applyFont="1" applyBorder="1" applyAlignment="1">
      <alignment horizontal="right"/>
    </xf>
    <xf numFmtId="49" fontId="28" fillId="21" borderId="15" xfId="28" applyNumberFormat="1" applyFont="1" applyFill="1" applyBorder="1" applyAlignment="1">
      <alignment horizontal="left" wrapText="1"/>
    </xf>
    <xf numFmtId="49" fontId="58" fillId="0" borderId="22" xfId="0" applyNumberFormat="1" applyFont="1" applyBorder="1" applyAlignment="1">
      <alignment horizontal="left" wrapText="1"/>
    </xf>
    <xf numFmtId="0" fontId="77" fillId="19" borderId="21" xfId="0" applyFont="1" applyFill="1" applyBorder="1" applyAlignment="1">
      <alignment horizontal="left"/>
    </xf>
    <xf numFmtId="0" fontId="78" fillId="19" borderId="21" xfId="0" applyFont="1" applyFill="1" applyBorder="1" applyAlignment="1">
      <alignment horizontal="left"/>
    </xf>
    <xf numFmtId="4" fontId="0" fillId="0" borderId="0" xfId="0" applyNumberFormat="1"/>
    <xf numFmtId="0" fontId="0" fillId="0" borderId="94" xfId="0" applyBorder="1"/>
    <xf numFmtId="0" fontId="0" fillId="0" borderId="14" xfId="0" applyBorder="1"/>
    <xf numFmtId="0" fontId="0" fillId="0" borderId="81" xfId="0" applyBorder="1"/>
    <xf numFmtId="4" fontId="39" fillId="0" borderId="0" xfId="28" applyNumberFormat="1" applyFont="1" applyFill="1" applyBorder="1" applyAlignment="1">
      <alignment horizontal="right"/>
    </xf>
    <xf numFmtId="4" fontId="38" fillId="0" borderId="0" xfId="28" applyNumberFormat="1" applyFont="1" applyFill="1" applyBorder="1"/>
    <xf numFmtId="4" fontId="41" fillId="0" borderId="0" xfId="28" applyNumberFormat="1" applyFont="1" applyFill="1" applyBorder="1" applyAlignment="1">
      <alignment horizontal="right" wrapText="1"/>
    </xf>
    <xf numFmtId="4" fontId="38" fillId="0" borderId="0" xfId="28" applyNumberFormat="1" applyFont="1" applyFill="1" applyBorder="1" applyAlignment="1">
      <alignment horizontal="right" wrapText="1"/>
    </xf>
    <xf numFmtId="0" fontId="37" fillId="0" borderId="0" xfId="28" applyFont="1" applyFill="1" applyBorder="1"/>
    <xf numFmtId="0" fontId="13" fillId="0" borderId="0" xfId="28" applyFill="1" applyBorder="1" applyAlignment="1">
      <alignment horizontal="center"/>
    </xf>
    <xf numFmtId="0" fontId="13" fillId="0" borderId="0" xfId="28" applyNumberFormat="1" applyFill="1" applyBorder="1" applyAlignment="1">
      <alignment horizontal="right"/>
    </xf>
    <xf numFmtId="0" fontId="13" fillId="0" borderId="0" xfId="28" applyNumberFormat="1" applyFill="1" applyBorder="1"/>
    <xf numFmtId="0" fontId="38" fillId="0" borderId="0" xfId="28" applyFont="1" applyFill="1" applyBorder="1" applyAlignment="1">
      <alignment wrapText="1"/>
    </xf>
    <xf numFmtId="49" fontId="38" fillId="0" borderId="0" xfId="28" applyNumberFormat="1" applyFont="1" applyFill="1" applyBorder="1" applyAlignment="1">
      <alignment horizontal="center" shrinkToFit="1"/>
    </xf>
    <xf numFmtId="4" fontId="38" fillId="0" borderId="0" xfId="28" applyNumberFormat="1" applyFont="1" applyFill="1" applyBorder="1" applyAlignment="1">
      <alignment horizontal="right"/>
    </xf>
    <xf numFmtId="0" fontId="41" fillId="0" borderId="0" xfId="28" applyFont="1" applyFill="1" applyBorder="1" applyAlignment="1">
      <alignment horizontal="left" wrapText="1"/>
    </xf>
    <xf numFmtId="0" fontId="41" fillId="0" borderId="0" xfId="28" applyFont="1" applyFill="1" applyBorder="1" applyAlignment="1">
      <alignment horizontal="left" wrapText="1"/>
    </xf>
    <xf numFmtId="0" fontId="41" fillId="0" borderId="0" xfId="0" applyFont="1" applyFill="1" applyBorder="1" applyAlignment="1">
      <alignment horizontal="right"/>
    </xf>
    <xf numFmtId="0" fontId="38" fillId="0" borderId="0" xfId="28" applyFont="1" applyFill="1" applyBorder="1" applyAlignment="1">
      <alignment horizontal="left" wrapText="1"/>
    </xf>
    <xf numFmtId="0" fontId="38" fillId="0" borderId="0" xfId="28" applyFont="1" applyFill="1" applyBorder="1" applyAlignment="1">
      <alignment horizontal="center"/>
    </xf>
    <xf numFmtId="0" fontId="38" fillId="0" borderId="0" xfId="28" applyNumberFormat="1" applyFont="1" applyFill="1" applyBorder="1" applyAlignment="1">
      <alignment horizontal="right"/>
    </xf>
    <xf numFmtId="0" fontId="38" fillId="0" borderId="0" xfId="28" applyNumberFormat="1" applyFont="1" applyFill="1" applyBorder="1"/>
    <xf numFmtId="0" fontId="38" fillId="0" borderId="0" xfId="28" applyFont="1" applyFill="1" applyBorder="1" applyAlignment="1">
      <alignment vertical="top" wrapText="1"/>
    </xf>
    <xf numFmtId="49" fontId="41" fillId="0" borderId="0" xfId="28" applyNumberFormat="1" applyFont="1" applyFill="1" applyBorder="1" applyAlignment="1">
      <alignment horizontal="left" wrapText="1"/>
    </xf>
    <xf numFmtId="49" fontId="42" fillId="0" borderId="0" xfId="0" applyNumberFormat="1" applyFont="1" applyFill="1" applyBorder="1" applyAlignment="1">
      <alignment horizontal="left" wrapText="1"/>
    </xf>
    <xf numFmtId="0" fontId="43" fillId="0" borderId="0" xfId="28" applyFont="1" applyFill="1" applyBorder="1"/>
    <xf numFmtId="4" fontId="13" fillId="0" borderId="0" xfId="28" applyNumberFormat="1" applyFill="1" applyBorder="1" applyAlignment="1">
      <alignment horizontal="right"/>
    </xf>
    <xf numFmtId="4" fontId="37" fillId="0" borderId="0" xfId="28" applyNumberFormat="1" applyFont="1" applyFill="1" applyBorder="1"/>
    <xf numFmtId="49" fontId="43" fillId="0" borderId="0" xfId="28" applyNumberFormat="1" applyFont="1" applyFill="1" applyBorder="1" applyAlignment="1">
      <alignment horizontal="left"/>
    </xf>
    <xf numFmtId="0" fontId="54" fillId="0" borderId="0" xfId="28" applyNumberFormat="1" applyFont="1" applyFill="1" applyBorder="1" applyAlignment="1">
      <alignment horizontal="left" wrapText="1" indent="1"/>
    </xf>
    <xf numFmtId="0" fontId="55" fillId="0" borderId="0" xfId="0" applyNumberFormat="1" applyFont="1" applyFill="1" applyBorder="1"/>
    <xf numFmtId="0" fontId="21" fillId="0" borderId="0" xfId="28" applyFont="1" applyFill="1" applyBorder="1"/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POL.XLS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ek%20-%20fiala\SkyDrive\Dokumenty\2013%20stavba%20xxxxxxxxxxxxxxxxxxxxxxxxxxxxxxxxxxxxxxxxxxxxxx\j&#237;zda%20kr&#225;l&#367;\b&#283;&#357;&#225;k\kanaliz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C4" t="str">
            <v>Areál jízdy králů</v>
          </cell>
        </row>
        <row r="6">
          <cell r="C6" t="str">
            <v>UhIPON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pageSetUpPr fitToPage="1"/>
  </sheetPr>
  <dimension ref="A1:O116"/>
  <sheetViews>
    <sheetView showGridLines="0" tabSelected="1" topLeftCell="B48" zoomScaleNormal="100" zoomScaleSheetLayoutView="75" workbookViewId="0">
      <selection activeCell="L97" sqref="L97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7.42578125" style="1" customWidth="1"/>
    <col min="5" max="5" width="9.7109375" style="1" customWidth="1"/>
    <col min="6" max="6" width="13.140625" style="1" customWidth="1"/>
    <col min="7" max="7" width="12.42578125" style="2" customWidth="1"/>
    <col min="8" max="8" width="11.7109375" style="1" customWidth="1"/>
    <col min="9" max="9" width="11.42578125" style="2" customWidth="1"/>
    <col min="10" max="10" width="7" style="2" customWidth="1"/>
    <col min="11" max="12" width="10.7109375" style="1" customWidth="1"/>
    <col min="13" max="13" width="19.140625" style="1" customWidth="1"/>
    <col min="14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3"/>
      <c r="C2" s="4" t="s">
        <v>0</v>
      </c>
      <c r="E2" s="5"/>
      <c r="F2" s="4"/>
      <c r="G2" s="6"/>
      <c r="H2" s="7" t="s">
        <v>1</v>
      </c>
      <c r="I2" s="8">
        <v>41603</v>
      </c>
      <c r="K2" s="3"/>
    </row>
    <row r="3" spans="2:15" ht="6" customHeight="1" x14ac:dyDescent="0.2">
      <c r="C3" s="9"/>
      <c r="D3" s="10" t="s">
        <v>2</v>
      </c>
    </row>
    <row r="4" spans="2:15" ht="4.5" customHeight="1" x14ac:dyDescent="0.2"/>
    <row r="5" spans="2:15" ht="13.5" customHeight="1" x14ac:dyDescent="0.25">
      <c r="C5" s="11" t="s">
        <v>3</v>
      </c>
      <c r="D5" s="12" t="s">
        <v>102</v>
      </c>
      <c r="E5" s="13" t="s">
        <v>103</v>
      </c>
      <c r="F5" s="14"/>
      <c r="G5" s="15"/>
      <c r="H5" s="14"/>
      <c r="I5" s="15"/>
      <c r="O5" s="8"/>
    </row>
    <row r="7" spans="2:15" x14ac:dyDescent="0.2">
      <c r="C7" s="16" t="s">
        <v>4</v>
      </c>
      <c r="D7" s="17" t="s">
        <v>128</v>
      </c>
      <c r="H7" s="18" t="s">
        <v>5</v>
      </c>
      <c r="I7" s="285" t="s">
        <v>184</v>
      </c>
      <c r="J7" s="17"/>
      <c r="K7" s="17"/>
    </row>
    <row r="8" spans="2:15" x14ac:dyDescent="0.2">
      <c r="D8" s="17" t="s">
        <v>180</v>
      </c>
      <c r="H8" s="18" t="s">
        <v>6</v>
      </c>
      <c r="I8" s="2" t="s">
        <v>183</v>
      </c>
      <c r="J8" s="17"/>
      <c r="K8" s="17"/>
    </row>
    <row r="9" spans="2:15" x14ac:dyDescent="0.2">
      <c r="C9" s="18" t="s">
        <v>182</v>
      </c>
      <c r="D9" s="17" t="s">
        <v>181</v>
      </c>
      <c r="H9" s="18"/>
      <c r="J9" s="17"/>
    </row>
    <row r="10" spans="2:15" x14ac:dyDescent="0.2">
      <c r="H10" s="18"/>
      <c r="J10" s="17"/>
    </row>
    <row r="11" spans="2:15" x14ac:dyDescent="0.2">
      <c r="C11" s="16" t="s">
        <v>7</v>
      </c>
      <c r="D11" s="17" t="s">
        <v>127</v>
      </c>
      <c r="H11" s="18" t="s">
        <v>5</v>
      </c>
      <c r="J11" s="17"/>
      <c r="K11" s="17"/>
    </row>
    <row r="12" spans="2:15" x14ac:dyDescent="0.2">
      <c r="D12" s="17"/>
      <c r="H12" s="18" t="s">
        <v>6</v>
      </c>
      <c r="J12" s="17"/>
      <c r="K12" s="17"/>
    </row>
    <row r="13" spans="2:15" ht="12" customHeight="1" x14ac:dyDescent="0.2">
      <c r="C13" s="18"/>
      <c r="D13" s="17"/>
      <c r="J13" s="18"/>
    </row>
    <row r="14" spans="2:15" ht="24.75" customHeight="1" x14ac:dyDescent="0.2">
      <c r="C14" s="19" t="s">
        <v>8</v>
      </c>
      <c r="H14" s="19" t="s">
        <v>9</v>
      </c>
      <c r="J14" s="18"/>
    </row>
    <row r="15" spans="2:15" ht="12.75" customHeight="1" x14ac:dyDescent="0.2">
      <c r="J15" s="18"/>
    </row>
    <row r="16" spans="2:15" ht="28.5" customHeight="1" x14ac:dyDescent="0.2">
      <c r="C16" s="19" t="s">
        <v>10</v>
      </c>
      <c r="H16" s="19" t="s">
        <v>10</v>
      </c>
    </row>
    <row r="17" spans="2:12" ht="25.5" customHeight="1" x14ac:dyDescent="0.2"/>
    <row r="18" spans="2:12" ht="13.5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11</v>
      </c>
      <c r="K18" s="27"/>
    </row>
    <row r="19" spans="2:12" ht="15" customHeight="1" x14ac:dyDescent="0.2">
      <c r="B19" s="28" t="s">
        <v>12</v>
      </c>
      <c r="C19" s="29"/>
      <c r="D19" s="30">
        <v>15</v>
      </c>
      <c r="E19" s="31" t="s">
        <v>13</v>
      </c>
      <c r="F19" s="32"/>
      <c r="G19" s="33"/>
      <c r="H19" s="33"/>
      <c r="I19" s="837">
        <f>ROUND(G43,0)</f>
        <v>0</v>
      </c>
      <c r="J19" s="838"/>
      <c r="K19" s="34"/>
    </row>
    <row r="20" spans="2:12" x14ac:dyDescent="0.2">
      <c r="B20" s="28" t="s">
        <v>14</v>
      </c>
      <c r="C20" s="29"/>
      <c r="D20" s="30">
        <f>SazbaDPH1</f>
        <v>15</v>
      </c>
      <c r="E20" s="31" t="s">
        <v>13</v>
      </c>
      <c r="F20" s="35"/>
      <c r="G20" s="36"/>
      <c r="H20" s="36"/>
      <c r="I20" s="839">
        <f>ROUND(I19*D20/100,0)</f>
        <v>0</v>
      </c>
      <c r="J20" s="840"/>
      <c r="K20" s="34"/>
    </row>
    <row r="21" spans="2:12" x14ac:dyDescent="0.2">
      <c r="B21" s="28" t="s">
        <v>12</v>
      </c>
      <c r="C21" s="29"/>
      <c r="D21" s="30">
        <v>21</v>
      </c>
      <c r="E21" s="31" t="s">
        <v>13</v>
      </c>
      <c r="F21" s="35"/>
      <c r="G21" s="36"/>
      <c r="H21" s="36"/>
      <c r="I21" s="839">
        <f>ROUND(H43,0)</f>
        <v>0</v>
      </c>
      <c r="J21" s="840"/>
      <c r="K21" s="34"/>
    </row>
    <row r="22" spans="2:12" ht="13.5" thickBot="1" x14ac:dyDescent="0.25">
      <c r="B22" s="28" t="s">
        <v>14</v>
      </c>
      <c r="C22" s="29"/>
      <c r="D22" s="30">
        <f>SazbaDPH2</f>
        <v>21</v>
      </c>
      <c r="E22" s="31" t="s">
        <v>13</v>
      </c>
      <c r="F22" s="37"/>
      <c r="G22" s="38"/>
      <c r="H22" s="38"/>
      <c r="I22" s="841">
        <f>ROUND(I21*D21/100,0)</f>
        <v>0</v>
      </c>
      <c r="J22" s="842"/>
      <c r="K22" s="34"/>
    </row>
    <row r="23" spans="2:12" ht="16.5" thickBot="1" x14ac:dyDescent="0.25">
      <c r="B23" s="39" t="s">
        <v>15</v>
      </c>
      <c r="C23" s="40"/>
      <c r="D23" s="40"/>
      <c r="E23" s="41"/>
      <c r="F23" s="42"/>
      <c r="G23" s="43"/>
      <c r="H23" s="43"/>
      <c r="I23" s="835">
        <f>SUM(I19:I22)</f>
        <v>0</v>
      </c>
      <c r="J23" s="836"/>
      <c r="K23" s="44"/>
    </row>
    <row r="26" spans="2:12" ht="1.5" customHeight="1" x14ac:dyDescent="0.2"/>
    <row r="27" spans="2:12" ht="15.75" customHeight="1" x14ac:dyDescent="0.25">
      <c r="B27" s="13" t="s">
        <v>16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" customHeight="1" x14ac:dyDescent="0.2">
      <c r="B29" s="47" t="s">
        <v>17</v>
      </c>
      <c r="C29" s="48"/>
      <c r="D29" s="48"/>
      <c r="E29" s="49"/>
      <c r="F29" s="50" t="s">
        <v>18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19</v>
      </c>
      <c r="J29" s="50" t="s">
        <v>13</v>
      </c>
    </row>
    <row r="30" spans="2:12" x14ac:dyDescent="0.2">
      <c r="B30" s="646" t="s">
        <v>566</v>
      </c>
      <c r="C30" s="59" t="s">
        <v>569</v>
      </c>
      <c r="D30" s="60"/>
      <c r="E30" s="61"/>
      <c r="F30" s="62">
        <f>G30+H30+I30</f>
        <v>0</v>
      </c>
      <c r="G30" s="64">
        <v>0</v>
      </c>
      <c r="H30" s="64">
        <f>'00 0213 KL VRN'!C23</f>
        <v>0</v>
      </c>
      <c r="I30" s="64">
        <f>(G30*SazbaDPH1)/100+(H30*SazbaDPH2)/100</f>
        <v>0</v>
      </c>
      <c r="J30" s="647" t="str">
        <f>IF(CelkemObjekty=0,"",F30/CelkemObjekty*100)</f>
        <v/>
      </c>
    </row>
    <row r="31" spans="2:12" x14ac:dyDescent="0.2">
      <c r="B31" s="58" t="s">
        <v>105</v>
      </c>
      <c r="C31" s="59" t="s">
        <v>106</v>
      </c>
      <c r="D31" s="60"/>
      <c r="E31" s="61"/>
      <c r="F31" s="62">
        <f t="shared" ref="F31:F42" si="0">G31+H31+I31</f>
        <v>0</v>
      </c>
      <c r="G31" s="63">
        <v>0</v>
      </c>
      <c r="H31" s="64">
        <f>'01 0213 KL'!C23</f>
        <v>0</v>
      </c>
      <c r="I31" s="64">
        <f t="shared" ref="I31:I42" si="1">(G31*SazbaDPH1)/100+(H31*SazbaDPH2)/100</f>
        <v>0</v>
      </c>
      <c r="J31" s="57" t="str">
        <f t="shared" ref="J31:J42" si="2">IF(CelkemObjekty=0,"",F31/CelkemObjekty*100)</f>
        <v/>
      </c>
    </row>
    <row r="32" spans="2:12" x14ac:dyDescent="0.2">
      <c r="B32" s="58" t="s">
        <v>131</v>
      </c>
      <c r="C32" s="59" t="s">
        <v>132</v>
      </c>
      <c r="D32" s="60"/>
      <c r="E32" s="61"/>
      <c r="F32" s="62">
        <f t="shared" si="0"/>
        <v>0</v>
      </c>
      <c r="G32" s="63">
        <v>0</v>
      </c>
      <c r="H32" s="64">
        <f>'02 0213 KL'!C23</f>
        <v>0</v>
      </c>
      <c r="I32" s="64">
        <f t="shared" si="1"/>
        <v>0</v>
      </c>
      <c r="J32" s="57" t="str">
        <f t="shared" si="2"/>
        <v/>
      </c>
    </row>
    <row r="33" spans="2:11" x14ac:dyDescent="0.2">
      <c r="B33" s="58" t="s">
        <v>137</v>
      </c>
      <c r="C33" s="59" t="s">
        <v>138</v>
      </c>
      <c r="D33" s="60"/>
      <c r="E33" s="61"/>
      <c r="F33" s="62">
        <f t="shared" si="0"/>
        <v>0</v>
      </c>
      <c r="G33" s="63">
        <v>0</v>
      </c>
      <c r="H33" s="64">
        <f>'03 0213 KL'!C23</f>
        <v>0</v>
      </c>
      <c r="I33" s="64">
        <f t="shared" si="1"/>
        <v>0</v>
      </c>
      <c r="J33" s="57" t="str">
        <f t="shared" si="2"/>
        <v/>
      </c>
    </row>
    <row r="34" spans="2:11" x14ac:dyDescent="0.2">
      <c r="B34" s="58" t="s">
        <v>140</v>
      </c>
      <c r="C34" s="59" t="s">
        <v>141</v>
      </c>
      <c r="D34" s="60"/>
      <c r="E34" s="61"/>
      <c r="F34" s="62">
        <f t="shared" si="0"/>
        <v>0</v>
      </c>
      <c r="G34" s="63">
        <v>0</v>
      </c>
      <c r="H34" s="64">
        <f>'04 0213 KL'!C23</f>
        <v>0</v>
      </c>
      <c r="I34" s="64">
        <f t="shared" si="1"/>
        <v>0</v>
      </c>
      <c r="J34" s="57" t="str">
        <f t="shared" si="2"/>
        <v/>
      </c>
    </row>
    <row r="35" spans="2:11" x14ac:dyDescent="0.2">
      <c r="B35" s="58" t="s">
        <v>147</v>
      </c>
      <c r="C35" s="59" t="s">
        <v>148</v>
      </c>
      <c r="D35" s="60"/>
      <c r="E35" s="61"/>
      <c r="F35" s="62">
        <f t="shared" si="0"/>
        <v>0</v>
      </c>
      <c r="G35" s="63">
        <v>0</v>
      </c>
      <c r="H35" s="64">
        <f>'05 0213 KL'!C23</f>
        <v>0</v>
      </c>
      <c r="I35" s="64">
        <f t="shared" si="1"/>
        <v>0</v>
      </c>
      <c r="J35" s="57" t="str">
        <f t="shared" si="2"/>
        <v/>
      </c>
    </row>
    <row r="36" spans="2:11" x14ac:dyDescent="0.2">
      <c r="B36" s="58" t="s">
        <v>151</v>
      </c>
      <c r="C36" s="59" t="s">
        <v>152</v>
      </c>
      <c r="D36" s="60"/>
      <c r="E36" s="61"/>
      <c r="F36" s="62">
        <f t="shared" si="0"/>
        <v>0</v>
      </c>
      <c r="G36" s="63">
        <v>0</v>
      </c>
      <c r="H36" s="64">
        <f>'06 0213 KL'!C23</f>
        <v>0</v>
      </c>
      <c r="I36" s="64">
        <f t="shared" si="1"/>
        <v>0</v>
      </c>
      <c r="J36" s="57" t="str">
        <f t="shared" si="2"/>
        <v/>
      </c>
    </row>
    <row r="37" spans="2:11" x14ac:dyDescent="0.2">
      <c r="B37" s="58" t="s">
        <v>157</v>
      </c>
      <c r="C37" s="59" t="s">
        <v>158</v>
      </c>
      <c r="D37" s="60"/>
      <c r="E37" s="61"/>
      <c r="F37" s="62">
        <f t="shared" si="0"/>
        <v>0</v>
      </c>
      <c r="G37" s="63">
        <v>0</v>
      </c>
      <c r="H37" s="64">
        <f>'07 0213 KL'!C23</f>
        <v>0</v>
      </c>
      <c r="I37" s="64">
        <f t="shared" si="1"/>
        <v>0</v>
      </c>
      <c r="J37" s="57" t="str">
        <f t="shared" si="2"/>
        <v/>
      </c>
    </row>
    <row r="38" spans="2:11" x14ac:dyDescent="0.2">
      <c r="B38" s="58" t="s">
        <v>160</v>
      </c>
      <c r="C38" s="59" t="s">
        <v>161</v>
      </c>
      <c r="D38" s="60"/>
      <c r="E38" s="61"/>
      <c r="F38" s="62">
        <f t="shared" si="0"/>
        <v>0</v>
      </c>
      <c r="G38" s="63">
        <v>0</v>
      </c>
      <c r="H38" s="64">
        <f>'08 0213 KL'!C23</f>
        <v>0</v>
      </c>
      <c r="I38" s="64">
        <f t="shared" si="1"/>
        <v>0</v>
      </c>
      <c r="J38" s="57" t="str">
        <f t="shared" si="2"/>
        <v/>
      </c>
    </row>
    <row r="39" spans="2:11" x14ac:dyDescent="0.2">
      <c r="B39" s="58" t="s">
        <v>163</v>
      </c>
      <c r="C39" s="59" t="s">
        <v>164</v>
      </c>
      <c r="D39" s="60"/>
      <c r="E39" s="61"/>
      <c r="F39" s="62">
        <f t="shared" si="0"/>
        <v>0</v>
      </c>
      <c r="G39" s="63">
        <v>0</v>
      </c>
      <c r="H39" s="64">
        <f>'09 0213 KL'!C23</f>
        <v>0</v>
      </c>
      <c r="I39" s="64">
        <f t="shared" si="1"/>
        <v>0</v>
      </c>
      <c r="J39" s="57" t="str">
        <f t="shared" si="2"/>
        <v/>
      </c>
    </row>
    <row r="40" spans="2:11" x14ac:dyDescent="0.2">
      <c r="B40" s="58" t="s">
        <v>168</v>
      </c>
      <c r="C40" s="59" t="s">
        <v>169</v>
      </c>
      <c r="D40" s="60"/>
      <c r="E40" s="61"/>
      <c r="F40" s="62">
        <f t="shared" si="0"/>
        <v>0</v>
      </c>
      <c r="G40" s="63">
        <v>0</v>
      </c>
      <c r="H40" s="64">
        <f>'10 0213 KL'!C23</f>
        <v>0</v>
      </c>
      <c r="I40" s="64">
        <f t="shared" si="1"/>
        <v>0</v>
      </c>
      <c r="J40" s="57" t="str">
        <f t="shared" si="2"/>
        <v/>
      </c>
    </row>
    <row r="41" spans="2:11" x14ac:dyDescent="0.2">
      <c r="B41" s="58" t="s">
        <v>171</v>
      </c>
      <c r="C41" s="59" t="s">
        <v>172</v>
      </c>
      <c r="D41" s="60"/>
      <c r="E41" s="61"/>
      <c r="F41" s="62">
        <f t="shared" si="0"/>
        <v>0</v>
      </c>
      <c r="G41" s="63">
        <v>0</v>
      </c>
      <c r="H41" s="64">
        <f>'11 0213 KL'!C23</f>
        <v>0</v>
      </c>
      <c r="I41" s="64">
        <f t="shared" si="1"/>
        <v>0</v>
      </c>
      <c r="J41" s="57" t="str">
        <f t="shared" si="2"/>
        <v/>
      </c>
    </row>
    <row r="42" spans="2:11" x14ac:dyDescent="0.2">
      <c r="B42" s="58" t="s">
        <v>177</v>
      </c>
      <c r="C42" s="59" t="s">
        <v>178</v>
      </c>
      <c r="D42" s="60"/>
      <c r="E42" s="61"/>
      <c r="F42" s="62">
        <f t="shared" si="0"/>
        <v>0</v>
      </c>
      <c r="G42" s="63">
        <v>0</v>
      </c>
      <c r="H42" s="64">
        <f>'12 0213 KL'!C23</f>
        <v>0</v>
      </c>
      <c r="I42" s="64">
        <f t="shared" si="1"/>
        <v>0</v>
      </c>
      <c r="J42" s="57" t="str">
        <f t="shared" si="2"/>
        <v/>
      </c>
    </row>
    <row r="43" spans="2:11" ht="17.25" customHeight="1" x14ac:dyDescent="0.2">
      <c r="B43" s="65" t="s">
        <v>20</v>
      </c>
      <c r="C43" s="66"/>
      <c r="D43" s="67"/>
      <c r="E43" s="68"/>
      <c r="F43" s="69">
        <f>SUM(F30:F42)</f>
        <v>0</v>
      </c>
      <c r="G43" s="69">
        <f>SUM(G30:G42)</f>
        <v>0</v>
      </c>
      <c r="H43" s="69">
        <f>SUM(H30:H42)</f>
        <v>0</v>
      </c>
      <c r="I43" s="69">
        <f>SUM(I30:I42)</f>
        <v>0</v>
      </c>
      <c r="J43" s="70" t="str">
        <f>IF(CelkemObjekty=0,"",F43/CelkemObjekty*100)</f>
        <v/>
      </c>
    </row>
    <row r="44" spans="2:11" x14ac:dyDescent="0.2"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2:11" ht="9.75" customHeight="1" x14ac:dyDescent="0.2"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2:11" ht="7.5" customHeight="1" x14ac:dyDescent="0.2">
      <c r="B46" s="71"/>
      <c r="C46" s="71"/>
      <c r="D46" s="71"/>
      <c r="E46" s="71"/>
      <c r="F46" s="71"/>
      <c r="G46" s="71"/>
      <c r="H46" s="71"/>
      <c r="I46" s="71"/>
      <c r="J46" s="71"/>
      <c r="K46" s="71"/>
    </row>
    <row r="47" spans="2:11" ht="18" x14ac:dyDescent="0.25">
      <c r="B47" s="13" t="s">
        <v>21</v>
      </c>
      <c r="C47" s="45"/>
      <c r="D47" s="45"/>
      <c r="E47" s="45"/>
      <c r="F47" s="45"/>
      <c r="G47" s="45"/>
      <c r="H47" s="45"/>
      <c r="I47" s="45"/>
      <c r="J47" s="45"/>
      <c r="K47" s="71"/>
    </row>
    <row r="48" spans="2:11" x14ac:dyDescent="0.2">
      <c r="K48" s="71"/>
    </row>
    <row r="49" spans="2:13" ht="25.5" x14ac:dyDescent="0.2">
      <c r="B49" s="72" t="s">
        <v>22</v>
      </c>
      <c r="C49" s="73" t="s">
        <v>23</v>
      </c>
      <c r="D49" s="48"/>
      <c r="E49" s="49"/>
      <c r="F49" s="50" t="s">
        <v>18</v>
      </c>
      <c r="G49" s="51" t="str">
        <f>CONCATENATE("Základ DPH ",SazbaDPH1," %")</f>
        <v>Základ DPH 15 %</v>
      </c>
      <c r="H49" s="50" t="str">
        <f>CONCATENATE("Základ DPH ",SazbaDPH2," %")</f>
        <v>Základ DPH 21 %</v>
      </c>
      <c r="I49" s="51" t="s">
        <v>19</v>
      </c>
      <c r="J49" s="50" t="s">
        <v>13</v>
      </c>
    </row>
    <row r="50" spans="2:13" x14ac:dyDescent="0.2">
      <c r="B50" s="646" t="s">
        <v>566</v>
      </c>
      <c r="C50" s="75" t="s">
        <v>130</v>
      </c>
      <c r="D50" s="60"/>
      <c r="E50" s="61"/>
      <c r="F50" s="62">
        <f>G50+H50+I50</f>
        <v>0</v>
      </c>
      <c r="G50" s="64">
        <v>0</v>
      </c>
      <c r="H50" s="665">
        <f>H30</f>
        <v>0</v>
      </c>
      <c r="I50" s="63">
        <f>(G50*SazbaDPH1)/100+(H50*SazbaDPH2)/100</f>
        <v>0</v>
      </c>
      <c r="J50" s="57" t="str">
        <f>IF(CelkemObjekty=0,"",F50/CelkemObjekty*100)</f>
        <v/>
      </c>
    </row>
    <row r="51" spans="2:13" x14ac:dyDescent="0.2">
      <c r="B51" s="74" t="s">
        <v>105</v>
      </c>
      <c r="C51" s="75" t="s">
        <v>130</v>
      </c>
      <c r="D51" s="60"/>
      <c r="E51" s="61"/>
      <c r="F51" s="62">
        <f t="shared" ref="F51:F62" si="3">G51+H51+I51</f>
        <v>0</v>
      </c>
      <c r="G51" s="63">
        <v>0</v>
      </c>
      <c r="H51" s="666">
        <f>'01 0213 KL'!C23</f>
        <v>0</v>
      </c>
      <c r="I51" s="63">
        <f t="shared" ref="I51:I62" si="4">(G51*SazbaDPH1)/100+(H51*SazbaDPH2)/100</f>
        <v>0</v>
      </c>
      <c r="J51" s="57" t="str">
        <f t="shared" ref="J51:J62" si="5">IF(CelkemObjekty=0,"",F51/CelkemObjekty*100)</f>
        <v/>
      </c>
    </row>
    <row r="52" spans="2:13" x14ac:dyDescent="0.2">
      <c r="B52" s="74" t="s">
        <v>131</v>
      </c>
      <c r="C52" s="75" t="s">
        <v>130</v>
      </c>
      <c r="D52" s="60"/>
      <c r="E52" s="61"/>
      <c r="F52" s="62">
        <f t="shared" si="3"/>
        <v>0</v>
      </c>
      <c r="G52" s="63">
        <v>0</v>
      </c>
      <c r="H52" s="666">
        <f>'02 0213 KL'!C23</f>
        <v>0</v>
      </c>
      <c r="I52" s="63">
        <f t="shared" si="4"/>
        <v>0</v>
      </c>
      <c r="J52" s="57" t="str">
        <f t="shared" si="5"/>
        <v/>
      </c>
    </row>
    <row r="53" spans="2:13" x14ac:dyDescent="0.2">
      <c r="B53" s="74" t="s">
        <v>137</v>
      </c>
      <c r="C53" s="75" t="s">
        <v>130</v>
      </c>
      <c r="D53" s="60"/>
      <c r="E53" s="61"/>
      <c r="F53" s="62">
        <f t="shared" si="3"/>
        <v>0</v>
      </c>
      <c r="G53" s="63">
        <v>0</v>
      </c>
      <c r="H53" s="666">
        <f>'03 0213 KL'!C23</f>
        <v>0</v>
      </c>
      <c r="I53" s="63">
        <f t="shared" si="4"/>
        <v>0</v>
      </c>
      <c r="J53" s="57" t="str">
        <f t="shared" si="5"/>
        <v/>
      </c>
    </row>
    <row r="54" spans="2:13" x14ac:dyDescent="0.2">
      <c r="B54" s="74" t="s">
        <v>140</v>
      </c>
      <c r="C54" s="75" t="s">
        <v>130</v>
      </c>
      <c r="D54" s="60"/>
      <c r="E54" s="61"/>
      <c r="F54" s="62">
        <f t="shared" si="3"/>
        <v>0</v>
      </c>
      <c r="G54" s="63">
        <v>0</v>
      </c>
      <c r="H54" s="666">
        <f>'04 0213 KL'!C23</f>
        <v>0</v>
      </c>
      <c r="I54" s="63">
        <f t="shared" si="4"/>
        <v>0</v>
      </c>
      <c r="J54" s="57" t="str">
        <f t="shared" si="5"/>
        <v/>
      </c>
    </row>
    <row r="55" spans="2:13" x14ac:dyDescent="0.2">
      <c r="B55" s="74" t="s">
        <v>147</v>
      </c>
      <c r="C55" s="75" t="s">
        <v>130</v>
      </c>
      <c r="D55" s="60"/>
      <c r="E55" s="61"/>
      <c r="F55" s="62">
        <f t="shared" si="3"/>
        <v>0</v>
      </c>
      <c r="G55" s="63">
        <v>0</v>
      </c>
      <c r="H55" s="666">
        <f>'05 0213 KL'!C23</f>
        <v>0</v>
      </c>
      <c r="I55" s="63">
        <f t="shared" si="4"/>
        <v>0</v>
      </c>
      <c r="J55" s="57" t="str">
        <f t="shared" si="5"/>
        <v/>
      </c>
    </row>
    <row r="56" spans="2:13" x14ac:dyDescent="0.2">
      <c r="B56" s="74" t="s">
        <v>151</v>
      </c>
      <c r="C56" s="75" t="s">
        <v>130</v>
      </c>
      <c r="D56" s="60"/>
      <c r="E56" s="61"/>
      <c r="F56" s="62">
        <f t="shared" si="3"/>
        <v>0</v>
      </c>
      <c r="G56" s="63">
        <v>0</v>
      </c>
      <c r="H56" s="666">
        <f>H36</f>
        <v>0</v>
      </c>
      <c r="I56" s="63">
        <f t="shared" si="4"/>
        <v>0</v>
      </c>
      <c r="J56" s="57" t="str">
        <f t="shared" si="5"/>
        <v/>
      </c>
    </row>
    <row r="57" spans="2:13" x14ac:dyDescent="0.2">
      <c r="B57" s="74" t="s">
        <v>157</v>
      </c>
      <c r="C57" s="75" t="s">
        <v>130</v>
      </c>
      <c r="D57" s="60"/>
      <c r="E57" s="61"/>
      <c r="F57" s="62">
        <f t="shared" si="3"/>
        <v>0</v>
      </c>
      <c r="G57" s="63">
        <v>0</v>
      </c>
      <c r="H57" s="64">
        <f>'07 0213 KL'!C23</f>
        <v>0</v>
      </c>
      <c r="I57" s="63">
        <f t="shared" si="4"/>
        <v>0</v>
      </c>
      <c r="J57" s="57" t="str">
        <f t="shared" si="5"/>
        <v/>
      </c>
    </row>
    <row r="58" spans="2:13" x14ac:dyDescent="0.2">
      <c r="B58" s="74" t="s">
        <v>160</v>
      </c>
      <c r="C58" s="75" t="s">
        <v>130</v>
      </c>
      <c r="D58" s="60"/>
      <c r="E58" s="61"/>
      <c r="F58" s="62">
        <f t="shared" si="3"/>
        <v>0</v>
      </c>
      <c r="G58" s="63">
        <v>0</v>
      </c>
      <c r="H58" s="64">
        <f>H38</f>
        <v>0</v>
      </c>
      <c r="I58" s="63">
        <f t="shared" si="4"/>
        <v>0</v>
      </c>
      <c r="J58" s="57" t="str">
        <f t="shared" si="5"/>
        <v/>
      </c>
    </row>
    <row r="59" spans="2:13" x14ac:dyDescent="0.2">
      <c r="B59" s="74" t="s">
        <v>163</v>
      </c>
      <c r="C59" s="75" t="s">
        <v>130</v>
      </c>
      <c r="D59" s="60"/>
      <c r="E59" s="61"/>
      <c r="F59" s="62">
        <f t="shared" si="3"/>
        <v>0</v>
      </c>
      <c r="G59" s="63">
        <v>0</v>
      </c>
      <c r="H59" s="64">
        <f>H39</f>
        <v>0</v>
      </c>
      <c r="I59" s="63">
        <f t="shared" si="4"/>
        <v>0</v>
      </c>
      <c r="J59" s="57" t="str">
        <f t="shared" si="5"/>
        <v/>
      </c>
    </row>
    <row r="60" spans="2:13" x14ac:dyDescent="0.2">
      <c r="B60" s="74" t="s">
        <v>168</v>
      </c>
      <c r="C60" s="75" t="s">
        <v>130</v>
      </c>
      <c r="D60" s="60"/>
      <c r="E60" s="61"/>
      <c r="F60" s="62">
        <f t="shared" si="3"/>
        <v>0</v>
      </c>
      <c r="G60" s="63">
        <v>0</v>
      </c>
      <c r="H60" s="64">
        <f>H40</f>
        <v>0</v>
      </c>
      <c r="I60" s="63">
        <f t="shared" si="4"/>
        <v>0</v>
      </c>
      <c r="J60" s="57" t="str">
        <f t="shared" si="5"/>
        <v/>
      </c>
    </row>
    <row r="61" spans="2:13" x14ac:dyDescent="0.2">
      <c r="B61" s="74" t="s">
        <v>171</v>
      </c>
      <c r="C61" s="75" t="s">
        <v>130</v>
      </c>
      <c r="D61" s="60"/>
      <c r="E61" s="61"/>
      <c r="F61" s="62">
        <f t="shared" si="3"/>
        <v>0</v>
      </c>
      <c r="G61" s="63">
        <v>0</v>
      </c>
      <c r="H61" s="64">
        <f>'11 0213 KL'!C23</f>
        <v>0</v>
      </c>
      <c r="I61" s="63">
        <f t="shared" si="4"/>
        <v>0</v>
      </c>
      <c r="J61" s="57" t="str">
        <f t="shared" si="5"/>
        <v/>
      </c>
    </row>
    <row r="62" spans="2:13" x14ac:dyDescent="0.2">
      <c r="B62" s="74" t="s">
        <v>177</v>
      </c>
      <c r="C62" s="75" t="s">
        <v>130</v>
      </c>
      <c r="D62" s="60"/>
      <c r="E62" s="61"/>
      <c r="F62" s="62">
        <f t="shared" si="3"/>
        <v>0</v>
      </c>
      <c r="G62" s="63">
        <v>0</v>
      </c>
      <c r="H62" s="64">
        <f>H42</f>
        <v>0</v>
      </c>
      <c r="I62" s="63">
        <f t="shared" si="4"/>
        <v>0</v>
      </c>
      <c r="J62" s="57" t="str">
        <f t="shared" si="5"/>
        <v/>
      </c>
    </row>
    <row r="63" spans="2:13" x14ac:dyDescent="0.2">
      <c r="B63" s="65" t="s">
        <v>20</v>
      </c>
      <c r="C63" s="66"/>
      <c r="D63" s="67"/>
      <c r="E63" s="68"/>
      <c r="F63" s="69">
        <f>SUM(F50:F62)</f>
        <v>0</v>
      </c>
      <c r="G63" s="76">
        <f>SUM(G50:G62)</f>
        <v>0</v>
      </c>
      <c r="H63" s="69">
        <f>SUM(H50:H62)</f>
        <v>0</v>
      </c>
      <c r="I63" s="76">
        <f>SUM(I50:I62)</f>
        <v>0</v>
      </c>
      <c r="J63" s="70" t="str">
        <f>IF(CelkemObjekty=0,"",F63/CelkemObjekty*100)</f>
        <v/>
      </c>
      <c r="M63" s="129">
        <f>SUM(H51:H62)</f>
        <v>0</v>
      </c>
    </row>
    <row r="64" spans="2:13" ht="9" customHeight="1" x14ac:dyDescent="0.2"/>
    <row r="65" spans="2:13" ht="6" customHeight="1" x14ac:dyDescent="0.2"/>
    <row r="66" spans="2:13" ht="3" customHeight="1" x14ac:dyDescent="0.2"/>
    <row r="67" spans="2:13" ht="6.75" customHeight="1" x14ac:dyDescent="0.2"/>
    <row r="68" spans="2:13" ht="20.25" hidden="1" customHeight="1" x14ac:dyDescent="0.25">
      <c r="B68" s="13" t="s">
        <v>24</v>
      </c>
      <c r="C68" s="45"/>
      <c r="D68" s="45"/>
      <c r="E68" s="45"/>
      <c r="F68" s="45"/>
      <c r="G68" s="45"/>
      <c r="H68" s="45"/>
      <c r="I68" s="45"/>
      <c r="J68" s="45"/>
    </row>
    <row r="69" spans="2:13" ht="9" hidden="1" customHeight="1" x14ac:dyDescent="0.2"/>
    <row r="70" spans="2:13" hidden="1" x14ac:dyDescent="0.2">
      <c r="B70" s="47" t="s">
        <v>25</v>
      </c>
      <c r="C70" s="48"/>
      <c r="D70" s="48"/>
      <c r="E70" s="50" t="s">
        <v>13</v>
      </c>
      <c r="F70" s="50" t="s">
        <v>26</v>
      </c>
      <c r="G70" s="51" t="s">
        <v>27</v>
      </c>
      <c r="H70" s="50" t="s">
        <v>28</v>
      </c>
      <c r="I70" s="51" t="s">
        <v>29</v>
      </c>
      <c r="J70" s="77" t="s">
        <v>30</v>
      </c>
    </row>
    <row r="71" spans="2:13" hidden="1" x14ac:dyDescent="0.2">
      <c r="B71" s="52" t="s">
        <v>166</v>
      </c>
      <c r="C71" s="53" t="s">
        <v>167</v>
      </c>
      <c r="D71" s="54"/>
      <c r="E71" s="78">
        <f t="shared" ref="E71:E87" si="6">IF(SUM(SoucetDilu)=0,"",SUM(F71:J71)/SUM(SoucetDilu)*100)</f>
        <v>0</v>
      </c>
      <c r="F71" s="667">
        <f>'09 0213 Rek'!C15+'09 0213 Rek'!D16+'09 0213 Rek'!E16</f>
        <v>0</v>
      </c>
      <c r="G71" s="668">
        <v>0</v>
      </c>
      <c r="H71" s="667">
        <v>0</v>
      </c>
      <c r="I71" s="668">
        <v>0</v>
      </c>
      <c r="J71" s="56">
        <v>0</v>
      </c>
    </row>
    <row r="72" spans="2:13" hidden="1" x14ac:dyDescent="0.2">
      <c r="B72" s="58" t="s">
        <v>143</v>
      </c>
      <c r="C72" s="59" t="s">
        <v>144</v>
      </c>
      <c r="D72" s="60"/>
      <c r="E72" s="79">
        <f t="shared" si="6"/>
        <v>0</v>
      </c>
      <c r="F72" s="666">
        <f>'04 0213 Rek'!E8+'08 0213 Rek'!E7</f>
        <v>0</v>
      </c>
      <c r="G72" s="665">
        <v>0</v>
      </c>
      <c r="H72" s="666">
        <v>0</v>
      </c>
      <c r="I72" s="665">
        <v>0</v>
      </c>
      <c r="J72" s="64">
        <v>0</v>
      </c>
    </row>
    <row r="73" spans="2:13" hidden="1" x14ac:dyDescent="0.2">
      <c r="B73" s="58" t="s">
        <v>502</v>
      </c>
      <c r="C73" s="59" t="s">
        <v>596</v>
      </c>
      <c r="D73" s="60"/>
      <c r="E73" s="79">
        <f>IF(SUM(SoucetDilu)=0,"",SUM(F73:J73)/SUM(SoucetDilu)*100)</f>
        <v>0</v>
      </c>
      <c r="F73" s="666">
        <f>'12 0213 Rek'!E9</f>
        <v>0</v>
      </c>
      <c r="G73" s="665">
        <v>0</v>
      </c>
      <c r="H73" s="666">
        <v>0</v>
      </c>
      <c r="I73" s="665">
        <v>0</v>
      </c>
      <c r="J73" s="64">
        <v>0</v>
      </c>
    </row>
    <row r="74" spans="2:13" hidden="1" x14ac:dyDescent="0.2">
      <c r="B74" s="58" t="s">
        <v>199</v>
      </c>
      <c r="C74" s="59" t="s">
        <v>200</v>
      </c>
      <c r="D74" s="60"/>
      <c r="E74" s="79">
        <f>IF(SUM(SoucetDilu)=0,"",SUM(F74:J74)/SUM(SoucetDilu)*100)</f>
        <v>0</v>
      </c>
      <c r="F74" s="666">
        <f>'06 0213 Rek'!E8+'10 0213 Rek'!E8+'12 0213 Rek'!E8</f>
        <v>0</v>
      </c>
      <c r="G74" s="665">
        <v>0</v>
      </c>
      <c r="H74" s="666">
        <v>0</v>
      </c>
      <c r="I74" s="665">
        <v>0</v>
      </c>
      <c r="J74" s="64">
        <v>0</v>
      </c>
    </row>
    <row r="75" spans="2:13" hidden="1" x14ac:dyDescent="0.2">
      <c r="B75" s="58" t="s">
        <v>110</v>
      </c>
      <c r="C75" s="59" t="s">
        <v>111</v>
      </c>
      <c r="D75" s="60"/>
      <c r="E75" s="79">
        <f t="shared" si="6"/>
        <v>0</v>
      </c>
      <c r="F75" s="666">
        <f>'01 0213 Rek'!E7+'02 0213 Rek'!E7+'03 0213 Rek'!E7+'04 0213 Rek'!E9+'05 0213 Rek'!E7+'08 0213 Rek'!E8</f>
        <v>0</v>
      </c>
      <c r="G75" s="665">
        <v>0</v>
      </c>
      <c r="H75" s="666">
        <v>0</v>
      </c>
      <c r="I75" s="665">
        <v>0</v>
      </c>
      <c r="J75" s="64">
        <v>0</v>
      </c>
    </row>
    <row r="76" spans="2:13" hidden="1" x14ac:dyDescent="0.2">
      <c r="B76" s="58" t="s">
        <v>204</v>
      </c>
      <c r="C76" s="59" t="s">
        <v>594</v>
      </c>
      <c r="D76" s="60"/>
      <c r="E76" s="79">
        <f>IF(SUM(SoucetDilu)=0,"",SUM(F76:J76)/SUM(SoucetDilu)*100)</f>
        <v>0</v>
      </c>
      <c r="F76" s="666">
        <v>0</v>
      </c>
      <c r="G76" s="665">
        <f>'06 0213 Rek'!E9+'10 0213 Rek'!E9</f>
        <v>0</v>
      </c>
      <c r="H76" s="666">
        <v>0</v>
      </c>
      <c r="I76" s="665">
        <v>0</v>
      </c>
      <c r="J76" s="64">
        <v>0</v>
      </c>
      <c r="L76" s="1" t="s">
        <v>597</v>
      </c>
      <c r="M76" s="129">
        <f>M63-M87</f>
        <v>1</v>
      </c>
    </row>
    <row r="77" spans="2:13" hidden="1" x14ac:dyDescent="0.2">
      <c r="B77" s="58" t="s">
        <v>154</v>
      </c>
      <c r="C77" s="59" t="s">
        <v>155</v>
      </c>
      <c r="D77" s="60"/>
      <c r="E77" s="79">
        <f t="shared" si="6"/>
        <v>0</v>
      </c>
      <c r="F77" s="666">
        <v>0</v>
      </c>
      <c r="G77" s="665">
        <f>'07 0213 Rek'!F7</f>
        <v>0</v>
      </c>
      <c r="H77" s="666">
        <v>0</v>
      </c>
      <c r="I77" s="665">
        <v>0</v>
      </c>
      <c r="J77" s="64">
        <v>0</v>
      </c>
    </row>
    <row r="78" spans="2:13" hidden="1" x14ac:dyDescent="0.2">
      <c r="B78" s="58" t="s">
        <v>421</v>
      </c>
      <c r="C78" s="59" t="s">
        <v>422</v>
      </c>
      <c r="D78" s="60"/>
      <c r="E78" s="79">
        <f>IF(SUM(SoucetDilu)=0,"",SUM(F78:J78)/SUM(SoucetDilu)*100)</f>
        <v>0</v>
      </c>
      <c r="F78" s="666">
        <v>0</v>
      </c>
      <c r="G78" s="665">
        <f>'10 0213 Rek'!F12</f>
        <v>0</v>
      </c>
      <c r="H78" s="666">
        <v>0</v>
      </c>
      <c r="I78" s="665">
        <v>0</v>
      </c>
      <c r="J78" s="64">
        <v>0</v>
      </c>
    </row>
    <row r="79" spans="2:13" hidden="1" x14ac:dyDescent="0.2">
      <c r="B79" s="58" t="s">
        <v>510</v>
      </c>
      <c r="C79" s="59" t="s">
        <v>511</v>
      </c>
      <c r="D79" s="60"/>
      <c r="E79" s="79">
        <f>IF(SUM(SoucetDilu)=0,"",SUM(F79:J79)/SUM(SoucetDilu)*100)</f>
        <v>0</v>
      </c>
      <c r="F79" s="666">
        <v>0</v>
      </c>
      <c r="G79" s="665">
        <f>'12 0213 Rek'!F11</f>
        <v>0</v>
      </c>
      <c r="H79" s="666">
        <v>0</v>
      </c>
      <c r="I79" s="665">
        <v>0</v>
      </c>
      <c r="J79" s="64">
        <v>0</v>
      </c>
    </row>
    <row r="80" spans="2:13" hidden="1" x14ac:dyDescent="0.2">
      <c r="B80" s="58" t="s">
        <v>459</v>
      </c>
      <c r="C80" s="59" t="s">
        <v>460</v>
      </c>
      <c r="D80" s="60"/>
      <c r="E80" s="79">
        <f>IF(SUM(SoucetDilu)=0,"",SUM(F80:J80)/SUM(SoucetDilu)*100)</f>
        <v>0</v>
      </c>
      <c r="F80" s="666">
        <v>0</v>
      </c>
      <c r="G80" s="665">
        <f>'10 0213 Rek'!F13</f>
        <v>0</v>
      </c>
      <c r="H80" s="666">
        <v>0</v>
      </c>
      <c r="I80" s="665">
        <v>0</v>
      </c>
      <c r="J80" s="64">
        <v>0</v>
      </c>
    </row>
    <row r="81" spans="2:13" hidden="1" x14ac:dyDescent="0.2">
      <c r="B81" s="58" t="s">
        <v>115</v>
      </c>
      <c r="C81" s="59" t="s">
        <v>116</v>
      </c>
      <c r="D81" s="60"/>
      <c r="E81" s="79">
        <f t="shared" si="6"/>
        <v>0</v>
      </c>
      <c r="F81" s="666">
        <f>'01 0213 Rek'!E8+'05 0213 Rek'!E8+'08 0213 Rek'!E9</f>
        <v>0</v>
      </c>
      <c r="G81" s="665">
        <v>0</v>
      </c>
      <c r="H81" s="666">
        <v>0</v>
      </c>
      <c r="I81" s="665">
        <v>0</v>
      </c>
      <c r="J81" s="64">
        <v>0</v>
      </c>
    </row>
    <row r="82" spans="2:13" hidden="1" x14ac:dyDescent="0.2">
      <c r="B82" s="58" t="s">
        <v>185</v>
      </c>
      <c r="C82" s="59" t="s">
        <v>186</v>
      </c>
      <c r="D82" s="60"/>
      <c r="E82" s="79">
        <f>IF(SUM(SoucetDilu)=0,"",SUM(F82:J82)/SUM(SoucetDilu)*100)</f>
        <v>0</v>
      </c>
      <c r="F82" s="666">
        <f>'04 0213 Rek'!E7+'06 0213 Rek'!E7+'10 0213 Rek'!E7+'12 0213 Rek'!E7</f>
        <v>0</v>
      </c>
      <c r="G82" s="665">
        <v>0</v>
      </c>
      <c r="H82" s="666">
        <v>0</v>
      </c>
      <c r="I82" s="665">
        <v>0</v>
      </c>
      <c r="J82" s="64">
        <v>0</v>
      </c>
    </row>
    <row r="83" spans="2:13" hidden="1" x14ac:dyDescent="0.2">
      <c r="B83" s="58" t="s">
        <v>209</v>
      </c>
      <c r="C83" s="59" t="s">
        <v>595</v>
      </c>
      <c r="D83" s="60"/>
      <c r="E83" s="79">
        <f>IF(SUM(SoucetDilu)=0,"",SUM(F83:J83)/SUM(SoucetDilu)*100)</f>
        <v>0</v>
      </c>
      <c r="F83" s="666">
        <f>'06 0213 Rek'!E10+'10 0213 Rek'!E10</f>
        <v>0</v>
      </c>
      <c r="G83" s="665">
        <v>0</v>
      </c>
      <c r="H83" s="666">
        <v>0</v>
      </c>
      <c r="I83" s="665">
        <v>0</v>
      </c>
      <c r="J83" s="64">
        <v>0</v>
      </c>
    </row>
    <row r="84" spans="2:13" hidden="1" x14ac:dyDescent="0.2">
      <c r="B84" s="58" t="s">
        <v>134</v>
      </c>
      <c r="C84" s="59" t="s">
        <v>135</v>
      </c>
      <c r="D84" s="60"/>
      <c r="E84" s="79">
        <f t="shared" si="6"/>
        <v>0</v>
      </c>
      <c r="F84" s="666">
        <f>'02 0213 Rek'!E8+'05 0213 Rek'!E9</f>
        <v>0</v>
      </c>
      <c r="G84" s="665">
        <v>0</v>
      </c>
      <c r="H84" s="666">
        <v>0</v>
      </c>
      <c r="I84" s="665">
        <v>0</v>
      </c>
      <c r="J84" s="64">
        <v>0</v>
      </c>
    </row>
    <row r="85" spans="2:13" hidden="1" x14ac:dyDescent="0.2">
      <c r="B85" s="58" t="s">
        <v>214</v>
      </c>
      <c r="C85" s="59" t="s">
        <v>215</v>
      </c>
      <c r="D85" s="60"/>
      <c r="E85" s="79">
        <f>IF(SUM(SoucetDilu)=0,"",SUM(F85:J85)/SUM(SoucetDilu)*100)</f>
        <v>100</v>
      </c>
      <c r="F85" s="666">
        <f>'06 0213 Rek'!E11+'10 0213 Rek'!E11+'12 0213 Rek'!E10-1</f>
        <v>-1</v>
      </c>
      <c r="G85" s="665">
        <v>0</v>
      </c>
      <c r="H85" s="666">
        <v>0</v>
      </c>
      <c r="I85" s="665">
        <v>0</v>
      </c>
      <c r="J85" s="64">
        <v>0</v>
      </c>
    </row>
    <row r="86" spans="2:13" hidden="1" x14ac:dyDescent="0.2">
      <c r="B86" s="58" t="s">
        <v>174</v>
      </c>
      <c r="C86" s="59" t="s">
        <v>175</v>
      </c>
      <c r="D86" s="60"/>
      <c r="E86" s="79">
        <f t="shared" si="6"/>
        <v>0</v>
      </c>
      <c r="F86" s="666">
        <v>0</v>
      </c>
      <c r="G86" s="665">
        <v>0</v>
      </c>
      <c r="H86" s="666">
        <v>0</v>
      </c>
      <c r="I86" s="665">
        <f>'11 0213 KL'!C23</f>
        <v>0</v>
      </c>
      <c r="J86" s="64">
        <v>0</v>
      </c>
    </row>
    <row r="87" spans="2:13" hidden="1" x14ac:dyDescent="0.2">
      <c r="B87" s="65" t="s">
        <v>20</v>
      </c>
      <c r="C87" s="66"/>
      <c r="D87" s="67"/>
      <c r="E87" s="80">
        <f t="shared" si="6"/>
        <v>100</v>
      </c>
      <c r="F87" s="69">
        <f>SUM(F71:F86)</f>
        <v>-1</v>
      </c>
      <c r="G87" s="76">
        <f>SUM(G71:G86)</f>
        <v>0</v>
      </c>
      <c r="H87" s="69">
        <f>SUM(H71:H86)</f>
        <v>0</v>
      </c>
      <c r="I87" s="76">
        <f>SUM(I71:I86)</f>
        <v>0</v>
      </c>
      <c r="J87" s="69">
        <f>SUM(J71:J86)</f>
        <v>0</v>
      </c>
      <c r="M87" s="129">
        <f>SUM(F87:I87)</f>
        <v>-1</v>
      </c>
    </row>
    <row r="89" spans="2:13" ht="2.25" customHeight="1" x14ac:dyDescent="0.2"/>
    <row r="90" spans="2:13" ht="1.5" customHeight="1" x14ac:dyDescent="0.2"/>
    <row r="91" spans="2:13" ht="0.75" customHeight="1" x14ac:dyDescent="0.2"/>
    <row r="92" spans="2:13" ht="0.75" customHeight="1" x14ac:dyDescent="0.2"/>
    <row r="93" spans="2:13" ht="0.75" customHeight="1" x14ac:dyDescent="0.2"/>
    <row r="94" spans="2:13" ht="18" x14ac:dyDescent="0.25">
      <c r="B94" s="13" t="s">
        <v>31</v>
      </c>
      <c r="C94" s="45"/>
      <c r="D94" s="45"/>
      <c r="E94" s="45"/>
      <c r="F94" s="45"/>
      <c r="G94" s="45"/>
      <c r="H94" s="45"/>
      <c r="I94" s="45"/>
      <c r="J94" s="45"/>
    </row>
    <row r="96" spans="2:13" ht="25.5" x14ac:dyDescent="0.2">
      <c r="B96" s="47" t="s">
        <v>32</v>
      </c>
      <c r="C96" s="48"/>
      <c r="D96" s="48"/>
      <c r="E96" s="81"/>
      <c r="F96" s="82"/>
      <c r="G96" s="51"/>
      <c r="H96" s="50" t="s">
        <v>18</v>
      </c>
      <c r="I96" s="1"/>
      <c r="J96" s="1"/>
    </row>
    <row r="97" spans="2:10" x14ac:dyDescent="0.2">
      <c r="B97" s="52" t="s">
        <v>119</v>
      </c>
      <c r="C97" s="53"/>
      <c r="D97" s="54"/>
      <c r="E97" s="83"/>
      <c r="F97" s="84"/>
      <c r="G97" s="55"/>
      <c r="H97" s="56">
        <v>0</v>
      </c>
      <c r="I97" s="1"/>
      <c r="J97" s="1"/>
    </row>
    <row r="98" spans="2:10" x14ac:dyDescent="0.2">
      <c r="B98" s="58" t="s">
        <v>120</v>
      </c>
      <c r="C98" s="59"/>
      <c r="D98" s="60"/>
      <c r="E98" s="85"/>
      <c r="F98" s="86"/>
      <c r="G98" s="63"/>
      <c r="H98" s="64">
        <v>0</v>
      </c>
      <c r="I98" s="1"/>
      <c r="J98" s="1"/>
    </row>
    <row r="99" spans="2:10" x14ac:dyDescent="0.2">
      <c r="B99" s="58" t="s">
        <v>121</v>
      </c>
      <c r="C99" s="59"/>
      <c r="D99" s="60"/>
      <c r="E99" s="85"/>
      <c r="F99" s="86"/>
      <c r="G99" s="63"/>
      <c r="H99" s="64">
        <v>0</v>
      </c>
      <c r="I99" s="1"/>
      <c r="J99" s="1"/>
    </row>
    <row r="100" spans="2:10" x14ac:dyDescent="0.2">
      <c r="B100" s="58" t="s">
        <v>122</v>
      </c>
      <c r="C100" s="59"/>
      <c r="D100" s="60"/>
      <c r="E100" s="85"/>
      <c r="F100" s="86"/>
      <c r="G100" s="63"/>
      <c r="H100" s="64">
        <v>0</v>
      </c>
      <c r="I100" s="1"/>
      <c r="J100" s="1"/>
    </row>
    <row r="101" spans="2:10" x14ac:dyDescent="0.2">
      <c r="B101" s="58" t="s">
        <v>123</v>
      </c>
      <c r="C101" s="59"/>
      <c r="D101" s="60"/>
      <c r="E101" s="85"/>
      <c r="F101" s="86"/>
      <c r="G101" s="63"/>
      <c r="H101" s="64">
        <v>0</v>
      </c>
      <c r="I101" s="1"/>
      <c r="J101" s="1"/>
    </row>
    <row r="102" spans="2:10" x14ac:dyDescent="0.2">
      <c r="B102" s="58" t="s">
        <v>124</v>
      </c>
      <c r="C102" s="59"/>
      <c r="D102" s="60"/>
      <c r="E102" s="85"/>
      <c r="F102" s="86"/>
      <c r="G102" s="63"/>
      <c r="H102" s="64">
        <v>0</v>
      </c>
      <c r="I102" s="1"/>
      <c r="J102" s="1"/>
    </row>
    <row r="103" spans="2:10" x14ac:dyDescent="0.2">
      <c r="B103" s="58" t="s">
        <v>125</v>
      </c>
      <c r="C103" s="59"/>
      <c r="D103" s="60"/>
      <c r="E103" s="85"/>
      <c r="F103" s="86"/>
      <c r="G103" s="63"/>
      <c r="H103" s="64">
        <v>0</v>
      </c>
      <c r="I103" s="1"/>
      <c r="J103" s="1"/>
    </row>
    <row r="104" spans="2:10" x14ac:dyDescent="0.2">
      <c r="B104" s="58" t="s">
        <v>126</v>
      </c>
      <c r="C104" s="59"/>
      <c r="D104" s="60"/>
      <c r="E104" s="85"/>
      <c r="F104" s="86"/>
      <c r="G104" s="63"/>
      <c r="H104" s="64">
        <v>0</v>
      </c>
      <c r="I104" s="1"/>
      <c r="J104" s="1"/>
    </row>
    <row r="105" spans="2:10" x14ac:dyDescent="0.2">
      <c r="B105" s="65" t="s">
        <v>20</v>
      </c>
      <c r="C105" s="66"/>
      <c r="D105" s="67"/>
      <c r="E105" s="87"/>
      <c r="F105" s="88"/>
      <c r="G105" s="76"/>
      <c r="H105" s="69">
        <f>SUM(H97:H104)</f>
        <v>0</v>
      </c>
      <c r="I105" s="1"/>
      <c r="J105" s="1"/>
    </row>
    <row r="106" spans="2:10" x14ac:dyDescent="0.2">
      <c r="I106" s="1"/>
      <c r="J106" s="1"/>
    </row>
    <row r="107" spans="2:10" x14ac:dyDescent="0.2">
      <c r="B107" s="2" t="s">
        <v>76</v>
      </c>
      <c r="C107" s="2"/>
      <c r="D107" s="2"/>
      <c r="E107" s="2"/>
      <c r="F107" s="2"/>
      <c r="H107" s="2"/>
    </row>
    <row r="108" spans="2:10" x14ac:dyDescent="0.2">
      <c r="B108" s="2"/>
      <c r="C108" s="834" t="s">
        <v>1323</v>
      </c>
      <c r="D108" s="834"/>
      <c r="E108" s="834"/>
      <c r="F108" s="834"/>
      <c r="G108" s="834"/>
      <c r="H108" s="834"/>
    </row>
    <row r="109" spans="2:10" x14ac:dyDescent="0.2">
      <c r="B109" s="181"/>
      <c r="C109" s="834"/>
      <c r="D109" s="834"/>
      <c r="E109" s="834"/>
      <c r="F109" s="834"/>
      <c r="G109" s="834"/>
      <c r="H109" s="834"/>
    </row>
    <row r="110" spans="2:10" x14ac:dyDescent="0.2">
      <c r="B110" s="181"/>
      <c r="C110" s="834"/>
      <c r="D110" s="834"/>
      <c r="E110" s="834"/>
      <c r="F110" s="834"/>
      <c r="G110" s="834"/>
      <c r="H110" s="834"/>
    </row>
    <row r="111" spans="2:10" x14ac:dyDescent="0.2">
      <c r="B111" s="181"/>
      <c r="C111" s="834"/>
      <c r="D111" s="834"/>
      <c r="E111" s="834"/>
      <c r="F111" s="834"/>
      <c r="G111" s="834"/>
      <c r="H111" s="834"/>
    </row>
    <row r="112" spans="2:10" x14ac:dyDescent="0.2">
      <c r="B112" s="181"/>
      <c r="C112" s="834"/>
      <c r="D112" s="834"/>
      <c r="E112" s="834"/>
      <c r="F112" s="834"/>
      <c r="G112" s="834"/>
      <c r="H112" s="834"/>
    </row>
    <row r="113" spans="2:8" x14ac:dyDescent="0.2">
      <c r="B113" s="181"/>
      <c r="C113" s="834"/>
      <c r="D113" s="834"/>
      <c r="E113" s="834"/>
      <c r="F113" s="834"/>
      <c r="G113" s="834"/>
      <c r="H113" s="834"/>
    </row>
    <row r="114" spans="2:8" x14ac:dyDescent="0.2">
      <c r="B114" s="181"/>
      <c r="C114" s="834"/>
      <c r="D114" s="834"/>
      <c r="E114" s="834"/>
      <c r="F114" s="834"/>
      <c r="G114" s="834"/>
      <c r="H114" s="834"/>
    </row>
    <row r="115" spans="2:8" x14ac:dyDescent="0.2">
      <c r="B115" s="181"/>
      <c r="C115" s="834"/>
      <c r="D115" s="834"/>
      <c r="E115" s="834"/>
      <c r="F115" s="834"/>
      <c r="G115" s="834"/>
      <c r="H115" s="834"/>
    </row>
    <row r="116" spans="2:8" x14ac:dyDescent="0.2">
      <c r="B116" s="181"/>
      <c r="C116" s="834"/>
      <c r="D116" s="834"/>
      <c r="E116" s="834"/>
      <c r="F116" s="834"/>
      <c r="G116" s="834"/>
      <c r="H116" s="834"/>
    </row>
  </sheetData>
  <mergeCells count="6">
    <mergeCell ref="C108:H116"/>
    <mergeCell ref="I23:J23"/>
    <mergeCell ref="I19:J19"/>
    <mergeCell ref="I20:J20"/>
    <mergeCell ref="I21:J21"/>
    <mergeCell ref="I22:J22"/>
  </mergeCells>
  <phoneticPr fontId="20" type="noConversion"/>
  <pageMargins left="0.39370078740157483" right="0.19685039370078741" top="0.39370078740157483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O115"/>
  <sheetViews>
    <sheetView showGridLines="0" showZeros="0" topLeftCell="A4" zoomScaleNormal="100" zoomScaleSheetLayoutView="100" workbookViewId="0">
      <selection activeCell="F13" sqref="F8:F13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15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15" ht="14.25" customHeight="1" thickBot="1" x14ac:dyDescent="0.25">
      <c r="B2" s="229"/>
      <c r="C2" s="230"/>
      <c r="D2" s="230"/>
      <c r="E2" s="231"/>
      <c r="F2" s="230"/>
      <c r="G2" s="230"/>
    </row>
    <row r="3" spans="1:15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'02 0213 Rek'!H1</f>
        <v>02/13</v>
      </c>
      <c r="G3" s="235"/>
    </row>
    <row r="4" spans="1:15" ht="13.5" thickBot="1" x14ac:dyDescent="0.25">
      <c r="A4" s="868" t="s">
        <v>78</v>
      </c>
      <c r="B4" s="855"/>
      <c r="C4" s="188" t="s">
        <v>133</v>
      </c>
      <c r="D4" s="236"/>
      <c r="E4" s="869" t="str">
        <f>'02 0213 Rek'!G2</f>
        <v>Rozpočet projektanta</v>
      </c>
      <c r="F4" s="870"/>
      <c r="G4" s="871"/>
    </row>
    <row r="5" spans="1:15" ht="13.5" thickTop="1" x14ac:dyDescent="0.2">
      <c r="A5" s="237"/>
      <c r="G5" s="239"/>
    </row>
    <row r="6" spans="1:15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15" x14ac:dyDescent="0.2">
      <c r="A7" s="336" t="s">
        <v>100</v>
      </c>
      <c r="B7" s="337" t="s">
        <v>185</v>
      </c>
      <c r="C7" s="338" t="s">
        <v>186</v>
      </c>
      <c r="D7" s="339"/>
      <c r="E7" s="340"/>
      <c r="F7" s="340"/>
      <c r="G7" s="341"/>
      <c r="H7" s="251"/>
      <c r="I7" s="252"/>
      <c r="J7" s="253"/>
      <c r="K7" s="254"/>
      <c r="O7" s="255">
        <v>1</v>
      </c>
    </row>
    <row r="8" spans="1:15" x14ac:dyDescent="0.2">
      <c r="A8" s="652">
        <v>6</v>
      </c>
      <c r="B8" s="343" t="s">
        <v>1213</v>
      </c>
      <c r="C8" s="325" t="s">
        <v>602</v>
      </c>
      <c r="D8" s="344" t="s">
        <v>146</v>
      </c>
      <c r="E8" s="345">
        <v>15</v>
      </c>
      <c r="F8" s="345"/>
      <c r="G8" s="346">
        <f t="shared" ref="G8:G13" si="0">E8*F8</f>
        <v>0</v>
      </c>
    </row>
    <row r="9" spans="1:15" x14ac:dyDescent="0.2">
      <c r="A9" s="652">
        <v>7</v>
      </c>
      <c r="B9" s="343" t="s">
        <v>1214</v>
      </c>
      <c r="C9" s="325" t="s">
        <v>605</v>
      </c>
      <c r="D9" s="344" t="s">
        <v>146</v>
      </c>
      <c r="E9" s="345">
        <v>15</v>
      </c>
      <c r="F9" s="345"/>
      <c r="G9" s="346">
        <f t="shared" si="0"/>
        <v>0</v>
      </c>
    </row>
    <row r="10" spans="1:15" x14ac:dyDescent="0.2">
      <c r="A10" s="652">
        <v>14</v>
      </c>
      <c r="B10" s="343" t="s">
        <v>1215</v>
      </c>
      <c r="C10" s="325" t="s">
        <v>365</v>
      </c>
      <c r="D10" s="344" t="s">
        <v>146</v>
      </c>
      <c r="E10" s="345">
        <v>15</v>
      </c>
      <c r="F10" s="345"/>
      <c r="G10" s="346">
        <f t="shared" si="0"/>
        <v>0</v>
      </c>
    </row>
    <row r="11" spans="1:15" x14ac:dyDescent="0.2">
      <c r="A11" s="652">
        <v>15</v>
      </c>
      <c r="B11" s="343" t="s">
        <v>1265</v>
      </c>
      <c r="C11" s="325" t="s">
        <v>1216</v>
      </c>
      <c r="D11" s="344" t="s">
        <v>146</v>
      </c>
      <c r="E11" s="345">
        <v>15</v>
      </c>
      <c r="F11" s="345"/>
      <c r="G11" s="346">
        <f t="shared" si="0"/>
        <v>0</v>
      </c>
    </row>
    <row r="12" spans="1:15" x14ac:dyDescent="0.2">
      <c r="A12" s="652">
        <v>17</v>
      </c>
      <c r="B12" s="343" t="s">
        <v>1217</v>
      </c>
      <c r="C12" s="325" t="s">
        <v>197</v>
      </c>
      <c r="D12" s="344" t="s">
        <v>114</v>
      </c>
      <c r="E12" s="345">
        <v>47</v>
      </c>
      <c r="F12" s="345"/>
      <c r="G12" s="346">
        <f t="shared" si="0"/>
        <v>0</v>
      </c>
    </row>
    <row r="13" spans="1:15" ht="22.5" x14ac:dyDescent="0.2">
      <c r="A13" s="652">
        <v>18</v>
      </c>
      <c r="B13" s="343" t="s">
        <v>1218</v>
      </c>
      <c r="C13" s="325" t="s">
        <v>1219</v>
      </c>
      <c r="D13" s="344" t="s">
        <v>114</v>
      </c>
      <c r="E13" s="345">
        <v>17</v>
      </c>
      <c r="F13" s="345"/>
      <c r="G13" s="346">
        <f t="shared" si="0"/>
        <v>0</v>
      </c>
    </row>
    <row r="14" spans="1:15" x14ac:dyDescent="0.2">
      <c r="A14" s="347"/>
      <c r="B14" s="348" t="s">
        <v>101</v>
      </c>
      <c r="C14" s="349" t="str">
        <f>CONCATENATE(B7," ",C7)</f>
        <v>1 Zemní práce</v>
      </c>
      <c r="D14" s="347"/>
      <c r="E14" s="350"/>
      <c r="F14" s="350"/>
      <c r="G14" s="351">
        <f>SUM(G7:G13)</f>
        <v>0</v>
      </c>
    </row>
    <row r="15" spans="1:15" x14ac:dyDescent="0.2">
      <c r="A15" s="336" t="s">
        <v>100</v>
      </c>
      <c r="B15" s="337" t="s">
        <v>110</v>
      </c>
      <c r="C15" s="338" t="s">
        <v>111</v>
      </c>
      <c r="D15" s="339"/>
      <c r="E15" s="340"/>
      <c r="F15" s="340"/>
      <c r="G15" s="341"/>
    </row>
    <row r="16" spans="1:15" x14ac:dyDescent="0.2">
      <c r="A16" s="652">
        <v>20</v>
      </c>
      <c r="B16" s="343" t="s">
        <v>1220</v>
      </c>
      <c r="C16" s="325" t="s">
        <v>1922</v>
      </c>
      <c r="D16" s="344" t="s">
        <v>114</v>
      </c>
      <c r="E16" s="345">
        <v>47</v>
      </c>
      <c r="F16" s="345"/>
      <c r="G16" s="346">
        <f>E16*F16</f>
        <v>0</v>
      </c>
    </row>
    <row r="17" spans="1:7" x14ac:dyDescent="0.2">
      <c r="A17" s="652">
        <v>21</v>
      </c>
      <c r="B17" s="343" t="s">
        <v>1222</v>
      </c>
      <c r="C17" s="325" t="s">
        <v>1223</v>
      </c>
      <c r="D17" s="344" t="s">
        <v>114</v>
      </c>
      <c r="E17" s="345">
        <v>47</v>
      </c>
      <c r="F17" s="345"/>
      <c r="G17" s="346">
        <f>E17*F17</f>
        <v>0</v>
      </c>
    </row>
    <row r="18" spans="1:7" x14ac:dyDescent="0.2">
      <c r="A18" s="652">
        <v>24</v>
      </c>
      <c r="B18" s="343" t="s">
        <v>1225</v>
      </c>
      <c r="C18" s="325" t="s">
        <v>1268</v>
      </c>
      <c r="D18" s="344" t="s">
        <v>114</v>
      </c>
      <c r="E18" s="345">
        <v>47</v>
      </c>
      <c r="F18" s="345"/>
      <c r="G18" s="346">
        <f>E18*F18</f>
        <v>0</v>
      </c>
    </row>
    <row r="19" spans="1:7" x14ac:dyDescent="0.2">
      <c r="A19" s="652">
        <v>26</v>
      </c>
      <c r="B19" s="343" t="s">
        <v>1227</v>
      </c>
      <c r="C19" s="325" t="s">
        <v>1281</v>
      </c>
      <c r="D19" s="344" t="s">
        <v>114</v>
      </c>
      <c r="E19" s="345">
        <v>49</v>
      </c>
      <c r="F19" s="345"/>
      <c r="G19" s="346">
        <f>E19*F19</f>
        <v>0</v>
      </c>
    </row>
    <row r="20" spans="1:7" x14ac:dyDescent="0.2">
      <c r="A20" s="347"/>
      <c r="B20" s="348" t="s">
        <v>101</v>
      </c>
      <c r="C20" s="349" t="str">
        <f>CONCATENATE(B15," ",C15)</f>
        <v>5 Komunikace</v>
      </c>
      <c r="D20" s="347"/>
      <c r="E20" s="350"/>
      <c r="F20" s="350"/>
      <c r="G20" s="351">
        <f>SUM(G15:G19)</f>
        <v>0</v>
      </c>
    </row>
    <row r="21" spans="1:7" x14ac:dyDescent="0.2">
      <c r="A21" s="336" t="s">
        <v>100</v>
      </c>
      <c r="B21" s="337" t="s">
        <v>1229</v>
      </c>
      <c r="C21" s="338" t="s">
        <v>1230</v>
      </c>
      <c r="D21" s="339"/>
      <c r="E21" s="340"/>
      <c r="F21" s="340"/>
      <c r="G21" s="341"/>
    </row>
    <row r="22" spans="1:7" x14ac:dyDescent="0.2">
      <c r="A22" s="652">
        <v>31</v>
      </c>
      <c r="B22" s="343" t="s">
        <v>1234</v>
      </c>
      <c r="C22" s="325" t="s">
        <v>1235</v>
      </c>
      <c r="D22" s="344" t="s">
        <v>118</v>
      </c>
      <c r="E22" s="345">
        <v>17.5</v>
      </c>
      <c r="F22" s="345"/>
      <c r="G22" s="346">
        <f>E22*F22</f>
        <v>0</v>
      </c>
    </row>
    <row r="23" spans="1:7" x14ac:dyDescent="0.2">
      <c r="A23" s="652">
        <v>36</v>
      </c>
      <c r="B23" s="343" t="s">
        <v>1238</v>
      </c>
      <c r="C23" s="325" t="s">
        <v>1272</v>
      </c>
      <c r="D23" s="344" t="s">
        <v>150</v>
      </c>
      <c r="E23" s="345">
        <v>19</v>
      </c>
      <c r="F23" s="345"/>
      <c r="G23" s="346">
        <f>E23*F23</f>
        <v>0</v>
      </c>
    </row>
    <row r="24" spans="1:7" x14ac:dyDescent="0.2">
      <c r="A24" s="652" t="s">
        <v>1275</v>
      </c>
      <c r="B24" s="343" t="s">
        <v>113</v>
      </c>
      <c r="C24" s="325" t="s">
        <v>1888</v>
      </c>
      <c r="D24" s="344" t="s">
        <v>150</v>
      </c>
      <c r="E24" s="345">
        <v>1</v>
      </c>
      <c r="F24" s="345"/>
      <c r="G24" s="346">
        <f>E24*F24</f>
        <v>0</v>
      </c>
    </row>
    <row r="25" spans="1:7" x14ac:dyDescent="0.2">
      <c r="A25" s="347"/>
      <c r="B25" s="348" t="s">
        <v>101</v>
      </c>
      <c r="C25" s="349" t="str">
        <f>CONCATENATE(B21," ",C21)</f>
        <v>91 Doplňující práce na komunikaci</v>
      </c>
      <c r="D25" s="347"/>
      <c r="E25" s="350"/>
      <c r="F25" s="350"/>
      <c r="G25" s="351">
        <f>SUM(G21:G24)</f>
        <v>0</v>
      </c>
    </row>
    <row r="26" spans="1:7" x14ac:dyDescent="0.2">
      <c r="A26" s="336" t="s">
        <v>100</v>
      </c>
      <c r="B26" s="337" t="s">
        <v>1239</v>
      </c>
      <c r="C26" s="338" t="s">
        <v>1240</v>
      </c>
      <c r="D26" s="339"/>
      <c r="E26" s="340"/>
      <c r="F26" s="340"/>
      <c r="G26" s="341"/>
    </row>
    <row r="27" spans="1:7" x14ac:dyDescent="0.2">
      <c r="A27" s="347"/>
      <c r="B27" s="348" t="s">
        <v>101</v>
      </c>
      <c r="C27" s="349" t="str">
        <f>CONCATENATE(B26," ",C26)</f>
        <v>97 Prorážení otvorů</v>
      </c>
      <c r="D27" s="347"/>
      <c r="E27" s="350"/>
      <c r="F27" s="350"/>
      <c r="G27" s="351">
        <f>SUM(G26:G26)</f>
        <v>0</v>
      </c>
    </row>
    <row r="28" spans="1:7" x14ac:dyDescent="0.2">
      <c r="A28" s="336" t="s">
        <v>100</v>
      </c>
      <c r="B28" s="337" t="s">
        <v>214</v>
      </c>
      <c r="C28" s="338" t="s">
        <v>215</v>
      </c>
      <c r="D28" s="339"/>
      <c r="E28" s="340"/>
      <c r="F28" s="340"/>
      <c r="G28" s="341"/>
    </row>
    <row r="29" spans="1:7" x14ac:dyDescent="0.2">
      <c r="A29" s="652">
        <v>39</v>
      </c>
      <c r="B29" s="343" t="s">
        <v>1243</v>
      </c>
      <c r="C29" s="325" t="s">
        <v>1244</v>
      </c>
      <c r="D29" s="344" t="s">
        <v>218</v>
      </c>
      <c r="E29" s="345">
        <v>81</v>
      </c>
      <c r="F29" s="345"/>
      <c r="G29" s="346">
        <f>E29*F29</f>
        <v>0</v>
      </c>
    </row>
    <row r="30" spans="1:7" x14ac:dyDescent="0.2">
      <c r="A30" s="347"/>
      <c r="B30" s="348" t="s">
        <v>101</v>
      </c>
      <c r="C30" s="349" t="str">
        <f>CONCATENATE(B28," ",C28)</f>
        <v>99 Staveništní přesun hmot</v>
      </c>
      <c r="D30" s="347"/>
      <c r="E30" s="350"/>
      <c r="F30" s="350"/>
      <c r="G30" s="351">
        <f>SUM(G28:G29)</f>
        <v>0</v>
      </c>
    </row>
    <row r="31" spans="1:7" x14ac:dyDescent="0.2">
      <c r="A31" s="336" t="s">
        <v>100</v>
      </c>
      <c r="B31" s="337" t="s">
        <v>1245</v>
      </c>
      <c r="C31" s="338" t="s">
        <v>1246</v>
      </c>
      <c r="D31" s="339"/>
      <c r="E31" s="340"/>
      <c r="F31" s="340"/>
      <c r="G31" s="341"/>
    </row>
    <row r="32" spans="1:7" x14ac:dyDescent="0.2">
      <c r="A32" s="652">
        <v>40</v>
      </c>
      <c r="B32" s="343" t="s">
        <v>1247</v>
      </c>
      <c r="C32" s="325" t="s">
        <v>1248</v>
      </c>
      <c r="D32" s="344" t="s">
        <v>218</v>
      </c>
      <c r="E32" s="345">
        <v>1</v>
      </c>
      <c r="F32" s="345"/>
      <c r="G32" s="346">
        <f>E32*F32</f>
        <v>0</v>
      </c>
    </row>
    <row r="33" spans="1:12" x14ac:dyDescent="0.2">
      <c r="A33" s="652">
        <v>41</v>
      </c>
      <c r="B33" s="343" t="s">
        <v>1249</v>
      </c>
      <c r="C33" s="325" t="s">
        <v>1250</v>
      </c>
      <c r="D33" s="344" t="s">
        <v>218</v>
      </c>
      <c r="E33" s="345">
        <v>1</v>
      </c>
      <c r="F33" s="345"/>
      <c r="G33" s="346">
        <f>E33*F33</f>
        <v>0</v>
      </c>
    </row>
    <row r="34" spans="1:12" x14ac:dyDescent="0.2">
      <c r="A34" s="652">
        <v>42</v>
      </c>
      <c r="B34" s="343" t="s">
        <v>1251</v>
      </c>
      <c r="C34" s="325" t="s">
        <v>1252</v>
      </c>
      <c r="D34" s="344" t="s">
        <v>218</v>
      </c>
      <c r="E34" s="345">
        <v>1</v>
      </c>
      <c r="F34" s="345"/>
      <c r="G34" s="346">
        <f>E34*F34</f>
        <v>0</v>
      </c>
    </row>
    <row r="35" spans="1:12" x14ac:dyDescent="0.2">
      <c r="A35" s="652">
        <v>43</v>
      </c>
      <c r="B35" s="343" t="s">
        <v>1253</v>
      </c>
      <c r="C35" s="325" t="s">
        <v>1254</v>
      </c>
      <c r="D35" s="344" t="s">
        <v>218</v>
      </c>
      <c r="E35" s="345">
        <v>1</v>
      </c>
      <c r="F35" s="345"/>
      <c r="G35" s="346">
        <f>E35*F35</f>
        <v>0</v>
      </c>
    </row>
    <row r="36" spans="1:12" x14ac:dyDescent="0.2">
      <c r="A36" s="652">
        <v>44</v>
      </c>
      <c r="B36" s="343" t="s">
        <v>1255</v>
      </c>
      <c r="C36" s="325" t="s">
        <v>848</v>
      </c>
      <c r="D36" s="344" t="s">
        <v>218</v>
      </c>
      <c r="E36" s="345">
        <v>1</v>
      </c>
      <c r="F36" s="345"/>
      <c r="G36" s="346">
        <f>E36*F36</f>
        <v>0</v>
      </c>
    </row>
    <row r="37" spans="1:12" x14ac:dyDescent="0.2">
      <c r="A37" s="347"/>
      <c r="B37" s="348" t="s">
        <v>101</v>
      </c>
      <c r="C37" s="349" t="str">
        <f>CONCATENATE(B31," ",C31)</f>
        <v>D96 Přesuny suti a vybouraných hmot</v>
      </c>
      <c r="D37" s="347"/>
      <c r="E37" s="350"/>
      <c r="F37" s="350"/>
      <c r="G37" s="351">
        <f>SUM(G31:G36)</f>
        <v>0</v>
      </c>
    </row>
    <row r="38" spans="1:12" x14ac:dyDescent="0.2">
      <c r="A38" s="245" t="s">
        <v>100</v>
      </c>
      <c r="B38" s="246" t="s">
        <v>110</v>
      </c>
      <c r="C38" s="247" t="s">
        <v>111</v>
      </c>
      <c r="D38" s="248"/>
      <c r="E38" s="249"/>
      <c r="F38" s="249"/>
      <c r="G38" s="250"/>
    </row>
    <row r="39" spans="1:12" ht="22.5" x14ac:dyDescent="0.2">
      <c r="A39" s="256">
        <v>1</v>
      </c>
      <c r="B39" s="257" t="s">
        <v>581</v>
      </c>
      <c r="C39" s="258" t="s">
        <v>584</v>
      </c>
      <c r="D39" s="259" t="s">
        <v>114</v>
      </c>
      <c r="E39" s="260">
        <v>33</v>
      </c>
      <c r="F39" s="260"/>
      <c r="G39" s="261">
        <f>E39*F39</f>
        <v>0</v>
      </c>
    </row>
    <row r="40" spans="1:12" x14ac:dyDescent="0.2">
      <c r="A40" s="652">
        <v>7</v>
      </c>
      <c r="B40" s="343" t="s">
        <v>579</v>
      </c>
      <c r="C40" s="325" t="s">
        <v>580</v>
      </c>
      <c r="D40" s="344" t="s">
        <v>114</v>
      </c>
      <c r="E40" s="345">
        <v>33</v>
      </c>
      <c r="F40" s="345"/>
      <c r="G40" s="346">
        <f>E40*F40</f>
        <v>0</v>
      </c>
    </row>
    <row r="41" spans="1:12" ht="22.5" x14ac:dyDescent="0.2">
      <c r="A41" s="652">
        <v>8</v>
      </c>
      <c r="B41" s="660" t="s">
        <v>582</v>
      </c>
      <c r="C41" s="662" t="s">
        <v>583</v>
      </c>
      <c r="D41" s="659" t="s">
        <v>114</v>
      </c>
      <c r="E41" s="345">
        <v>220</v>
      </c>
      <c r="F41" s="345"/>
      <c r="G41" s="346">
        <f>E41*F41</f>
        <v>0</v>
      </c>
    </row>
    <row r="42" spans="1:12" x14ac:dyDescent="0.2">
      <c r="A42" s="265"/>
      <c r="B42" s="266" t="s">
        <v>101</v>
      </c>
      <c r="C42" s="267" t="s">
        <v>112</v>
      </c>
      <c r="D42" s="268"/>
      <c r="E42" s="269"/>
      <c r="F42" s="270"/>
      <c r="G42" s="271">
        <f>SUM(G38:G41)</f>
        <v>0</v>
      </c>
      <c r="L42" s="669">
        <f>G42+G30+G25+G20+G14</f>
        <v>0</v>
      </c>
    </row>
    <row r="43" spans="1:12" x14ac:dyDescent="0.2">
      <c r="E43" s="228"/>
    </row>
    <row r="44" spans="1:12" x14ac:dyDescent="0.2">
      <c r="E44" s="228"/>
    </row>
    <row r="45" spans="1:12" x14ac:dyDescent="0.2">
      <c r="E45" s="228"/>
    </row>
    <row r="46" spans="1:12" x14ac:dyDescent="0.2">
      <c r="E46" s="228"/>
    </row>
    <row r="47" spans="1:12" x14ac:dyDescent="0.2">
      <c r="E47" s="228"/>
    </row>
    <row r="48" spans="1:12" x14ac:dyDescent="0.2">
      <c r="E48" s="228"/>
    </row>
    <row r="49" spans="5:5" x14ac:dyDescent="0.2">
      <c r="E49" s="228"/>
    </row>
    <row r="50" spans="5:5" x14ac:dyDescent="0.2">
      <c r="E50" s="228"/>
    </row>
    <row r="51" spans="5:5" x14ac:dyDescent="0.2">
      <c r="E51" s="228"/>
    </row>
    <row r="52" spans="5:5" x14ac:dyDescent="0.2">
      <c r="E52" s="228"/>
    </row>
    <row r="53" spans="5:5" x14ac:dyDescent="0.2">
      <c r="E53" s="228"/>
    </row>
    <row r="54" spans="5:5" x14ac:dyDescent="0.2">
      <c r="E54" s="228"/>
    </row>
    <row r="55" spans="5:5" x14ac:dyDescent="0.2">
      <c r="E55" s="228"/>
    </row>
    <row r="56" spans="5:5" x14ac:dyDescent="0.2">
      <c r="E56" s="228"/>
    </row>
    <row r="57" spans="5:5" x14ac:dyDescent="0.2">
      <c r="E57" s="228"/>
    </row>
    <row r="58" spans="5:5" x14ac:dyDescent="0.2">
      <c r="E58" s="228"/>
    </row>
    <row r="59" spans="5:5" x14ac:dyDescent="0.2">
      <c r="E59" s="228"/>
    </row>
    <row r="60" spans="5:5" x14ac:dyDescent="0.2">
      <c r="E60" s="228"/>
    </row>
    <row r="61" spans="5:5" x14ac:dyDescent="0.2">
      <c r="E61" s="228"/>
    </row>
    <row r="62" spans="5:5" x14ac:dyDescent="0.2">
      <c r="E62" s="228"/>
    </row>
    <row r="63" spans="5:5" x14ac:dyDescent="0.2">
      <c r="E63" s="228"/>
    </row>
    <row r="64" spans="5:5" x14ac:dyDescent="0.2">
      <c r="E64" s="228"/>
    </row>
    <row r="65" spans="1:7" x14ac:dyDescent="0.2">
      <c r="E65" s="228"/>
    </row>
    <row r="66" spans="1:7" x14ac:dyDescent="0.2">
      <c r="A66" s="264"/>
      <c r="B66" s="264"/>
      <c r="C66" s="264"/>
      <c r="D66" s="264"/>
      <c r="E66" s="264"/>
      <c r="F66" s="264"/>
      <c r="G66" s="264"/>
    </row>
    <row r="67" spans="1:7" x14ac:dyDescent="0.2">
      <c r="A67" s="264"/>
      <c r="B67" s="264"/>
      <c r="C67" s="264"/>
      <c r="D67" s="264"/>
      <c r="E67" s="264"/>
      <c r="F67" s="264"/>
      <c r="G67" s="264"/>
    </row>
    <row r="68" spans="1:7" x14ac:dyDescent="0.2">
      <c r="A68" s="264"/>
      <c r="B68" s="264"/>
      <c r="C68" s="264"/>
      <c r="D68" s="264"/>
      <c r="E68" s="264"/>
      <c r="F68" s="264"/>
      <c r="G68" s="264"/>
    </row>
    <row r="69" spans="1:7" x14ac:dyDescent="0.2">
      <c r="A69" s="264"/>
      <c r="B69" s="264"/>
      <c r="C69" s="264"/>
      <c r="D69" s="264"/>
      <c r="E69" s="264"/>
      <c r="F69" s="264"/>
      <c r="G69" s="264"/>
    </row>
    <row r="70" spans="1:7" x14ac:dyDescent="0.2">
      <c r="E70" s="228"/>
    </row>
    <row r="71" spans="1:7" x14ac:dyDescent="0.2">
      <c r="E71" s="228"/>
    </row>
    <row r="72" spans="1:7" x14ac:dyDescent="0.2">
      <c r="E72" s="228"/>
    </row>
    <row r="73" spans="1:7" x14ac:dyDescent="0.2">
      <c r="E73" s="228"/>
    </row>
    <row r="74" spans="1:7" x14ac:dyDescent="0.2">
      <c r="E74" s="228"/>
    </row>
    <row r="75" spans="1:7" x14ac:dyDescent="0.2">
      <c r="E75" s="228"/>
    </row>
    <row r="76" spans="1:7" x14ac:dyDescent="0.2">
      <c r="E76" s="228"/>
    </row>
    <row r="77" spans="1:7" x14ac:dyDescent="0.2">
      <c r="E77" s="228"/>
    </row>
    <row r="78" spans="1:7" x14ac:dyDescent="0.2">
      <c r="E78" s="228"/>
    </row>
    <row r="79" spans="1:7" x14ac:dyDescent="0.2">
      <c r="E79" s="228"/>
    </row>
    <row r="80" spans="1:7" x14ac:dyDescent="0.2">
      <c r="E80" s="228"/>
    </row>
    <row r="81" spans="5:5" x14ac:dyDescent="0.2">
      <c r="E81" s="228"/>
    </row>
    <row r="82" spans="5:5" x14ac:dyDescent="0.2">
      <c r="E82" s="228"/>
    </row>
    <row r="83" spans="5:5" x14ac:dyDescent="0.2">
      <c r="E83" s="228"/>
    </row>
    <row r="84" spans="5:5" x14ac:dyDescent="0.2">
      <c r="E84" s="228"/>
    </row>
    <row r="85" spans="5:5" x14ac:dyDescent="0.2">
      <c r="E85" s="228"/>
    </row>
    <row r="86" spans="5:5" x14ac:dyDescent="0.2">
      <c r="E86" s="228"/>
    </row>
    <row r="87" spans="5:5" x14ac:dyDescent="0.2">
      <c r="E87" s="228"/>
    </row>
    <row r="88" spans="5:5" x14ac:dyDescent="0.2">
      <c r="E88" s="228"/>
    </row>
    <row r="89" spans="5:5" x14ac:dyDescent="0.2">
      <c r="E89" s="228"/>
    </row>
    <row r="90" spans="5:5" x14ac:dyDescent="0.2">
      <c r="E90" s="228"/>
    </row>
    <row r="91" spans="5:5" x14ac:dyDescent="0.2">
      <c r="E91" s="228"/>
    </row>
    <row r="92" spans="5:5" x14ac:dyDescent="0.2">
      <c r="E92" s="228"/>
    </row>
    <row r="93" spans="5:5" x14ac:dyDescent="0.2">
      <c r="E93" s="228"/>
    </row>
    <row r="94" spans="5:5" x14ac:dyDescent="0.2">
      <c r="E94" s="228"/>
    </row>
    <row r="95" spans="5:5" x14ac:dyDescent="0.2">
      <c r="E95" s="228"/>
    </row>
    <row r="96" spans="5:5" x14ac:dyDescent="0.2">
      <c r="E96" s="228"/>
    </row>
    <row r="97" spans="1:7" x14ac:dyDescent="0.2">
      <c r="E97" s="228"/>
    </row>
    <row r="98" spans="1:7" x14ac:dyDescent="0.2">
      <c r="E98" s="228"/>
    </row>
    <row r="99" spans="1:7" x14ac:dyDescent="0.2">
      <c r="E99" s="228"/>
    </row>
    <row r="100" spans="1:7" x14ac:dyDescent="0.2">
      <c r="E100" s="228"/>
    </row>
    <row r="101" spans="1:7" x14ac:dyDescent="0.2">
      <c r="A101" s="275"/>
      <c r="B101" s="275"/>
    </row>
    <row r="102" spans="1:7" x14ac:dyDescent="0.2">
      <c r="A102" s="264"/>
      <c r="B102" s="264"/>
      <c r="C102" s="276"/>
      <c r="D102" s="276"/>
      <c r="E102" s="277"/>
      <c r="F102" s="276"/>
      <c r="G102" s="278"/>
    </row>
    <row r="103" spans="1:7" x14ac:dyDescent="0.2">
      <c r="A103" s="279"/>
      <c r="B103" s="279"/>
      <c r="C103" s="264"/>
      <c r="D103" s="264"/>
      <c r="E103" s="280"/>
      <c r="F103" s="264"/>
      <c r="G103" s="264"/>
    </row>
    <row r="104" spans="1:7" x14ac:dyDescent="0.2">
      <c r="A104" s="264"/>
      <c r="B104" s="264"/>
      <c r="C104" s="264"/>
      <c r="D104" s="264"/>
      <c r="E104" s="280"/>
      <c r="F104" s="264"/>
      <c r="G104" s="264"/>
    </row>
    <row r="105" spans="1:7" x14ac:dyDescent="0.2">
      <c r="A105" s="264"/>
      <c r="B105" s="264"/>
      <c r="C105" s="264"/>
      <c r="D105" s="264"/>
      <c r="E105" s="280"/>
      <c r="F105" s="264"/>
      <c r="G105" s="264"/>
    </row>
    <row r="106" spans="1:7" x14ac:dyDescent="0.2">
      <c r="A106" s="264"/>
      <c r="B106" s="264"/>
      <c r="C106" s="264"/>
      <c r="D106" s="264"/>
      <c r="E106" s="280"/>
      <c r="F106" s="264"/>
      <c r="G106" s="264"/>
    </row>
    <row r="107" spans="1:7" x14ac:dyDescent="0.2">
      <c r="A107" s="264"/>
      <c r="B107" s="264"/>
      <c r="C107" s="264"/>
      <c r="D107" s="264"/>
      <c r="E107" s="280"/>
      <c r="F107" s="264"/>
      <c r="G107" s="264"/>
    </row>
    <row r="108" spans="1:7" x14ac:dyDescent="0.2">
      <c r="A108" s="264"/>
      <c r="B108" s="264"/>
      <c r="C108" s="264"/>
      <c r="D108" s="264"/>
      <c r="E108" s="280"/>
      <c r="F108" s="264"/>
      <c r="G108" s="264"/>
    </row>
    <row r="109" spans="1:7" x14ac:dyDescent="0.2">
      <c r="A109" s="264"/>
      <c r="B109" s="264"/>
      <c r="C109" s="264"/>
      <c r="D109" s="264"/>
      <c r="E109" s="280"/>
      <c r="F109" s="264"/>
      <c r="G109" s="264"/>
    </row>
    <row r="110" spans="1:7" x14ac:dyDescent="0.2">
      <c r="A110" s="264"/>
      <c r="B110" s="264"/>
      <c r="C110" s="264"/>
      <c r="D110" s="264"/>
      <c r="E110" s="280"/>
      <c r="F110" s="264"/>
      <c r="G110" s="264"/>
    </row>
    <row r="111" spans="1:7" x14ac:dyDescent="0.2">
      <c r="A111" s="264"/>
      <c r="B111" s="264"/>
      <c r="C111" s="264"/>
      <c r="D111" s="264"/>
      <c r="E111" s="280"/>
      <c r="F111" s="264"/>
      <c r="G111" s="264"/>
    </row>
    <row r="112" spans="1:7" x14ac:dyDescent="0.2">
      <c r="A112" s="264"/>
      <c r="B112" s="264"/>
      <c r="C112" s="264"/>
      <c r="D112" s="264"/>
      <c r="E112" s="280"/>
      <c r="F112" s="264"/>
      <c r="G112" s="264"/>
    </row>
    <row r="113" spans="1:7" x14ac:dyDescent="0.2">
      <c r="A113" s="264"/>
      <c r="B113" s="264"/>
      <c r="C113" s="264"/>
      <c r="D113" s="264"/>
      <c r="E113" s="280"/>
      <c r="F113" s="264"/>
      <c r="G113" s="264"/>
    </row>
    <row r="114" spans="1:7" x14ac:dyDescent="0.2">
      <c r="A114" s="264"/>
      <c r="B114" s="264"/>
      <c r="C114" s="264"/>
      <c r="D114" s="264"/>
      <c r="E114" s="280"/>
      <c r="F114" s="264"/>
      <c r="G114" s="264"/>
    </row>
    <row r="115" spans="1:7" x14ac:dyDescent="0.2">
      <c r="A115" s="264"/>
      <c r="B115" s="264"/>
      <c r="C115" s="264"/>
      <c r="D115" s="264"/>
      <c r="E115" s="280"/>
      <c r="F115" s="264"/>
      <c r="G115" s="264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137</v>
      </c>
      <c r="B5" s="106"/>
      <c r="C5" s="107" t="s">
        <v>138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'03 0213 Rek'!E8</f>
        <v>0</v>
      </c>
      <c r="D15" s="145" t="str">
        <f>'03 0213 Rek'!A13</f>
        <v>Ztížené výrobní podmínky</v>
      </c>
      <c r="E15" s="146"/>
      <c r="F15" s="147"/>
      <c r="G15" s="144">
        <f>'03 0213 Rek'!I13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'03 0213 Rek'!F8</f>
        <v>0</v>
      </c>
      <c r="D16" s="97" t="str">
        <f>'03 0213 Rek'!A14</f>
        <v>Oborová přirážka</v>
      </c>
      <c r="E16" s="148"/>
      <c r="F16" s="149"/>
      <c r="G16" s="144">
        <f>'03 0213 Rek'!I14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'03 0213 Rek'!H8</f>
        <v>0</v>
      </c>
      <c r="D17" s="97" t="str">
        <f>'03 0213 Rek'!A15</f>
        <v>Přesun stavebních kapacit</v>
      </c>
      <c r="E17" s="148"/>
      <c r="F17" s="149"/>
      <c r="G17" s="144">
        <f>'03 0213 Rek'!I15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'03 0213 Rek'!G8</f>
        <v>0</v>
      </c>
      <c r="D18" s="97" t="str">
        <f>'03 0213 Rek'!A16</f>
        <v>Mimostaveništní doprava</v>
      </c>
      <c r="E18" s="148"/>
      <c r="F18" s="149"/>
      <c r="G18" s="144">
        <f>'03 0213 Rek'!I16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'03 0213 Rek'!A17</f>
        <v>Zařízení staveniště</v>
      </c>
      <c r="E19" s="148"/>
      <c r="F19" s="149"/>
      <c r="G19" s="144">
        <f>'03 0213 Rek'!I17</f>
        <v>0</v>
      </c>
    </row>
    <row r="20" spans="1:7" ht="15.95" customHeight="1" x14ac:dyDescent="0.2">
      <c r="A20" s="152"/>
      <c r="B20" s="143"/>
      <c r="C20" s="144"/>
      <c r="D20" s="97" t="str">
        <f>'03 0213 Rek'!A18</f>
        <v>Provoz investora</v>
      </c>
      <c r="E20" s="148"/>
      <c r="F20" s="149"/>
      <c r="G20" s="144">
        <f>'03 0213 Rek'!I18</f>
        <v>0</v>
      </c>
    </row>
    <row r="21" spans="1:7" ht="15.95" customHeight="1" x14ac:dyDescent="0.2">
      <c r="A21" s="152" t="s">
        <v>30</v>
      </c>
      <c r="B21" s="143"/>
      <c r="C21" s="144">
        <f>'03 0213 Rek'!I8</f>
        <v>0</v>
      </c>
      <c r="D21" s="97" t="str">
        <f>'03 0213 Rek'!A19</f>
        <v>Kompletační činnost (IČD)</v>
      </c>
      <c r="E21" s="148"/>
      <c r="F21" s="149"/>
      <c r="G21" s="144">
        <f>'03 0213 Rek'!I19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'03 0213 Rek'!H21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72"/>
  <sheetViews>
    <sheetView workbookViewId="0">
      <selection activeCell="G13" sqref="G13:G20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139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ht="13.5" thickBot="1" x14ac:dyDescent="0.25">
      <c r="A7" s="281" t="s">
        <v>185</v>
      </c>
      <c r="B7" s="60" t="s">
        <v>1303</v>
      </c>
      <c r="D7" s="200"/>
      <c r="E7" s="282">
        <f>'03 0213 Pol'!G29+'03 0213 Pol'!G22+'03 0213 Pol'!G18+'03 0213 Pol'!G13</f>
        <v>0</v>
      </c>
      <c r="F7" s="283">
        <f>'03 0213 Pol'!BB10</f>
        <v>0</v>
      </c>
      <c r="G7" s="283">
        <f>'03 0213 Pol'!BC10</f>
        <v>0</v>
      </c>
      <c r="H7" s="283">
        <f>'03 0213 Pol'!BD10</f>
        <v>0</v>
      </c>
      <c r="I7" s="284">
        <f>'03 0213 Pol'!BE10</f>
        <v>0</v>
      </c>
    </row>
    <row r="8" spans="1:57" s="14" customFormat="1" ht="13.5" thickBot="1" x14ac:dyDescent="0.25">
      <c r="A8" s="201"/>
      <c r="B8" s="202" t="s">
        <v>81</v>
      </c>
      <c r="C8" s="202"/>
      <c r="D8" s="203"/>
      <c r="E8" s="204">
        <f>SUM(E7:E7)</f>
        <v>0</v>
      </c>
      <c r="F8" s="205">
        <f>SUM(F7:F7)</f>
        <v>0</v>
      </c>
      <c r="G8" s="205">
        <f>SUM(G7:G7)</f>
        <v>0</v>
      </c>
      <c r="H8" s="205">
        <f>SUM(H7:H7)</f>
        <v>0</v>
      </c>
      <c r="I8" s="206">
        <f>SUM(I7:I7)</f>
        <v>0</v>
      </c>
    </row>
    <row r="9" spans="1:57" x14ac:dyDescent="0.2">
      <c r="A9" s="123"/>
      <c r="B9" s="123"/>
      <c r="C9" s="123"/>
      <c r="D9" s="123"/>
      <c r="E9" s="123"/>
      <c r="F9" s="123"/>
      <c r="G9" s="123"/>
      <c r="H9" s="123"/>
      <c r="I9" s="123"/>
    </row>
    <row r="10" spans="1:57" ht="19.5" customHeight="1" x14ac:dyDescent="0.25">
      <c r="A10" s="192" t="s">
        <v>82</v>
      </c>
      <c r="B10" s="192"/>
      <c r="C10" s="192"/>
      <c r="D10" s="192"/>
      <c r="E10" s="192"/>
      <c r="F10" s="192"/>
      <c r="G10" s="207"/>
      <c r="H10" s="192"/>
      <c r="I10" s="192"/>
      <c r="BA10" s="129"/>
      <c r="BB10" s="129"/>
      <c r="BC10" s="129"/>
      <c r="BD10" s="129"/>
      <c r="BE10" s="129"/>
    </row>
    <row r="11" spans="1:57" ht="13.5" thickBot="1" x14ac:dyDescent="0.25"/>
    <row r="12" spans="1:57" x14ac:dyDescent="0.2">
      <c r="A12" s="158" t="s">
        <v>83</v>
      </c>
      <c r="B12" s="159"/>
      <c r="C12" s="159"/>
      <c r="D12" s="208"/>
      <c r="E12" s="209" t="s">
        <v>84</v>
      </c>
      <c r="F12" s="210" t="s">
        <v>13</v>
      </c>
      <c r="G12" s="211" t="s">
        <v>85</v>
      </c>
      <c r="H12" s="212"/>
      <c r="I12" s="213" t="s">
        <v>84</v>
      </c>
    </row>
    <row r="13" spans="1:57" x14ac:dyDescent="0.2">
      <c r="A13" s="152" t="s">
        <v>119</v>
      </c>
      <c r="B13" s="143"/>
      <c r="C13" s="143"/>
      <c r="D13" s="214"/>
      <c r="E13" s="215">
        <v>0</v>
      </c>
      <c r="F13" s="216">
        <v>0</v>
      </c>
      <c r="G13" s="217"/>
      <c r="H13" s="218"/>
      <c r="I13" s="219">
        <f t="shared" ref="I13:I20" si="0">E13+F13*G13/100</f>
        <v>0</v>
      </c>
      <c r="BA13" s="1">
        <v>0</v>
      </c>
    </row>
    <row r="14" spans="1:57" x14ac:dyDescent="0.2">
      <c r="A14" s="152" t="s">
        <v>120</v>
      </c>
      <c r="B14" s="143"/>
      <c r="C14" s="143"/>
      <c r="D14" s="214"/>
      <c r="E14" s="215">
        <v>0</v>
      </c>
      <c r="F14" s="216">
        <v>0</v>
      </c>
      <c r="G14" s="217"/>
      <c r="H14" s="218"/>
      <c r="I14" s="219">
        <f t="shared" si="0"/>
        <v>0</v>
      </c>
      <c r="BA14" s="1">
        <v>0</v>
      </c>
    </row>
    <row r="15" spans="1:57" x14ac:dyDescent="0.2">
      <c r="A15" s="152" t="s">
        <v>121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si="0"/>
        <v>0</v>
      </c>
      <c r="BA15" s="1">
        <v>0</v>
      </c>
    </row>
    <row r="16" spans="1:57" x14ac:dyDescent="0.2">
      <c r="A16" s="152" t="s">
        <v>122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123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1</v>
      </c>
    </row>
    <row r="18" spans="1:53" x14ac:dyDescent="0.2">
      <c r="A18" s="152" t="s">
        <v>124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1</v>
      </c>
    </row>
    <row r="19" spans="1:53" x14ac:dyDescent="0.2">
      <c r="A19" s="152" t="s">
        <v>125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2</v>
      </c>
    </row>
    <row r="20" spans="1:53" x14ac:dyDescent="0.2">
      <c r="A20" s="152" t="s">
        <v>126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2</v>
      </c>
    </row>
    <row r="21" spans="1:53" ht="13.5" thickBot="1" x14ac:dyDescent="0.25">
      <c r="A21" s="220"/>
      <c r="B21" s="221" t="s">
        <v>86</v>
      </c>
      <c r="C21" s="222"/>
      <c r="D21" s="223"/>
      <c r="E21" s="224"/>
      <c r="F21" s="225"/>
      <c r="G21" s="225"/>
      <c r="H21" s="859">
        <f>SUM(I13:I20)</f>
        <v>0</v>
      </c>
      <c r="I21" s="860"/>
    </row>
    <row r="23" spans="1:53" x14ac:dyDescent="0.2">
      <c r="B23" s="14"/>
      <c r="F23" s="226"/>
      <c r="G23" s="227"/>
      <c r="H23" s="227"/>
      <c r="I23" s="46"/>
    </row>
    <row r="24" spans="1:53" x14ac:dyDescent="0.2"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H21:I21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CB102"/>
  <sheetViews>
    <sheetView showGridLines="0" showZeros="0" zoomScaleNormal="100" zoomScaleSheetLayoutView="100" workbookViewId="0">
      <selection activeCell="F8" sqref="F8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'03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139</v>
      </c>
      <c r="D4" s="236"/>
      <c r="E4" s="869" t="str">
        <f>'03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336" t="s">
        <v>100</v>
      </c>
      <c r="B7" s="337" t="s">
        <v>185</v>
      </c>
      <c r="C7" s="338" t="s">
        <v>186</v>
      </c>
      <c r="D7" s="339"/>
      <c r="E7" s="340"/>
      <c r="F7" s="340"/>
      <c r="G7" s="341"/>
      <c r="H7" s="251"/>
      <c r="I7" s="252"/>
      <c r="J7" s="253"/>
      <c r="K7" s="254"/>
      <c r="O7" s="255">
        <v>1</v>
      </c>
    </row>
    <row r="8" spans="1:80" ht="22.5" x14ac:dyDescent="0.2">
      <c r="A8" s="652">
        <v>1</v>
      </c>
      <c r="B8" s="343" t="s">
        <v>1206</v>
      </c>
      <c r="C8" s="325" t="s">
        <v>1290</v>
      </c>
      <c r="D8" s="344" t="s">
        <v>114</v>
      </c>
      <c r="E8" s="345">
        <v>20</v>
      </c>
      <c r="F8" s="345"/>
      <c r="G8" s="346">
        <f>E8*F8</f>
        <v>0</v>
      </c>
      <c r="H8" s="262">
        <v>0</v>
      </c>
      <c r="I8" s="263" t="e">
        <f>#REF!*H8</f>
        <v>#REF!</v>
      </c>
      <c r="J8" s="262"/>
      <c r="K8" s="263" t="e">
        <f>#REF!*J8</f>
        <v>#REF!</v>
      </c>
      <c r="O8" s="255">
        <v>2</v>
      </c>
      <c r="AA8" s="228">
        <v>11</v>
      </c>
      <c r="AB8" s="228">
        <v>3</v>
      </c>
      <c r="AC8" s="228">
        <v>6</v>
      </c>
      <c r="AZ8" s="228">
        <v>1</v>
      </c>
      <c r="BA8" s="228" t="e">
        <f>IF(AZ8=1,#REF!,0)</f>
        <v>#REF!</v>
      </c>
      <c r="BB8" s="228">
        <f>IF(AZ8=2,#REF!,0)</f>
        <v>0</v>
      </c>
      <c r="BC8" s="228">
        <f>IF(AZ8=3,#REF!,0)</f>
        <v>0</v>
      </c>
      <c r="BD8" s="228">
        <f>IF(AZ8=4,#REF!,0)</f>
        <v>0</v>
      </c>
      <c r="BE8" s="228">
        <f>IF(AZ8=5,#REF!,0)</f>
        <v>0</v>
      </c>
      <c r="CA8" s="255">
        <v>11</v>
      </c>
      <c r="CB8" s="255">
        <v>3</v>
      </c>
    </row>
    <row r="9" spans="1:80" x14ac:dyDescent="0.2">
      <c r="A9" s="329"/>
      <c r="B9" s="330"/>
      <c r="C9" s="876" t="s">
        <v>1291</v>
      </c>
      <c r="D9" s="877"/>
      <c r="E9" s="331">
        <v>20</v>
      </c>
      <c r="F9" s="332"/>
      <c r="G9" s="333"/>
      <c r="H9" s="262">
        <v>0</v>
      </c>
      <c r="I9" s="263" t="e">
        <f>#REF!*H9</f>
        <v>#REF!</v>
      </c>
      <c r="J9" s="262"/>
      <c r="K9" s="263" t="e">
        <f>#REF!*J9</f>
        <v>#REF!</v>
      </c>
      <c r="O9" s="255">
        <v>2</v>
      </c>
      <c r="AA9" s="228">
        <v>11</v>
      </c>
      <c r="AB9" s="228">
        <v>3</v>
      </c>
      <c r="AC9" s="228">
        <v>6</v>
      </c>
      <c r="AZ9" s="228">
        <v>1</v>
      </c>
      <c r="BA9" s="228" t="e">
        <f>IF(AZ9=1,#REF!,0)</f>
        <v>#REF!</v>
      </c>
      <c r="BB9" s="228">
        <f>IF(AZ9=2,#REF!,0)</f>
        <v>0</v>
      </c>
      <c r="BC9" s="228">
        <f>IF(AZ9=3,#REF!,0)</f>
        <v>0</v>
      </c>
      <c r="BD9" s="228">
        <f>IF(AZ9=4,#REF!,0)</f>
        <v>0</v>
      </c>
      <c r="BE9" s="228">
        <f>IF(AZ9=5,#REF!,0)</f>
        <v>0</v>
      </c>
      <c r="CA9" s="255">
        <v>11</v>
      </c>
      <c r="CB9" s="255">
        <v>3</v>
      </c>
    </row>
    <row r="10" spans="1:80" ht="22.5" x14ac:dyDescent="0.2">
      <c r="A10" s="652">
        <v>2</v>
      </c>
      <c r="B10" s="343" t="s">
        <v>1217</v>
      </c>
      <c r="C10" s="325" t="s">
        <v>1292</v>
      </c>
      <c r="D10" s="344" t="s">
        <v>114</v>
      </c>
      <c r="E10" s="345">
        <v>426</v>
      </c>
      <c r="F10" s="345"/>
      <c r="G10" s="346">
        <f>E10*F10</f>
        <v>0</v>
      </c>
      <c r="H10" s="272"/>
      <c r="I10" s="273" t="e">
        <f>SUM(I7:I8)</f>
        <v>#REF!</v>
      </c>
      <c r="J10" s="272"/>
      <c r="K10" s="273" t="e">
        <f>SUM(K7:K8)</f>
        <v>#REF!</v>
      </c>
      <c r="O10" s="255">
        <v>4</v>
      </c>
      <c r="BA10" s="274" t="e">
        <f>SUM(BA7:BA8)</f>
        <v>#REF!</v>
      </c>
      <c r="BB10" s="274">
        <f>SUM(BB7:BB8)</f>
        <v>0</v>
      </c>
      <c r="BC10" s="274">
        <f>SUM(BC7:BC8)</f>
        <v>0</v>
      </c>
      <c r="BD10" s="274">
        <f>SUM(BD7:BD8)</f>
        <v>0</v>
      </c>
      <c r="BE10" s="274">
        <f>SUM(BE7:BE8)</f>
        <v>0</v>
      </c>
    </row>
    <row r="11" spans="1:80" x14ac:dyDescent="0.2">
      <c r="A11" s="652">
        <v>3</v>
      </c>
      <c r="B11" s="343" t="s">
        <v>585</v>
      </c>
      <c r="C11" s="325" t="s">
        <v>1293</v>
      </c>
      <c r="D11" s="344" t="s">
        <v>146</v>
      </c>
      <c r="E11" s="345">
        <v>865</v>
      </c>
      <c r="F11" s="345"/>
      <c r="G11" s="346">
        <f>E11*F11</f>
        <v>0</v>
      </c>
    </row>
    <row r="12" spans="1:80" ht="22.5" x14ac:dyDescent="0.2">
      <c r="A12" s="652">
        <v>4</v>
      </c>
      <c r="B12" s="343" t="s">
        <v>1294</v>
      </c>
      <c r="C12" s="325" t="s">
        <v>1295</v>
      </c>
      <c r="D12" s="344" t="s">
        <v>146</v>
      </c>
      <c r="E12" s="345">
        <v>116.4</v>
      </c>
      <c r="F12" s="345"/>
      <c r="G12" s="346">
        <f>E12*F12</f>
        <v>0</v>
      </c>
    </row>
    <row r="13" spans="1:80" x14ac:dyDescent="0.2">
      <c r="A13" s="347"/>
      <c r="B13" s="348" t="s">
        <v>101</v>
      </c>
      <c r="C13" s="349" t="str">
        <f>CONCATENATE(B7," ",C7)</f>
        <v>1 Zemní práce</v>
      </c>
      <c r="D13" s="347"/>
      <c r="E13" s="350"/>
      <c r="F13" s="350"/>
      <c r="G13" s="351">
        <f>SUM(G7:G12)</f>
        <v>0</v>
      </c>
    </row>
    <row r="14" spans="1:80" x14ac:dyDescent="0.2">
      <c r="A14" s="336" t="s">
        <v>100</v>
      </c>
      <c r="B14" s="337" t="s">
        <v>110</v>
      </c>
      <c r="C14" s="338" t="s">
        <v>111</v>
      </c>
      <c r="D14" s="339"/>
      <c r="E14" s="340"/>
      <c r="F14" s="340"/>
      <c r="G14" s="341"/>
    </row>
    <row r="15" spans="1:80" x14ac:dyDescent="0.2">
      <c r="A15" s="652">
        <v>5</v>
      </c>
      <c r="B15" s="343" t="s">
        <v>1220</v>
      </c>
      <c r="C15" s="325" t="s">
        <v>1221</v>
      </c>
      <c r="D15" s="344" t="s">
        <v>114</v>
      </c>
      <c r="E15" s="345">
        <v>426.8</v>
      </c>
      <c r="F15" s="345"/>
      <c r="G15" s="346">
        <f>E15*F15</f>
        <v>0</v>
      </c>
    </row>
    <row r="16" spans="1:80" x14ac:dyDescent="0.2">
      <c r="A16" s="329"/>
      <c r="B16" s="330"/>
      <c r="C16" s="876" t="s">
        <v>1296</v>
      </c>
      <c r="D16" s="877"/>
      <c r="E16" s="331">
        <v>426.8</v>
      </c>
      <c r="F16" s="332"/>
      <c r="G16" s="333"/>
    </row>
    <row r="17" spans="1:7" x14ac:dyDescent="0.2">
      <c r="A17" s="652">
        <v>6</v>
      </c>
      <c r="B17" s="343" t="s">
        <v>1297</v>
      </c>
      <c r="C17" s="325" t="s">
        <v>1298</v>
      </c>
      <c r="D17" s="344" t="s">
        <v>114</v>
      </c>
      <c r="E17" s="345">
        <v>388</v>
      </c>
      <c r="F17" s="345"/>
      <c r="G17" s="346">
        <f>E17*F17</f>
        <v>0</v>
      </c>
    </row>
    <row r="18" spans="1:7" x14ac:dyDescent="0.2">
      <c r="A18" s="347"/>
      <c r="B18" s="348" t="s">
        <v>101</v>
      </c>
      <c r="C18" s="349" t="str">
        <f>CONCATENATE(B14," ",C14)</f>
        <v>5 Komunikace</v>
      </c>
      <c r="D18" s="347"/>
      <c r="E18" s="350"/>
      <c r="F18" s="350"/>
      <c r="G18" s="351">
        <f>SUM(G14:G17)</f>
        <v>0</v>
      </c>
    </row>
    <row r="19" spans="1:7" x14ac:dyDescent="0.2">
      <c r="A19" s="336" t="s">
        <v>100</v>
      </c>
      <c r="B19" s="337" t="s">
        <v>214</v>
      </c>
      <c r="C19" s="338" t="s">
        <v>215</v>
      </c>
      <c r="D19" s="339"/>
      <c r="E19" s="340"/>
      <c r="F19" s="340"/>
      <c r="G19" s="341"/>
    </row>
    <row r="20" spans="1:7" x14ac:dyDescent="0.2">
      <c r="A20" s="652">
        <v>7</v>
      </c>
      <c r="B20" s="343" t="s">
        <v>1299</v>
      </c>
      <c r="C20" s="325" t="s">
        <v>1300</v>
      </c>
      <c r="D20" s="344" t="s">
        <v>218</v>
      </c>
      <c r="E20" s="345">
        <v>370</v>
      </c>
      <c r="F20" s="345"/>
      <c r="G20" s="346">
        <f>E20*F20</f>
        <v>0</v>
      </c>
    </row>
    <row r="21" spans="1:7" x14ac:dyDescent="0.2">
      <c r="A21" s="652">
        <v>8</v>
      </c>
      <c r="B21" s="343" t="s">
        <v>1301</v>
      </c>
      <c r="C21" s="325" t="s">
        <v>1302</v>
      </c>
      <c r="D21" s="344" t="s">
        <v>218</v>
      </c>
      <c r="E21" s="345">
        <v>370</v>
      </c>
      <c r="F21" s="345"/>
      <c r="G21" s="346">
        <f>E21*F21</f>
        <v>0</v>
      </c>
    </row>
    <row r="22" spans="1:7" x14ac:dyDescent="0.2">
      <c r="A22" s="347"/>
      <c r="B22" s="348" t="s">
        <v>101</v>
      </c>
      <c r="C22" s="349" t="str">
        <f>CONCATENATE(B19," ",C19)</f>
        <v>99 Staveništní přesun hmot</v>
      </c>
      <c r="D22" s="347"/>
      <c r="E22" s="350"/>
      <c r="F22" s="350"/>
      <c r="G22" s="351">
        <f>SUM(G19:G21)</f>
        <v>0</v>
      </c>
    </row>
    <row r="23" spans="1:7" x14ac:dyDescent="0.2">
      <c r="A23" s="336" t="s">
        <v>100</v>
      </c>
      <c r="B23" s="337" t="s">
        <v>1245</v>
      </c>
      <c r="C23" s="338" t="s">
        <v>1246</v>
      </c>
      <c r="D23" s="339"/>
      <c r="E23" s="340"/>
      <c r="F23" s="340"/>
      <c r="G23" s="341"/>
    </row>
    <row r="24" spans="1:7" x14ac:dyDescent="0.2">
      <c r="A24" s="652">
        <v>9</v>
      </c>
      <c r="B24" s="343" t="s">
        <v>1247</v>
      </c>
      <c r="C24" s="325" t="s">
        <v>1248</v>
      </c>
      <c r="D24" s="344" t="s">
        <v>218</v>
      </c>
      <c r="E24" s="345">
        <v>4.5</v>
      </c>
      <c r="F24" s="345"/>
      <c r="G24" s="346">
        <f>E24*F24</f>
        <v>0</v>
      </c>
    </row>
    <row r="25" spans="1:7" x14ac:dyDescent="0.2">
      <c r="A25" s="652">
        <v>10</v>
      </c>
      <c r="B25" s="343" t="s">
        <v>1249</v>
      </c>
      <c r="C25" s="325" t="s">
        <v>1250</v>
      </c>
      <c r="D25" s="344" t="s">
        <v>218</v>
      </c>
      <c r="E25" s="345">
        <v>4.5</v>
      </c>
      <c r="F25" s="345"/>
      <c r="G25" s="346">
        <f>E25*F25</f>
        <v>0</v>
      </c>
    </row>
    <row r="26" spans="1:7" x14ac:dyDescent="0.2">
      <c r="A26" s="652">
        <v>11</v>
      </c>
      <c r="B26" s="343" t="s">
        <v>1251</v>
      </c>
      <c r="C26" s="325" t="s">
        <v>1252</v>
      </c>
      <c r="D26" s="344" t="s">
        <v>218</v>
      </c>
      <c r="E26" s="345">
        <v>4.5</v>
      </c>
      <c r="F26" s="345"/>
      <c r="G26" s="346">
        <f>E26*F26</f>
        <v>0</v>
      </c>
    </row>
    <row r="27" spans="1:7" x14ac:dyDescent="0.2">
      <c r="A27" s="652">
        <v>12</v>
      </c>
      <c r="B27" s="343" t="s">
        <v>1253</v>
      </c>
      <c r="C27" s="325" t="s">
        <v>1254</v>
      </c>
      <c r="D27" s="344" t="s">
        <v>218</v>
      </c>
      <c r="E27" s="345">
        <v>4.5</v>
      </c>
      <c r="F27" s="345"/>
      <c r="G27" s="346">
        <f>E27*F27</f>
        <v>0</v>
      </c>
    </row>
    <row r="28" spans="1:7" x14ac:dyDescent="0.2">
      <c r="A28" s="652">
        <v>13</v>
      </c>
      <c r="B28" s="343" t="s">
        <v>1255</v>
      </c>
      <c r="C28" s="325" t="s">
        <v>848</v>
      </c>
      <c r="D28" s="344" t="s">
        <v>218</v>
      </c>
      <c r="E28" s="345">
        <v>4.5</v>
      </c>
      <c r="F28" s="345"/>
      <c r="G28" s="346">
        <f>E28*F28</f>
        <v>0</v>
      </c>
    </row>
    <row r="29" spans="1:7" x14ac:dyDescent="0.2">
      <c r="A29" s="347"/>
      <c r="B29" s="348" t="s">
        <v>101</v>
      </c>
      <c r="C29" s="349" t="str">
        <f>CONCATENATE(B23," ",C23)</f>
        <v>D96 Přesuny suti a vybouraných hmot</v>
      </c>
      <c r="D29" s="347"/>
      <c r="E29" s="350"/>
      <c r="F29" s="350"/>
      <c r="G29" s="351">
        <f>SUM(G23:G28)</f>
        <v>0</v>
      </c>
    </row>
    <row r="30" spans="1:7" x14ac:dyDescent="0.2">
      <c r="E30" s="228"/>
    </row>
    <row r="31" spans="1:7" x14ac:dyDescent="0.2">
      <c r="E31" s="228"/>
    </row>
    <row r="32" spans="1:7" x14ac:dyDescent="0.2">
      <c r="E32" s="228"/>
    </row>
    <row r="33" spans="5:5" x14ac:dyDescent="0.2">
      <c r="E33" s="228"/>
    </row>
    <row r="34" spans="5:5" x14ac:dyDescent="0.2">
      <c r="E34" s="228"/>
    </row>
    <row r="35" spans="5:5" x14ac:dyDescent="0.2">
      <c r="E35" s="228"/>
    </row>
    <row r="36" spans="5:5" x14ac:dyDescent="0.2">
      <c r="E36" s="228"/>
    </row>
    <row r="37" spans="5:5" x14ac:dyDescent="0.2">
      <c r="E37" s="228"/>
    </row>
    <row r="38" spans="5:5" x14ac:dyDescent="0.2">
      <c r="E38" s="228"/>
    </row>
    <row r="39" spans="5:5" x14ac:dyDescent="0.2">
      <c r="E39" s="228"/>
    </row>
    <row r="40" spans="5:5" x14ac:dyDescent="0.2">
      <c r="E40" s="228"/>
    </row>
    <row r="41" spans="5:5" x14ac:dyDescent="0.2">
      <c r="E41" s="228"/>
    </row>
    <row r="42" spans="5:5" x14ac:dyDescent="0.2">
      <c r="E42" s="228"/>
    </row>
    <row r="43" spans="5:5" x14ac:dyDescent="0.2">
      <c r="E43" s="228"/>
    </row>
    <row r="44" spans="5:5" x14ac:dyDescent="0.2">
      <c r="E44" s="228"/>
    </row>
    <row r="45" spans="5:5" x14ac:dyDescent="0.2">
      <c r="E45" s="228"/>
    </row>
    <row r="46" spans="5:5" x14ac:dyDescent="0.2">
      <c r="E46" s="228"/>
    </row>
    <row r="47" spans="5:5" x14ac:dyDescent="0.2">
      <c r="E47" s="228"/>
    </row>
    <row r="48" spans="5:5" x14ac:dyDescent="0.2">
      <c r="E48" s="228"/>
    </row>
    <row r="49" spans="1:7" x14ac:dyDescent="0.2">
      <c r="E49" s="228"/>
    </row>
    <row r="50" spans="1:7" x14ac:dyDescent="0.2">
      <c r="E50" s="228"/>
    </row>
    <row r="51" spans="1:7" x14ac:dyDescent="0.2">
      <c r="E51" s="228"/>
    </row>
    <row r="52" spans="1:7" x14ac:dyDescent="0.2">
      <c r="E52" s="228"/>
    </row>
    <row r="53" spans="1:7" x14ac:dyDescent="0.2">
      <c r="A53" s="264"/>
      <c r="B53" s="264"/>
      <c r="C53" s="264"/>
      <c r="D53" s="264"/>
      <c r="E53" s="264"/>
      <c r="F53" s="264"/>
      <c r="G53" s="264"/>
    </row>
    <row r="54" spans="1:7" x14ac:dyDescent="0.2">
      <c r="A54" s="264"/>
      <c r="B54" s="264"/>
      <c r="C54" s="264"/>
      <c r="D54" s="264"/>
      <c r="E54" s="264"/>
      <c r="F54" s="264"/>
      <c r="G54" s="264"/>
    </row>
    <row r="55" spans="1:7" x14ac:dyDescent="0.2">
      <c r="A55" s="264"/>
      <c r="B55" s="264"/>
      <c r="C55" s="264"/>
      <c r="D55" s="264"/>
      <c r="E55" s="264"/>
      <c r="F55" s="264"/>
      <c r="G55" s="264"/>
    </row>
    <row r="56" spans="1:7" x14ac:dyDescent="0.2">
      <c r="A56" s="264"/>
      <c r="B56" s="264"/>
      <c r="C56" s="264"/>
      <c r="D56" s="264"/>
      <c r="E56" s="264"/>
      <c r="F56" s="264"/>
      <c r="G56" s="264"/>
    </row>
    <row r="57" spans="1:7" x14ac:dyDescent="0.2">
      <c r="E57" s="228"/>
    </row>
    <row r="58" spans="1:7" x14ac:dyDescent="0.2">
      <c r="E58" s="228"/>
    </row>
    <row r="59" spans="1:7" x14ac:dyDescent="0.2">
      <c r="E59" s="228"/>
    </row>
    <row r="60" spans="1:7" x14ac:dyDescent="0.2">
      <c r="E60" s="228"/>
    </row>
    <row r="61" spans="1:7" x14ac:dyDescent="0.2">
      <c r="E61" s="228"/>
    </row>
    <row r="62" spans="1:7" x14ac:dyDescent="0.2">
      <c r="E62" s="228"/>
    </row>
    <row r="63" spans="1:7" x14ac:dyDescent="0.2">
      <c r="E63" s="228"/>
    </row>
    <row r="64" spans="1:7" x14ac:dyDescent="0.2">
      <c r="E64" s="228"/>
    </row>
    <row r="65" spans="5:5" x14ac:dyDescent="0.2">
      <c r="E65" s="228"/>
    </row>
    <row r="66" spans="5:5" x14ac:dyDescent="0.2">
      <c r="E66" s="228"/>
    </row>
    <row r="67" spans="5:5" x14ac:dyDescent="0.2">
      <c r="E67" s="228"/>
    </row>
    <row r="68" spans="5:5" x14ac:dyDescent="0.2">
      <c r="E68" s="228"/>
    </row>
    <row r="69" spans="5:5" x14ac:dyDescent="0.2">
      <c r="E69" s="228"/>
    </row>
    <row r="70" spans="5:5" x14ac:dyDescent="0.2">
      <c r="E70" s="228"/>
    </row>
    <row r="71" spans="5:5" x14ac:dyDescent="0.2">
      <c r="E71" s="228"/>
    </row>
    <row r="72" spans="5:5" x14ac:dyDescent="0.2">
      <c r="E72" s="228"/>
    </row>
    <row r="73" spans="5:5" x14ac:dyDescent="0.2">
      <c r="E73" s="228"/>
    </row>
    <row r="74" spans="5:5" x14ac:dyDescent="0.2">
      <c r="E74" s="228"/>
    </row>
    <row r="75" spans="5:5" x14ac:dyDescent="0.2">
      <c r="E75" s="228"/>
    </row>
    <row r="76" spans="5:5" x14ac:dyDescent="0.2">
      <c r="E76" s="228"/>
    </row>
    <row r="77" spans="5:5" x14ac:dyDescent="0.2">
      <c r="E77" s="228"/>
    </row>
    <row r="78" spans="5:5" x14ac:dyDescent="0.2">
      <c r="E78" s="228"/>
    </row>
    <row r="79" spans="5:5" x14ac:dyDescent="0.2">
      <c r="E79" s="228"/>
    </row>
    <row r="80" spans="5:5" x14ac:dyDescent="0.2">
      <c r="E80" s="228"/>
    </row>
    <row r="81" spans="1:7" x14ac:dyDescent="0.2">
      <c r="E81" s="228"/>
    </row>
    <row r="82" spans="1:7" x14ac:dyDescent="0.2">
      <c r="E82" s="228"/>
    </row>
    <row r="83" spans="1:7" x14ac:dyDescent="0.2">
      <c r="E83" s="228"/>
    </row>
    <row r="84" spans="1:7" x14ac:dyDescent="0.2">
      <c r="E84" s="228"/>
    </row>
    <row r="85" spans="1:7" x14ac:dyDescent="0.2">
      <c r="E85" s="228"/>
    </row>
    <row r="86" spans="1:7" x14ac:dyDescent="0.2">
      <c r="E86" s="228"/>
    </row>
    <row r="87" spans="1:7" x14ac:dyDescent="0.2">
      <c r="E87" s="228"/>
    </row>
    <row r="88" spans="1:7" x14ac:dyDescent="0.2">
      <c r="A88" s="275"/>
      <c r="B88" s="275"/>
    </row>
    <row r="89" spans="1:7" x14ac:dyDescent="0.2">
      <c r="A89" s="264"/>
      <c r="B89" s="264"/>
      <c r="C89" s="276"/>
      <c r="D89" s="276"/>
      <c r="E89" s="277"/>
      <c r="F89" s="276"/>
      <c r="G89" s="278"/>
    </row>
    <row r="90" spans="1:7" x14ac:dyDescent="0.2">
      <c r="A90" s="279"/>
      <c r="B90" s="279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  <row r="93" spans="1:7" x14ac:dyDescent="0.2">
      <c r="A93" s="264"/>
      <c r="B93" s="264"/>
      <c r="C93" s="264"/>
      <c r="D93" s="264"/>
      <c r="E93" s="280"/>
      <c r="F93" s="264"/>
      <c r="G93" s="264"/>
    </row>
    <row r="94" spans="1:7" x14ac:dyDescent="0.2">
      <c r="A94" s="264"/>
      <c r="B94" s="264"/>
      <c r="C94" s="264"/>
      <c r="D94" s="264"/>
      <c r="E94" s="280"/>
      <c r="F94" s="264"/>
      <c r="G94" s="264"/>
    </row>
    <row r="95" spans="1:7" x14ac:dyDescent="0.2">
      <c r="A95" s="264"/>
      <c r="B95" s="264"/>
      <c r="C95" s="264"/>
      <c r="D95" s="264"/>
      <c r="E95" s="280"/>
      <c r="F95" s="264"/>
      <c r="G95" s="264"/>
    </row>
    <row r="96" spans="1:7" x14ac:dyDescent="0.2">
      <c r="A96" s="264"/>
      <c r="B96" s="264"/>
      <c r="C96" s="264"/>
      <c r="D96" s="264"/>
      <c r="E96" s="280"/>
      <c r="F96" s="264"/>
      <c r="G96" s="264"/>
    </row>
    <row r="97" spans="1:7" x14ac:dyDescent="0.2">
      <c r="A97" s="264"/>
      <c r="B97" s="264"/>
      <c r="C97" s="264"/>
      <c r="D97" s="264"/>
      <c r="E97" s="280"/>
      <c r="F97" s="264"/>
      <c r="G97" s="264"/>
    </row>
    <row r="98" spans="1:7" x14ac:dyDescent="0.2">
      <c r="A98" s="264"/>
      <c r="B98" s="264"/>
      <c r="C98" s="264"/>
      <c r="D98" s="264"/>
      <c r="E98" s="280"/>
      <c r="F98" s="264"/>
      <c r="G98" s="264"/>
    </row>
    <row r="99" spans="1:7" x14ac:dyDescent="0.2">
      <c r="A99" s="264"/>
      <c r="B99" s="264"/>
      <c r="C99" s="264"/>
      <c r="D99" s="264"/>
      <c r="E99" s="280"/>
      <c r="F99" s="264"/>
      <c r="G99" s="264"/>
    </row>
    <row r="100" spans="1:7" x14ac:dyDescent="0.2">
      <c r="A100" s="264"/>
      <c r="B100" s="264"/>
      <c r="C100" s="264"/>
      <c r="D100" s="264"/>
      <c r="E100" s="280"/>
      <c r="F100" s="264"/>
      <c r="G100" s="264"/>
    </row>
    <row r="101" spans="1:7" x14ac:dyDescent="0.2">
      <c r="A101" s="264"/>
      <c r="B101" s="264"/>
      <c r="C101" s="264"/>
      <c r="D101" s="264"/>
      <c r="E101" s="280"/>
      <c r="F101" s="264"/>
      <c r="G101" s="264"/>
    </row>
    <row r="102" spans="1:7" x14ac:dyDescent="0.2">
      <c r="A102" s="264"/>
      <c r="B102" s="264"/>
      <c r="C102" s="264"/>
      <c r="D102" s="264"/>
      <c r="E102" s="280"/>
      <c r="F102" s="264"/>
      <c r="G102" s="264"/>
    </row>
  </sheetData>
  <mergeCells count="6">
    <mergeCell ref="C16:D16"/>
    <mergeCell ref="A1:G1"/>
    <mergeCell ref="A3:B3"/>
    <mergeCell ref="A4:B4"/>
    <mergeCell ref="E4:G4"/>
    <mergeCell ref="C9:D9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zoomScaleNormal="100" workbookViewId="0">
      <selection activeCell="C16" sqref="C16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140</v>
      </c>
      <c r="B5" s="106"/>
      <c r="C5" s="107" t="s">
        <v>141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'04 0213 Rek'!E10</f>
        <v>0</v>
      </c>
      <c r="D15" s="145" t="str">
        <f>'04 0213 Rek'!A15</f>
        <v>Ztížené výrobní podmínky</v>
      </c>
      <c r="E15" s="146"/>
      <c r="F15" s="147"/>
      <c r="G15" s="144">
        <f>'04 0213 Rek'!I15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'04 0213 Rek'!F10</f>
        <v>0</v>
      </c>
      <c r="D16" s="97" t="str">
        <f>'04 0213 Rek'!A16</f>
        <v>Oborová přirážka</v>
      </c>
      <c r="E16" s="148"/>
      <c r="F16" s="149"/>
      <c r="G16" s="144">
        <f>'04 0213 Rek'!I16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'04 0213 Rek'!H10</f>
        <v>0</v>
      </c>
      <c r="D17" s="97" t="str">
        <f>'04 0213 Rek'!A17</f>
        <v>Přesun stavebních kapacit</v>
      </c>
      <c r="E17" s="148"/>
      <c r="F17" s="149"/>
      <c r="G17" s="144">
        <f>'04 0213 Rek'!I17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'04 0213 Rek'!G10</f>
        <v>0</v>
      </c>
      <c r="D18" s="97" t="str">
        <f>'04 0213 Rek'!A18</f>
        <v>Mimostaveništní doprava</v>
      </c>
      <c r="E18" s="148"/>
      <c r="F18" s="149"/>
      <c r="G18" s="144">
        <f>'04 0213 Rek'!I18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'04 0213 Rek'!A19</f>
        <v>Zařízení staveniště</v>
      </c>
      <c r="E19" s="148"/>
      <c r="F19" s="149"/>
      <c r="G19" s="144">
        <f>'04 0213 Rek'!I19</f>
        <v>0</v>
      </c>
    </row>
    <row r="20" spans="1:7" ht="15.95" customHeight="1" x14ac:dyDescent="0.2">
      <c r="A20" s="152"/>
      <c r="B20" s="143"/>
      <c r="C20" s="144"/>
      <c r="D20" s="97" t="str">
        <f>'04 0213 Rek'!A20</f>
        <v>Provoz investora</v>
      </c>
      <c r="E20" s="148"/>
      <c r="F20" s="149"/>
      <c r="G20" s="144">
        <f>'04 0213 Rek'!I20</f>
        <v>0</v>
      </c>
    </row>
    <row r="21" spans="1:7" ht="15.95" customHeight="1" x14ac:dyDescent="0.2">
      <c r="A21" s="152" t="s">
        <v>30</v>
      </c>
      <c r="B21" s="143"/>
      <c r="C21" s="144">
        <f>'04 0213 Rek'!I10</f>
        <v>0</v>
      </c>
      <c r="D21" s="97" t="str">
        <f>'04 0213 Rek'!A21</f>
        <v>Kompletační činnost (IČD)</v>
      </c>
      <c r="E21" s="148"/>
      <c r="F21" s="149"/>
      <c r="G21" s="144">
        <f>'04 0213 Rek'!I21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'04 0213 Rek'!H23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74"/>
  <sheetViews>
    <sheetView workbookViewId="0">
      <selection activeCell="E9" sqref="E9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142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s="281" t="str">
        <f>'04 0213 Pol'!B7</f>
        <v>1</v>
      </c>
      <c r="B7" s="60" t="str">
        <f>'04 0213 Pol'!C7</f>
        <v>Zemní práce</v>
      </c>
      <c r="D7" s="200"/>
      <c r="E7" s="282">
        <f>'04 0213 Pol'!G9</f>
        <v>0</v>
      </c>
      <c r="F7" s="283">
        <f>'04 0213 Pol'!BB9</f>
        <v>0</v>
      </c>
      <c r="G7" s="283">
        <f>'04 0213 Pol'!BC9</f>
        <v>0</v>
      </c>
      <c r="H7" s="283">
        <f>'04 0213 Pol'!BD9</f>
        <v>0</v>
      </c>
      <c r="I7" s="284">
        <f>'04 0213 Pol'!BE9</f>
        <v>0</v>
      </c>
    </row>
    <row r="8" spans="1:57" s="123" customFormat="1" x14ac:dyDescent="0.2">
      <c r="A8" s="281" t="str">
        <f>'04 0213 Pol'!B10</f>
        <v>3</v>
      </c>
      <c r="B8" s="60" t="str">
        <f>'04 0213 Pol'!C10</f>
        <v>Svislé a kompletní konstrukce</v>
      </c>
      <c r="D8" s="200"/>
      <c r="E8" s="282">
        <f>'04 0213 Pol'!G12</f>
        <v>0</v>
      </c>
      <c r="F8" s="283">
        <f>'04 0213 Pol'!BB14</f>
        <v>0</v>
      </c>
      <c r="G8" s="283">
        <f>'04 0213 Pol'!BC14</f>
        <v>0</v>
      </c>
      <c r="H8" s="283">
        <f>'04 0213 Pol'!BD14</f>
        <v>0</v>
      </c>
      <c r="I8" s="284">
        <f>'04 0213 Pol'!BE14</f>
        <v>0</v>
      </c>
    </row>
    <row r="9" spans="1:57" s="123" customFormat="1" ht="13.5" thickBot="1" x14ac:dyDescent="0.25">
      <c r="A9" s="281" t="s">
        <v>110</v>
      </c>
      <c r="B9" s="60" t="s">
        <v>111</v>
      </c>
      <c r="D9" s="200"/>
      <c r="E9" s="282">
        <f>'04 0213 Pol'!BA24</f>
        <v>0</v>
      </c>
      <c r="F9" s="283">
        <f>'04 0213 Pol'!BB24</f>
        <v>0</v>
      </c>
      <c r="G9" s="283">
        <f>'04 0213 Pol'!BC24</f>
        <v>0</v>
      </c>
      <c r="H9" s="283">
        <f>'04 0213 Pol'!BD24</f>
        <v>0</v>
      </c>
      <c r="I9" s="284">
        <f>'04 0213 Pol'!BE24</f>
        <v>0</v>
      </c>
    </row>
    <row r="10" spans="1:57" s="14" customFormat="1" ht="13.5" thickBot="1" x14ac:dyDescent="0.25">
      <c r="A10" s="201"/>
      <c r="B10" s="202" t="s">
        <v>81</v>
      </c>
      <c r="C10" s="202"/>
      <c r="D10" s="203"/>
      <c r="E10" s="204">
        <f>SUM(E7:E9)</f>
        <v>0</v>
      </c>
      <c r="F10" s="205">
        <f>SUM(F7:F9)</f>
        <v>0</v>
      </c>
      <c r="G10" s="205">
        <f>SUM(G7:G9)</f>
        <v>0</v>
      </c>
      <c r="H10" s="205">
        <f>SUM(H7:H9)</f>
        <v>0</v>
      </c>
      <c r="I10" s="206">
        <f>SUM(I7:I9)</f>
        <v>0</v>
      </c>
    </row>
    <row r="11" spans="1:57" x14ac:dyDescent="0.2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57" ht="19.5" customHeight="1" x14ac:dyDescent="0.25">
      <c r="A12" s="192" t="s">
        <v>82</v>
      </c>
      <c r="B12" s="192"/>
      <c r="C12" s="192"/>
      <c r="D12" s="192"/>
      <c r="E12" s="192"/>
      <c r="F12" s="192"/>
      <c r="G12" s="207"/>
      <c r="H12" s="192"/>
      <c r="I12" s="192"/>
      <c r="BA12" s="129"/>
      <c r="BB12" s="129"/>
      <c r="BC12" s="129"/>
      <c r="BD12" s="129"/>
      <c r="BE12" s="129"/>
    </row>
    <row r="13" spans="1:57" ht="13.5" thickBot="1" x14ac:dyDescent="0.25"/>
    <row r="14" spans="1:57" x14ac:dyDescent="0.2">
      <c r="A14" s="158" t="s">
        <v>83</v>
      </c>
      <c r="B14" s="159"/>
      <c r="C14" s="159"/>
      <c r="D14" s="208"/>
      <c r="E14" s="209" t="s">
        <v>84</v>
      </c>
      <c r="F14" s="210" t="s">
        <v>13</v>
      </c>
      <c r="G14" s="211" t="s">
        <v>85</v>
      </c>
      <c r="H14" s="212"/>
      <c r="I14" s="213" t="s">
        <v>84</v>
      </c>
    </row>
    <row r="15" spans="1:57" x14ac:dyDescent="0.2">
      <c r="A15" s="152" t="s">
        <v>119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ref="I15:I22" si="0">E15+F15*G15/100</f>
        <v>0</v>
      </c>
      <c r="BA15" s="1">
        <v>0</v>
      </c>
    </row>
    <row r="16" spans="1:57" x14ac:dyDescent="0.2">
      <c r="A16" s="152" t="s">
        <v>120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121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0</v>
      </c>
    </row>
    <row r="18" spans="1:53" x14ac:dyDescent="0.2">
      <c r="A18" s="152" t="s">
        <v>122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0</v>
      </c>
    </row>
    <row r="19" spans="1:53" x14ac:dyDescent="0.2">
      <c r="A19" s="152" t="s">
        <v>123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1</v>
      </c>
    </row>
    <row r="20" spans="1:53" x14ac:dyDescent="0.2">
      <c r="A20" s="152" t="s">
        <v>124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1</v>
      </c>
    </row>
    <row r="21" spans="1:53" x14ac:dyDescent="0.2">
      <c r="A21" s="152" t="s">
        <v>125</v>
      </c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  <c r="BA21" s="1">
        <v>2</v>
      </c>
    </row>
    <row r="22" spans="1:53" x14ac:dyDescent="0.2">
      <c r="A22" s="152" t="s">
        <v>126</v>
      </c>
      <c r="B22" s="143"/>
      <c r="C22" s="143"/>
      <c r="D22" s="214"/>
      <c r="E22" s="215">
        <v>0</v>
      </c>
      <c r="F22" s="216">
        <v>0</v>
      </c>
      <c r="G22" s="217"/>
      <c r="H22" s="218"/>
      <c r="I22" s="219">
        <f t="shared" si="0"/>
        <v>0</v>
      </c>
      <c r="BA22" s="1">
        <v>2</v>
      </c>
    </row>
    <row r="23" spans="1:53" ht="13.5" thickBot="1" x14ac:dyDescent="0.25">
      <c r="A23" s="220"/>
      <c r="B23" s="221" t="s">
        <v>86</v>
      </c>
      <c r="C23" s="222"/>
      <c r="D23" s="223"/>
      <c r="E23" s="224"/>
      <c r="F23" s="225"/>
      <c r="G23" s="225"/>
      <c r="H23" s="859">
        <f>SUM(I15:I22)</f>
        <v>0</v>
      </c>
      <c r="I23" s="860"/>
    </row>
    <row r="25" spans="1:53" x14ac:dyDescent="0.2">
      <c r="B25" s="14"/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  <row r="73" spans="6:9" x14ac:dyDescent="0.2">
      <c r="F73" s="226"/>
      <c r="G73" s="227"/>
      <c r="H73" s="227"/>
      <c r="I73" s="46"/>
    </row>
    <row r="74" spans="6:9" x14ac:dyDescent="0.2">
      <c r="F74" s="226"/>
      <c r="G74" s="227"/>
      <c r="H74" s="227"/>
      <c r="I74" s="46"/>
    </row>
  </sheetData>
  <mergeCells count="4">
    <mergeCell ref="H23:I2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CZ97"/>
  <sheetViews>
    <sheetView showGridLines="0" showZeros="0" zoomScaleNormal="100" zoomScaleSheetLayoutView="100" workbookViewId="0">
      <selection activeCell="F8" sqref="F8"/>
    </sheetView>
  </sheetViews>
  <sheetFormatPr defaultRowHeight="12.75" x14ac:dyDescent="0.2"/>
  <cols>
    <col min="1" max="1" width="4.42578125" style="228" customWidth="1"/>
    <col min="2" max="2" width="14.710937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'04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142</v>
      </c>
      <c r="D4" s="236"/>
      <c r="E4" s="869" t="str">
        <f>'04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648" t="s">
        <v>89</v>
      </c>
      <c r="B6" s="649" t="s">
        <v>90</v>
      </c>
      <c r="C6" s="649" t="s">
        <v>91</v>
      </c>
      <c r="D6" s="649" t="s">
        <v>92</v>
      </c>
      <c r="E6" s="650" t="s">
        <v>93</v>
      </c>
      <c r="F6" s="649" t="s">
        <v>94</v>
      </c>
      <c r="G6" s="651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336" t="s">
        <v>100</v>
      </c>
      <c r="B7" s="337" t="s">
        <v>185</v>
      </c>
      <c r="C7" s="338" t="s">
        <v>186</v>
      </c>
      <c r="D7" s="339"/>
      <c r="E7" s="340"/>
      <c r="F7" s="340"/>
      <c r="G7" s="341"/>
      <c r="H7" s="251"/>
      <c r="I7" s="252"/>
      <c r="J7" s="253"/>
      <c r="K7" s="254"/>
      <c r="O7" s="255">
        <v>1</v>
      </c>
    </row>
    <row r="8" spans="1:80" ht="22.5" x14ac:dyDescent="0.2">
      <c r="A8" s="652">
        <v>1</v>
      </c>
      <c r="B8" s="343" t="s">
        <v>570</v>
      </c>
      <c r="C8" s="325" t="s">
        <v>571</v>
      </c>
      <c r="D8" s="344" t="s">
        <v>114</v>
      </c>
      <c r="E8" s="345">
        <v>163.6</v>
      </c>
      <c r="F8" s="345"/>
      <c r="G8" s="346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4</v>
      </c>
      <c r="AZ8" s="228">
        <v>1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x14ac:dyDescent="0.2">
      <c r="A9" s="347"/>
      <c r="B9" s="348" t="s">
        <v>101</v>
      </c>
      <c r="C9" s="349" t="str">
        <f>CONCATENATE(B7," ",C7)</f>
        <v>1 Zemní práce</v>
      </c>
      <c r="D9" s="347"/>
      <c r="E9" s="350"/>
      <c r="F9" s="350"/>
      <c r="G9" s="351">
        <f>SUM(G7:G8)</f>
        <v>0</v>
      </c>
      <c r="H9" s="272"/>
      <c r="I9" s="273">
        <f>SUM(I7:I8)</f>
        <v>0</v>
      </c>
      <c r="J9" s="272"/>
      <c r="K9" s="273">
        <f>SUM(K7:K8)</f>
        <v>0</v>
      </c>
      <c r="O9" s="255">
        <v>4</v>
      </c>
      <c r="BA9" s="274">
        <f>SUM(BA7:BA8)</f>
        <v>0</v>
      </c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x14ac:dyDescent="0.2">
      <c r="A10" s="336" t="s">
        <v>100</v>
      </c>
      <c r="B10" s="337" t="s">
        <v>143</v>
      </c>
      <c r="C10" s="338" t="s">
        <v>144</v>
      </c>
      <c r="D10" s="339"/>
      <c r="E10" s="340"/>
      <c r="F10" s="340"/>
      <c r="G10" s="341"/>
      <c r="H10" s="251"/>
      <c r="I10" s="252"/>
      <c r="J10" s="253"/>
      <c r="K10" s="254"/>
      <c r="O10" s="255">
        <v>1</v>
      </c>
    </row>
    <row r="11" spans="1:80" ht="22.5" x14ac:dyDescent="0.2">
      <c r="A11" s="652">
        <v>2</v>
      </c>
      <c r="B11" s="343" t="s">
        <v>572</v>
      </c>
      <c r="C11" s="325" t="s">
        <v>1902</v>
      </c>
      <c r="D11" s="344" t="s">
        <v>146</v>
      </c>
      <c r="E11" s="345">
        <v>56</v>
      </c>
      <c r="F11" s="345"/>
      <c r="G11" s="346">
        <f>E11*F11</f>
        <v>0</v>
      </c>
      <c r="H11" s="262">
        <v>0</v>
      </c>
      <c r="I11" s="263">
        <f>E11*H11</f>
        <v>0</v>
      </c>
      <c r="J11" s="262"/>
      <c r="K11" s="263">
        <f>E11*J11</f>
        <v>0</v>
      </c>
      <c r="O11" s="255">
        <v>2</v>
      </c>
      <c r="AA11" s="228">
        <v>11</v>
      </c>
      <c r="AB11" s="228">
        <v>3</v>
      </c>
      <c r="AC11" s="228">
        <v>3</v>
      </c>
      <c r="AZ11" s="228">
        <v>1</v>
      </c>
      <c r="BA11" s="228">
        <f>IF(AZ11=1,G11,0)</f>
        <v>0</v>
      </c>
      <c r="BB11" s="228">
        <f>IF(AZ11=2,G11,0)</f>
        <v>0</v>
      </c>
      <c r="BC11" s="228">
        <f>IF(AZ11=3,G11,0)</f>
        <v>0</v>
      </c>
      <c r="BD11" s="228">
        <f>IF(AZ11=4,G11,0)</f>
        <v>0</v>
      </c>
      <c r="BE11" s="228">
        <f>IF(AZ11=5,G11,0)</f>
        <v>0</v>
      </c>
      <c r="CA11" s="255">
        <v>11</v>
      </c>
      <c r="CB11" s="255">
        <v>3</v>
      </c>
    </row>
    <row r="12" spans="1:80" x14ac:dyDescent="0.2">
      <c r="A12" s="347"/>
      <c r="B12" s="348" t="s">
        <v>101</v>
      </c>
      <c r="C12" s="349" t="str">
        <f>CONCATENATE(B10," ",C10)</f>
        <v>3 Svislé a kompletní konstrukce</v>
      </c>
      <c r="D12" s="347"/>
      <c r="E12" s="350"/>
      <c r="F12" s="350"/>
      <c r="G12" s="351">
        <f>SUM(G10:G11)</f>
        <v>0</v>
      </c>
      <c r="H12" s="262">
        <v>0</v>
      </c>
      <c r="I12" s="263">
        <f>E12*H12</f>
        <v>0</v>
      </c>
      <c r="J12" s="262"/>
      <c r="K12" s="263">
        <f>E12*J12</f>
        <v>0</v>
      </c>
      <c r="O12" s="255">
        <v>2</v>
      </c>
      <c r="AA12" s="228">
        <v>11</v>
      </c>
      <c r="AB12" s="228">
        <v>3</v>
      </c>
      <c r="AC12" s="228">
        <v>1</v>
      </c>
      <c r="AZ12" s="228">
        <v>1</v>
      </c>
      <c r="BA12" s="228">
        <f>IF(AZ12=1,G12,0)</f>
        <v>0</v>
      </c>
      <c r="BB12" s="228">
        <f>IF(AZ12=2,G12,0)</f>
        <v>0</v>
      </c>
      <c r="BC12" s="228">
        <f>IF(AZ12=3,G12,0)</f>
        <v>0</v>
      </c>
      <c r="BD12" s="228">
        <f>IF(AZ12=4,G12,0)</f>
        <v>0</v>
      </c>
      <c r="BE12" s="228">
        <f>IF(AZ12=5,G12,0)</f>
        <v>0</v>
      </c>
      <c r="CA12" s="255">
        <v>11</v>
      </c>
      <c r="CB12" s="255">
        <v>3</v>
      </c>
    </row>
    <row r="13" spans="1:80" x14ac:dyDescent="0.2">
      <c r="A13" s="336" t="s">
        <v>100</v>
      </c>
      <c r="B13" s="337" t="s">
        <v>110</v>
      </c>
      <c r="C13" s="338" t="s">
        <v>111</v>
      </c>
      <c r="D13" s="339"/>
      <c r="E13" s="340"/>
      <c r="F13" s="340"/>
      <c r="G13" s="341"/>
      <c r="H13" s="262">
        <v>0</v>
      </c>
      <c r="I13" s="263">
        <f>E13*H13</f>
        <v>0</v>
      </c>
      <c r="J13" s="262"/>
      <c r="K13" s="263">
        <f>E13*J13</f>
        <v>0</v>
      </c>
      <c r="O13" s="255">
        <v>2</v>
      </c>
      <c r="AA13" s="228">
        <v>11</v>
      </c>
      <c r="AB13" s="228">
        <v>3</v>
      </c>
      <c r="AC13" s="228">
        <v>2</v>
      </c>
      <c r="AZ13" s="228">
        <v>1</v>
      </c>
      <c r="BA13" s="228">
        <f>IF(AZ13=1,G13,0)</f>
        <v>0</v>
      </c>
      <c r="BB13" s="228">
        <f>IF(AZ13=2,G13,0)</f>
        <v>0</v>
      </c>
      <c r="BC13" s="228">
        <f>IF(AZ13=3,G13,0)</f>
        <v>0</v>
      </c>
      <c r="BD13" s="228">
        <f>IF(AZ13=4,G13,0)</f>
        <v>0</v>
      </c>
      <c r="BE13" s="228">
        <f>IF(AZ13=5,G13,0)</f>
        <v>0</v>
      </c>
      <c r="CA13" s="255">
        <v>11</v>
      </c>
      <c r="CB13" s="255">
        <v>3</v>
      </c>
    </row>
    <row r="14" spans="1:80" x14ac:dyDescent="0.2">
      <c r="A14" s="652">
        <v>3</v>
      </c>
      <c r="B14" s="343" t="s">
        <v>573</v>
      </c>
      <c r="C14" s="325" t="s">
        <v>1889</v>
      </c>
      <c r="D14" s="344" t="s">
        <v>114</v>
      </c>
      <c r="E14" s="345">
        <v>816</v>
      </c>
      <c r="F14" s="345"/>
      <c r="G14" s="346">
        <f t="shared" ref="G14:G22" si="0">E14*F14</f>
        <v>0</v>
      </c>
      <c r="H14" s="272"/>
      <c r="I14" s="273">
        <f>SUM(I10:I13)</f>
        <v>0</v>
      </c>
      <c r="J14" s="272"/>
      <c r="K14" s="273">
        <f>SUM(K10:K13)</f>
        <v>0</v>
      </c>
      <c r="O14" s="255">
        <v>4</v>
      </c>
      <c r="BA14" s="274">
        <f>SUM(BA10:BA13)</f>
        <v>0</v>
      </c>
      <c r="BB14" s="274">
        <f>SUM(BB10:BB13)</f>
        <v>0</v>
      </c>
      <c r="BC14" s="274">
        <f>SUM(BC10:BC13)</f>
        <v>0</v>
      </c>
      <c r="BD14" s="274">
        <f>SUM(BD10:BD13)</f>
        <v>0</v>
      </c>
      <c r="BE14" s="274">
        <f>SUM(BE10:BE13)</f>
        <v>0</v>
      </c>
    </row>
    <row r="15" spans="1:80" x14ac:dyDescent="0.2">
      <c r="A15" s="652">
        <v>4</v>
      </c>
      <c r="B15" s="343" t="s">
        <v>574</v>
      </c>
      <c r="C15" s="325" t="s">
        <v>575</v>
      </c>
      <c r="D15" s="344" t="s">
        <v>114</v>
      </c>
      <c r="E15" s="345">
        <v>43</v>
      </c>
      <c r="F15" s="345"/>
      <c r="G15" s="346">
        <f t="shared" si="0"/>
        <v>0</v>
      </c>
      <c r="H15" s="251"/>
      <c r="I15" s="252"/>
      <c r="J15" s="253"/>
      <c r="K15" s="254"/>
      <c r="O15" s="255">
        <v>1</v>
      </c>
    </row>
    <row r="16" spans="1:80" x14ac:dyDescent="0.2">
      <c r="A16" s="652">
        <v>5</v>
      </c>
      <c r="B16" s="343" t="s">
        <v>576</v>
      </c>
      <c r="C16" s="325" t="s">
        <v>577</v>
      </c>
      <c r="D16" s="344" t="s">
        <v>114</v>
      </c>
      <c r="E16" s="345">
        <v>353</v>
      </c>
      <c r="F16" s="345"/>
      <c r="G16" s="346">
        <f t="shared" si="0"/>
        <v>0</v>
      </c>
      <c r="H16" s="262">
        <v>0</v>
      </c>
      <c r="I16" s="263">
        <f>E16*H16</f>
        <v>0</v>
      </c>
      <c r="J16" s="262"/>
      <c r="K16" s="263">
        <f>E16*J16</f>
        <v>0</v>
      </c>
      <c r="O16" s="255">
        <v>2</v>
      </c>
      <c r="AA16" s="228">
        <v>11</v>
      </c>
      <c r="AB16" s="228">
        <v>3</v>
      </c>
      <c r="AC16" s="228">
        <v>6</v>
      </c>
      <c r="AZ16" s="228">
        <v>1</v>
      </c>
      <c r="BA16" s="228">
        <f>IF(AZ16=1,G16,0)</f>
        <v>0</v>
      </c>
      <c r="BB16" s="228">
        <f>IF(AZ16=2,G16,0)</f>
        <v>0</v>
      </c>
      <c r="BC16" s="228">
        <f>IF(AZ16=3,G16,0)</f>
        <v>0</v>
      </c>
      <c r="BD16" s="228">
        <f>IF(AZ16=4,G16,0)</f>
        <v>0</v>
      </c>
      <c r="BE16" s="228">
        <f>IF(AZ16=5,G16,0)</f>
        <v>0</v>
      </c>
      <c r="CA16" s="255">
        <v>11</v>
      </c>
      <c r="CB16" s="255">
        <v>3</v>
      </c>
    </row>
    <row r="17" spans="1:104" x14ac:dyDescent="0.2">
      <c r="A17" s="652">
        <v>6</v>
      </c>
      <c r="B17" s="343" t="s">
        <v>576</v>
      </c>
      <c r="C17" s="325" t="s">
        <v>578</v>
      </c>
      <c r="D17" s="344" t="s">
        <v>114</v>
      </c>
      <c r="E17" s="345">
        <v>272</v>
      </c>
      <c r="F17" s="345"/>
      <c r="G17" s="346">
        <f t="shared" si="0"/>
        <v>0</v>
      </c>
      <c r="H17" s="272"/>
      <c r="I17" s="273">
        <f>SUM(I15:I16)</f>
        <v>0</v>
      </c>
      <c r="J17" s="272"/>
      <c r="K17" s="273">
        <f>SUM(K15:K16)</f>
        <v>0</v>
      </c>
      <c r="O17" s="255">
        <v>4</v>
      </c>
      <c r="BA17" s="274">
        <f>SUM(BA15:BA16)</f>
        <v>0</v>
      </c>
      <c r="BB17" s="274">
        <f>SUM(BB15:BB16)</f>
        <v>0</v>
      </c>
      <c r="BC17" s="274">
        <f>SUM(BC15:BC16)</f>
        <v>0</v>
      </c>
      <c r="BD17" s="274">
        <f>SUM(BD15:BD16)</f>
        <v>0</v>
      </c>
      <c r="BE17" s="274">
        <f>SUM(BE15:BE16)</f>
        <v>0</v>
      </c>
    </row>
    <row r="18" spans="1:104" x14ac:dyDescent="0.2">
      <c r="A18" s="652">
        <v>7</v>
      </c>
      <c r="B18" s="343" t="s">
        <v>579</v>
      </c>
      <c r="C18" s="325" t="s">
        <v>580</v>
      </c>
      <c r="D18" s="344" t="s">
        <v>114</v>
      </c>
      <c r="E18" s="345">
        <v>170</v>
      </c>
      <c r="F18" s="345"/>
      <c r="G18" s="346">
        <f t="shared" si="0"/>
        <v>0</v>
      </c>
      <c r="H18" s="251"/>
      <c r="I18" s="252"/>
      <c r="J18" s="253"/>
      <c r="K18" s="254"/>
      <c r="O18" s="255">
        <v>1</v>
      </c>
    </row>
    <row r="19" spans="1:104" s="653" customFormat="1" ht="22.5" x14ac:dyDescent="0.2">
      <c r="A19" s="652">
        <v>8</v>
      </c>
      <c r="B19" s="343" t="s">
        <v>1312</v>
      </c>
      <c r="C19" s="325" t="s">
        <v>1313</v>
      </c>
      <c r="D19" s="344" t="s">
        <v>118</v>
      </c>
      <c r="E19" s="345">
        <v>80</v>
      </c>
      <c r="F19" s="345"/>
      <c r="G19" s="346">
        <f t="shared" si="0"/>
        <v>0</v>
      </c>
      <c r="O19" s="654">
        <v>2</v>
      </c>
      <c r="AA19" s="653">
        <v>12</v>
      </c>
      <c r="AB19" s="653">
        <v>0</v>
      </c>
      <c r="AC19" s="653">
        <v>5</v>
      </c>
      <c r="AZ19" s="653">
        <v>1</v>
      </c>
      <c r="BA19" s="653">
        <f>IF(AZ19=1,G19,0)</f>
        <v>0</v>
      </c>
      <c r="BB19" s="653">
        <f>IF(AZ19=2,G19,0)</f>
        <v>0</v>
      </c>
      <c r="BC19" s="653">
        <f>IF(AZ19=3,G19,0)</f>
        <v>0</v>
      </c>
      <c r="BD19" s="653">
        <f>IF(AZ19=4,G19,0)</f>
        <v>0</v>
      </c>
      <c r="BE19" s="653">
        <f>IF(AZ19=5,G19,0)</f>
        <v>0</v>
      </c>
      <c r="CZ19" s="653">
        <v>0.43780000000000002</v>
      </c>
    </row>
    <row r="20" spans="1:104" s="653" customFormat="1" ht="22.5" x14ac:dyDescent="0.2">
      <c r="A20" s="652">
        <v>9</v>
      </c>
      <c r="B20" s="343" t="s">
        <v>1314</v>
      </c>
      <c r="C20" s="325" t="s">
        <v>1315</v>
      </c>
      <c r="D20" s="344" t="s">
        <v>150</v>
      </c>
      <c r="E20" s="345">
        <v>2</v>
      </c>
      <c r="F20" s="345"/>
      <c r="G20" s="346">
        <f t="shared" si="0"/>
        <v>0</v>
      </c>
      <c r="O20" s="654">
        <v>2</v>
      </c>
      <c r="AA20" s="653">
        <v>12</v>
      </c>
      <c r="AB20" s="653">
        <v>0</v>
      </c>
      <c r="AC20" s="653">
        <v>8</v>
      </c>
      <c r="AZ20" s="653">
        <v>1</v>
      </c>
      <c r="BA20" s="653">
        <f>IF(AZ20=1,G20,0)</f>
        <v>0</v>
      </c>
      <c r="BB20" s="653">
        <f>IF(AZ20=2,G20,0)</f>
        <v>0</v>
      </c>
      <c r="BC20" s="653">
        <f>IF(AZ20=3,G20,0)</f>
        <v>0</v>
      </c>
      <c r="BD20" s="653">
        <f>IF(AZ20=4,G20,0)</f>
        <v>0</v>
      </c>
      <c r="BE20" s="653">
        <f>IF(AZ20=5,G20,0)</f>
        <v>0</v>
      </c>
      <c r="CZ20" s="653">
        <v>5.2209999999999999E-2</v>
      </c>
    </row>
    <row r="21" spans="1:104" s="653" customFormat="1" x14ac:dyDescent="0.2">
      <c r="A21" s="652">
        <v>10</v>
      </c>
      <c r="B21" s="343" t="s">
        <v>1306</v>
      </c>
      <c r="C21" s="325" t="s">
        <v>1316</v>
      </c>
      <c r="D21" s="344" t="s">
        <v>303</v>
      </c>
      <c r="E21" s="345">
        <v>150</v>
      </c>
      <c r="F21" s="345"/>
      <c r="G21" s="346">
        <f t="shared" si="0"/>
        <v>0</v>
      </c>
      <c r="O21" s="654">
        <v>2</v>
      </c>
      <c r="AA21" s="653">
        <v>12</v>
      </c>
      <c r="AB21" s="653">
        <v>0</v>
      </c>
      <c r="AC21" s="653">
        <v>10</v>
      </c>
      <c r="AZ21" s="653">
        <v>1</v>
      </c>
      <c r="BA21" s="653">
        <f>IF(AZ21=1,G21,0)</f>
        <v>0</v>
      </c>
      <c r="BB21" s="653">
        <f>IF(AZ21=2,G21,0)</f>
        <v>0</v>
      </c>
      <c r="BC21" s="653">
        <f>IF(AZ21=3,G21,0)</f>
        <v>0</v>
      </c>
      <c r="BD21" s="653">
        <f>IF(AZ21=4,G21,0)</f>
        <v>0</v>
      </c>
      <c r="BE21" s="653">
        <f>IF(AZ21=5,G21,0)</f>
        <v>0</v>
      </c>
      <c r="CZ21" s="653">
        <v>0</v>
      </c>
    </row>
    <row r="22" spans="1:104" s="653" customFormat="1" x14ac:dyDescent="0.2">
      <c r="A22" s="652">
        <v>11</v>
      </c>
      <c r="B22" s="343" t="s">
        <v>1306</v>
      </c>
      <c r="C22" s="325" t="s">
        <v>1317</v>
      </c>
      <c r="D22" s="344" t="s">
        <v>589</v>
      </c>
      <c r="E22" s="345">
        <v>1</v>
      </c>
      <c r="F22" s="345"/>
      <c r="G22" s="346">
        <f t="shared" si="0"/>
        <v>0</v>
      </c>
      <c r="O22" s="654"/>
    </row>
    <row r="23" spans="1:104" x14ac:dyDescent="0.2">
      <c r="A23" s="347"/>
      <c r="B23" s="348" t="s">
        <v>101</v>
      </c>
      <c r="C23" s="349" t="str">
        <f>CONCATENATE(B13," ",C13)</f>
        <v>5 Komunikace</v>
      </c>
      <c r="D23" s="347"/>
      <c r="E23" s="350"/>
      <c r="F23" s="350"/>
      <c r="G23" s="351">
        <f>SUM(G13:G22)</f>
        <v>0</v>
      </c>
      <c r="H23" s="262">
        <v>0</v>
      </c>
      <c r="I23" s="263">
        <f>E23*H23</f>
        <v>0</v>
      </c>
      <c r="J23" s="262"/>
      <c r="K23" s="263">
        <f>E23*J23</f>
        <v>0</v>
      </c>
      <c r="O23" s="255">
        <v>2</v>
      </c>
      <c r="AA23" s="228">
        <v>11</v>
      </c>
      <c r="AB23" s="228">
        <v>3</v>
      </c>
      <c r="AC23" s="228">
        <v>5</v>
      </c>
      <c r="AZ23" s="228">
        <v>1</v>
      </c>
      <c r="BA23" s="228">
        <f>IF(AZ23=1,G23,0)</f>
        <v>0</v>
      </c>
      <c r="BB23" s="228">
        <f>IF(AZ23=2,G23,0)</f>
        <v>0</v>
      </c>
      <c r="BC23" s="228">
        <f>IF(AZ23=3,G23,0)</f>
        <v>0</v>
      </c>
      <c r="BD23" s="228">
        <f>IF(AZ23=4,G23,0)</f>
        <v>0</v>
      </c>
      <c r="BE23" s="228">
        <f>IF(AZ23=5,G23,0)</f>
        <v>0</v>
      </c>
      <c r="CA23" s="255">
        <v>11</v>
      </c>
      <c r="CB23" s="255">
        <v>3</v>
      </c>
    </row>
    <row r="24" spans="1:104" x14ac:dyDescent="0.2">
      <c r="A24" s="265"/>
      <c r="B24" s="266" t="s">
        <v>101</v>
      </c>
      <c r="C24" s="267" t="s">
        <v>136</v>
      </c>
      <c r="D24" s="268"/>
      <c r="E24" s="269"/>
      <c r="F24" s="270"/>
      <c r="G24" s="271">
        <f>G9+G12+G23</f>
        <v>0</v>
      </c>
      <c r="H24" s="272"/>
      <c r="I24" s="273">
        <f>SUM(I18:I23)</f>
        <v>0</v>
      </c>
      <c r="J24" s="272"/>
      <c r="K24" s="273">
        <f>SUM(K18:K23)</f>
        <v>0</v>
      </c>
      <c r="O24" s="255">
        <v>4</v>
      </c>
      <c r="BA24" s="274">
        <f>SUM(BA18:BA23)</f>
        <v>0</v>
      </c>
      <c r="BB24" s="274">
        <f>SUM(BB18:BB23)</f>
        <v>0</v>
      </c>
      <c r="BC24" s="274">
        <f>SUM(BC18:BC23)</f>
        <v>0</v>
      </c>
      <c r="BD24" s="274">
        <f>SUM(BD18:BD23)</f>
        <v>0</v>
      </c>
      <c r="BE24" s="274">
        <f>SUM(BE18:BE23)</f>
        <v>0</v>
      </c>
    </row>
    <row r="25" spans="1:104" x14ac:dyDescent="0.2">
      <c r="E25" s="228"/>
    </row>
    <row r="26" spans="1:104" x14ac:dyDescent="0.2">
      <c r="E26" s="228"/>
    </row>
    <row r="27" spans="1:104" x14ac:dyDescent="0.2">
      <c r="E27" s="228"/>
    </row>
    <row r="28" spans="1:104" x14ac:dyDescent="0.2">
      <c r="E28" s="228"/>
    </row>
    <row r="29" spans="1:104" x14ac:dyDescent="0.2">
      <c r="E29" s="228"/>
    </row>
    <row r="30" spans="1:104" x14ac:dyDescent="0.2">
      <c r="E30" s="228"/>
    </row>
    <row r="31" spans="1:104" x14ac:dyDescent="0.2">
      <c r="E31" s="228"/>
    </row>
    <row r="32" spans="1:104" x14ac:dyDescent="0.2">
      <c r="E32" s="228"/>
    </row>
    <row r="33" spans="1:7" x14ac:dyDescent="0.2">
      <c r="E33" s="228"/>
    </row>
    <row r="34" spans="1:7" x14ac:dyDescent="0.2">
      <c r="E34" s="228"/>
    </row>
    <row r="35" spans="1:7" x14ac:dyDescent="0.2">
      <c r="E35" s="228"/>
    </row>
    <row r="36" spans="1:7" x14ac:dyDescent="0.2">
      <c r="E36" s="228"/>
    </row>
    <row r="37" spans="1:7" x14ac:dyDescent="0.2">
      <c r="E37" s="228"/>
    </row>
    <row r="38" spans="1:7" x14ac:dyDescent="0.2">
      <c r="E38" s="228"/>
    </row>
    <row r="39" spans="1:7" x14ac:dyDescent="0.2">
      <c r="E39" s="228"/>
    </row>
    <row r="40" spans="1:7" x14ac:dyDescent="0.2">
      <c r="E40" s="228"/>
    </row>
    <row r="41" spans="1:7" x14ac:dyDescent="0.2">
      <c r="E41" s="228"/>
    </row>
    <row r="42" spans="1:7" x14ac:dyDescent="0.2">
      <c r="E42" s="228"/>
    </row>
    <row r="43" spans="1:7" x14ac:dyDescent="0.2">
      <c r="E43" s="228"/>
    </row>
    <row r="44" spans="1:7" x14ac:dyDescent="0.2">
      <c r="E44" s="228"/>
    </row>
    <row r="45" spans="1:7" x14ac:dyDescent="0.2">
      <c r="E45" s="228"/>
    </row>
    <row r="46" spans="1:7" x14ac:dyDescent="0.2">
      <c r="E46" s="228"/>
    </row>
    <row r="47" spans="1:7" x14ac:dyDescent="0.2">
      <c r="E47" s="228"/>
    </row>
    <row r="48" spans="1:7" x14ac:dyDescent="0.2">
      <c r="A48" s="264"/>
      <c r="B48" s="264"/>
      <c r="C48" s="264"/>
      <c r="D48" s="264"/>
      <c r="E48" s="264"/>
      <c r="F48" s="264"/>
      <c r="G48" s="264"/>
    </row>
    <row r="49" spans="1:7" x14ac:dyDescent="0.2">
      <c r="A49" s="264"/>
      <c r="B49" s="264"/>
      <c r="C49" s="264"/>
      <c r="D49" s="264"/>
      <c r="E49" s="264"/>
      <c r="F49" s="264"/>
      <c r="G49" s="264"/>
    </row>
    <row r="50" spans="1:7" x14ac:dyDescent="0.2">
      <c r="A50" s="264"/>
      <c r="B50" s="264"/>
      <c r="C50" s="264"/>
      <c r="D50" s="264"/>
      <c r="E50" s="264"/>
      <c r="F50" s="264"/>
      <c r="G50" s="264"/>
    </row>
    <row r="51" spans="1:7" x14ac:dyDescent="0.2">
      <c r="A51" s="264"/>
      <c r="B51" s="264"/>
      <c r="C51" s="264"/>
      <c r="D51" s="264"/>
      <c r="E51" s="264"/>
      <c r="F51" s="264"/>
      <c r="G51" s="264"/>
    </row>
    <row r="52" spans="1:7" x14ac:dyDescent="0.2">
      <c r="E52" s="228"/>
    </row>
    <row r="53" spans="1:7" x14ac:dyDescent="0.2">
      <c r="E53" s="228"/>
    </row>
    <row r="54" spans="1:7" x14ac:dyDescent="0.2">
      <c r="E54" s="228"/>
    </row>
    <row r="55" spans="1:7" x14ac:dyDescent="0.2">
      <c r="E55" s="228"/>
    </row>
    <row r="56" spans="1:7" x14ac:dyDescent="0.2">
      <c r="E56" s="228"/>
    </row>
    <row r="57" spans="1:7" x14ac:dyDescent="0.2">
      <c r="E57" s="228"/>
    </row>
    <row r="58" spans="1:7" x14ac:dyDescent="0.2">
      <c r="E58" s="228"/>
    </row>
    <row r="59" spans="1:7" x14ac:dyDescent="0.2">
      <c r="E59" s="228"/>
    </row>
    <row r="60" spans="1:7" x14ac:dyDescent="0.2">
      <c r="E60" s="228"/>
    </row>
    <row r="61" spans="1:7" x14ac:dyDescent="0.2">
      <c r="E61" s="228"/>
    </row>
    <row r="62" spans="1:7" x14ac:dyDescent="0.2">
      <c r="E62" s="228"/>
    </row>
    <row r="63" spans="1:7" x14ac:dyDescent="0.2">
      <c r="E63" s="228"/>
    </row>
    <row r="64" spans="1:7" x14ac:dyDescent="0.2">
      <c r="E64" s="228"/>
    </row>
    <row r="65" spans="5:5" x14ac:dyDescent="0.2">
      <c r="E65" s="228"/>
    </row>
    <row r="66" spans="5:5" x14ac:dyDescent="0.2">
      <c r="E66" s="228"/>
    </row>
    <row r="67" spans="5:5" x14ac:dyDescent="0.2">
      <c r="E67" s="228"/>
    </row>
    <row r="68" spans="5:5" x14ac:dyDescent="0.2">
      <c r="E68" s="228"/>
    </row>
    <row r="69" spans="5:5" x14ac:dyDescent="0.2">
      <c r="E69" s="228"/>
    </row>
    <row r="70" spans="5:5" x14ac:dyDescent="0.2">
      <c r="E70" s="228"/>
    </row>
    <row r="71" spans="5:5" x14ac:dyDescent="0.2">
      <c r="E71" s="228"/>
    </row>
    <row r="72" spans="5:5" x14ac:dyDescent="0.2">
      <c r="E72" s="228"/>
    </row>
    <row r="73" spans="5:5" x14ac:dyDescent="0.2">
      <c r="E73" s="228"/>
    </row>
    <row r="74" spans="5:5" x14ac:dyDescent="0.2">
      <c r="E74" s="228"/>
    </row>
    <row r="75" spans="5:5" x14ac:dyDescent="0.2">
      <c r="E75" s="228"/>
    </row>
    <row r="76" spans="5:5" x14ac:dyDescent="0.2">
      <c r="E76" s="228"/>
    </row>
    <row r="77" spans="5:5" x14ac:dyDescent="0.2">
      <c r="E77" s="228"/>
    </row>
    <row r="78" spans="5:5" x14ac:dyDescent="0.2">
      <c r="E78" s="228"/>
    </row>
    <row r="79" spans="5:5" x14ac:dyDescent="0.2">
      <c r="E79" s="228"/>
    </row>
    <row r="80" spans="5:5" x14ac:dyDescent="0.2">
      <c r="E80" s="228"/>
    </row>
    <row r="81" spans="1:7" x14ac:dyDescent="0.2">
      <c r="E81" s="228"/>
    </row>
    <row r="82" spans="1:7" x14ac:dyDescent="0.2">
      <c r="E82" s="228"/>
    </row>
    <row r="83" spans="1:7" x14ac:dyDescent="0.2">
      <c r="A83" s="275"/>
      <c r="B83" s="275"/>
    </row>
    <row r="84" spans="1:7" x14ac:dyDescent="0.2">
      <c r="A84" s="264"/>
      <c r="B84" s="264"/>
      <c r="C84" s="276"/>
      <c r="D84" s="276"/>
      <c r="E84" s="277"/>
      <c r="F84" s="276"/>
      <c r="G84" s="278"/>
    </row>
    <row r="85" spans="1:7" x14ac:dyDescent="0.2">
      <c r="A85" s="279"/>
      <c r="B85" s="279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  <row r="93" spans="1:7" x14ac:dyDescent="0.2">
      <c r="A93" s="264"/>
      <c r="B93" s="264"/>
      <c r="C93" s="264"/>
      <c r="D93" s="264"/>
      <c r="E93" s="280"/>
      <c r="F93" s="264"/>
      <c r="G93" s="264"/>
    </row>
    <row r="94" spans="1:7" x14ac:dyDescent="0.2">
      <c r="A94" s="264"/>
      <c r="B94" s="264"/>
      <c r="C94" s="264"/>
      <c r="D94" s="264"/>
      <c r="E94" s="280"/>
      <c r="F94" s="264"/>
      <c r="G94" s="264"/>
    </row>
    <row r="95" spans="1:7" x14ac:dyDescent="0.2">
      <c r="A95" s="264"/>
      <c r="B95" s="264"/>
      <c r="C95" s="264"/>
      <c r="D95" s="264"/>
      <c r="E95" s="280"/>
      <c r="F95" s="264"/>
      <c r="G95" s="264"/>
    </row>
    <row r="96" spans="1:7" x14ac:dyDescent="0.2">
      <c r="A96" s="264"/>
      <c r="B96" s="264"/>
      <c r="C96" s="264"/>
      <c r="D96" s="264"/>
      <c r="E96" s="280"/>
      <c r="F96" s="264"/>
      <c r="G96" s="264"/>
    </row>
    <row r="97" spans="1:7" x14ac:dyDescent="0.2">
      <c r="A97" s="264"/>
      <c r="B97" s="264"/>
      <c r="C97" s="264"/>
      <c r="D97" s="264"/>
      <c r="E97" s="280"/>
      <c r="F97" s="264"/>
      <c r="G97" s="264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147</v>
      </c>
      <c r="B5" s="106"/>
      <c r="C5" s="107" t="s">
        <v>148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'05 0213 Rek'!E10</f>
        <v>0</v>
      </c>
      <c r="D15" s="145" t="str">
        <f>'05 0213 Rek'!A15</f>
        <v>Ztížené výrobní podmínky</v>
      </c>
      <c r="E15" s="146"/>
      <c r="F15" s="147"/>
      <c r="G15" s="144">
        <f>'05 0213 Rek'!I15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'05 0213 Rek'!F10</f>
        <v>0</v>
      </c>
      <c r="D16" s="97" t="str">
        <f>'05 0213 Rek'!A16</f>
        <v>Oborová přirážka</v>
      </c>
      <c r="E16" s="148"/>
      <c r="F16" s="149"/>
      <c r="G16" s="144">
        <f>'05 0213 Rek'!I16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'05 0213 Rek'!H10</f>
        <v>0</v>
      </c>
      <c r="D17" s="97" t="str">
        <f>'05 0213 Rek'!A17</f>
        <v>Přesun stavebních kapacit</v>
      </c>
      <c r="E17" s="148"/>
      <c r="F17" s="149"/>
      <c r="G17" s="144">
        <f>'05 0213 Rek'!I17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'05 0213 Rek'!G10</f>
        <v>0</v>
      </c>
      <c r="D18" s="97" t="str">
        <f>'05 0213 Rek'!A18</f>
        <v>Mimostaveništní doprava</v>
      </c>
      <c r="E18" s="148"/>
      <c r="F18" s="149"/>
      <c r="G18" s="144">
        <f>'05 0213 Rek'!I18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'05 0213 Rek'!A19</f>
        <v>Zařízení staveniště</v>
      </c>
      <c r="E19" s="148"/>
      <c r="F19" s="149"/>
      <c r="G19" s="144">
        <f>'05 0213 Rek'!I19</f>
        <v>0</v>
      </c>
    </row>
    <row r="20" spans="1:7" ht="15.95" customHeight="1" x14ac:dyDescent="0.2">
      <c r="A20" s="152"/>
      <c r="B20" s="143"/>
      <c r="C20" s="144"/>
      <c r="D20" s="97" t="str">
        <f>'05 0213 Rek'!A20</f>
        <v>Provoz investora</v>
      </c>
      <c r="E20" s="148"/>
      <c r="F20" s="149"/>
      <c r="G20" s="144">
        <f>'05 0213 Rek'!I20</f>
        <v>0</v>
      </c>
    </row>
    <row r="21" spans="1:7" ht="15.95" customHeight="1" x14ac:dyDescent="0.2">
      <c r="A21" s="152" t="s">
        <v>30</v>
      </c>
      <c r="B21" s="143"/>
      <c r="C21" s="144">
        <f>'05 0213 Rek'!I10</f>
        <v>0</v>
      </c>
      <c r="D21" s="97" t="str">
        <f>'05 0213 Rek'!A21</f>
        <v>Kompletační činnost (IČD)</v>
      </c>
      <c r="E21" s="148"/>
      <c r="F21" s="149"/>
      <c r="G21" s="144">
        <f>'05 0213 Rek'!I21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'05 0213 Rek'!H23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E74"/>
  <sheetViews>
    <sheetView workbookViewId="0">
      <selection activeCell="G22" sqref="G22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149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s="281" t="str">
        <f>'05 0213 Pol'!B7</f>
        <v>5</v>
      </c>
      <c r="B7" s="60" t="str">
        <f>'05 0213 Pol'!C7</f>
        <v>Komunikace</v>
      </c>
      <c r="D7" s="200"/>
      <c r="E7" s="282">
        <f>'05 0213 Pol'!BA13</f>
        <v>0</v>
      </c>
      <c r="F7" s="283">
        <f>'05 0213 Pol'!BB13</f>
        <v>0</v>
      </c>
      <c r="G7" s="283">
        <f>'05 0213 Pol'!BC13</f>
        <v>0</v>
      </c>
      <c r="H7" s="283">
        <f>'05 0213 Pol'!BD13</f>
        <v>0</v>
      </c>
      <c r="I7" s="284">
        <f>'05 0213 Pol'!BE13</f>
        <v>0</v>
      </c>
    </row>
    <row r="8" spans="1:57" s="123" customFormat="1" x14ac:dyDescent="0.2">
      <c r="A8" s="281" t="str">
        <f>'05 0213 Pol'!B14</f>
        <v>9</v>
      </c>
      <c r="B8" s="60" t="s">
        <v>1088</v>
      </c>
      <c r="D8" s="200"/>
      <c r="E8" s="282">
        <f>'05 0213 Pol'!L162</f>
        <v>0</v>
      </c>
      <c r="F8" s="283">
        <f>'05 0213 Pol'!BB19</f>
        <v>0</v>
      </c>
      <c r="G8" s="283">
        <f>'05 0213 Pol'!BC19</f>
        <v>0</v>
      </c>
      <c r="H8" s="283">
        <f>'05 0213 Pol'!BD19</f>
        <v>0</v>
      </c>
      <c r="I8" s="284">
        <f>'05 0213 Pol'!BE19</f>
        <v>0</v>
      </c>
    </row>
    <row r="9" spans="1:57" s="123" customFormat="1" ht="13.5" thickBot="1" x14ac:dyDescent="0.25">
      <c r="A9" s="281" t="str">
        <f>'05 0213 Pol'!B160</f>
        <v>96</v>
      </c>
      <c r="B9" s="60" t="str">
        <f>'05 0213 Pol'!C160</f>
        <v>Bourání konstrukcí</v>
      </c>
      <c r="D9" s="200"/>
      <c r="E9" s="282">
        <f>'05 0213 Pol'!BA22</f>
        <v>0</v>
      </c>
      <c r="F9" s="283">
        <f>'05 0213 Pol'!BB22</f>
        <v>0</v>
      </c>
      <c r="G9" s="283">
        <f>'05 0213 Pol'!BC22</f>
        <v>0</v>
      </c>
      <c r="H9" s="283">
        <f>'05 0213 Pol'!BD22</f>
        <v>0</v>
      </c>
      <c r="I9" s="284">
        <f>'05 0213 Pol'!BE22</f>
        <v>0</v>
      </c>
    </row>
    <row r="10" spans="1:57" s="14" customFormat="1" ht="13.5" thickBot="1" x14ac:dyDescent="0.25">
      <c r="A10" s="201"/>
      <c r="B10" s="202" t="s">
        <v>81</v>
      </c>
      <c r="C10" s="202"/>
      <c r="D10" s="203"/>
      <c r="E10" s="204">
        <f>SUM(E7:E9)</f>
        <v>0</v>
      </c>
      <c r="F10" s="205">
        <f>SUM(F7:F9)</f>
        <v>0</v>
      </c>
      <c r="G10" s="205">
        <f>SUM(G7:G9)</f>
        <v>0</v>
      </c>
      <c r="H10" s="205">
        <f>SUM(H7:H9)</f>
        <v>0</v>
      </c>
      <c r="I10" s="206">
        <f>SUM(I7:I9)</f>
        <v>0</v>
      </c>
    </row>
    <row r="11" spans="1:57" x14ac:dyDescent="0.2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57" ht="19.5" customHeight="1" x14ac:dyDescent="0.25">
      <c r="A12" s="192" t="s">
        <v>82</v>
      </c>
      <c r="B12" s="192"/>
      <c r="C12" s="192"/>
      <c r="D12" s="192"/>
      <c r="E12" s="192"/>
      <c r="F12" s="192"/>
      <c r="G12" s="207"/>
      <c r="H12" s="192"/>
      <c r="I12" s="192"/>
      <c r="BA12" s="129"/>
      <c r="BB12" s="129"/>
      <c r="BC12" s="129"/>
      <c r="BD12" s="129"/>
      <c r="BE12" s="129"/>
    </row>
    <row r="13" spans="1:57" ht="13.5" thickBot="1" x14ac:dyDescent="0.25"/>
    <row r="14" spans="1:57" x14ac:dyDescent="0.2">
      <c r="A14" s="158" t="s">
        <v>83</v>
      </c>
      <c r="B14" s="159"/>
      <c r="C14" s="159"/>
      <c r="D14" s="208"/>
      <c r="E14" s="209" t="s">
        <v>84</v>
      </c>
      <c r="F14" s="210" t="s">
        <v>13</v>
      </c>
      <c r="G14" s="211" t="s">
        <v>85</v>
      </c>
      <c r="H14" s="212"/>
      <c r="I14" s="213" t="s">
        <v>84</v>
      </c>
    </row>
    <row r="15" spans="1:57" x14ac:dyDescent="0.2">
      <c r="A15" s="152" t="s">
        <v>119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ref="I15:I22" si="0">E15+F15*G15/100</f>
        <v>0</v>
      </c>
      <c r="BA15" s="1">
        <v>0</v>
      </c>
    </row>
    <row r="16" spans="1:57" x14ac:dyDescent="0.2">
      <c r="A16" s="152" t="s">
        <v>120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121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0</v>
      </c>
    </row>
    <row r="18" spans="1:53" x14ac:dyDescent="0.2">
      <c r="A18" s="152" t="s">
        <v>122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0</v>
      </c>
    </row>
    <row r="19" spans="1:53" x14ac:dyDescent="0.2">
      <c r="A19" s="152" t="s">
        <v>123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1</v>
      </c>
    </row>
    <row r="20" spans="1:53" x14ac:dyDescent="0.2">
      <c r="A20" s="152" t="s">
        <v>124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1</v>
      </c>
    </row>
    <row r="21" spans="1:53" x14ac:dyDescent="0.2">
      <c r="A21" s="152" t="s">
        <v>125</v>
      </c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  <c r="BA21" s="1">
        <v>2</v>
      </c>
    </row>
    <row r="22" spans="1:53" x14ac:dyDescent="0.2">
      <c r="A22" s="152" t="s">
        <v>126</v>
      </c>
      <c r="B22" s="143"/>
      <c r="C22" s="143"/>
      <c r="D22" s="214"/>
      <c r="E22" s="215">
        <v>0</v>
      </c>
      <c r="F22" s="216">
        <v>0</v>
      </c>
      <c r="G22" s="217"/>
      <c r="H22" s="218"/>
      <c r="I22" s="219">
        <f t="shared" si="0"/>
        <v>0</v>
      </c>
      <c r="BA22" s="1">
        <v>2</v>
      </c>
    </row>
    <row r="23" spans="1:53" ht="13.5" thickBot="1" x14ac:dyDescent="0.25">
      <c r="A23" s="220"/>
      <c r="B23" s="221" t="s">
        <v>86</v>
      </c>
      <c r="C23" s="222"/>
      <c r="D23" s="223"/>
      <c r="E23" s="224"/>
      <c r="F23" s="225"/>
      <c r="G23" s="225"/>
      <c r="H23" s="859">
        <f>SUM(I15:I22)</f>
        <v>0</v>
      </c>
      <c r="I23" s="860"/>
    </row>
    <row r="25" spans="1:53" x14ac:dyDescent="0.2">
      <c r="B25" s="14"/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  <row r="73" spans="6:9" x14ac:dyDescent="0.2">
      <c r="F73" s="226"/>
      <c r="G73" s="227"/>
      <c r="H73" s="227"/>
      <c r="I73" s="46"/>
    </row>
    <row r="74" spans="6:9" x14ac:dyDescent="0.2">
      <c r="F74" s="226"/>
      <c r="G74" s="227"/>
      <c r="H74" s="227"/>
      <c r="I74" s="46"/>
    </row>
  </sheetData>
  <mergeCells count="4">
    <mergeCell ref="H23:I2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CZ254"/>
  <sheetViews>
    <sheetView showGridLines="0" showZeros="0" topLeftCell="A15" zoomScaleNormal="100" zoomScaleSheetLayoutView="100" workbookViewId="0">
      <selection activeCell="L176" sqref="L176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53" style="807" customWidth="1"/>
    <col min="4" max="4" width="11.7109375" style="228" customWidth="1"/>
    <col min="5" max="5" width="13.710937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104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104" ht="14.25" customHeight="1" thickBot="1" x14ac:dyDescent="0.25">
      <c r="B2" s="229"/>
      <c r="C2" s="804"/>
      <c r="D2" s="230"/>
      <c r="E2" s="231"/>
      <c r="F2" s="230"/>
      <c r="G2" s="230"/>
    </row>
    <row r="3" spans="1:104" ht="13.5" thickTop="1" x14ac:dyDescent="0.2">
      <c r="A3" s="852" t="s">
        <v>3</v>
      </c>
      <c r="B3" s="853"/>
      <c r="C3" s="805" t="s">
        <v>104</v>
      </c>
      <c r="D3" s="232"/>
      <c r="E3" s="233" t="s">
        <v>88</v>
      </c>
      <c r="F3" s="234" t="str">
        <f>'05 0213 Rek'!H1</f>
        <v>02/13</v>
      </c>
      <c r="G3" s="235"/>
    </row>
    <row r="4" spans="1:104" ht="13.5" thickBot="1" x14ac:dyDescent="0.25">
      <c r="A4" s="868" t="s">
        <v>78</v>
      </c>
      <c r="B4" s="855"/>
      <c r="C4" s="806" t="s">
        <v>149</v>
      </c>
      <c r="D4" s="236"/>
      <c r="E4" s="869" t="str">
        <f>'05 0213 Rek'!G2</f>
        <v>Rozpočet projektanta</v>
      </c>
      <c r="F4" s="870"/>
      <c r="G4" s="871"/>
    </row>
    <row r="5" spans="1:104" ht="13.5" thickTop="1" x14ac:dyDescent="0.2">
      <c r="A5" s="237"/>
      <c r="G5" s="239"/>
    </row>
    <row r="6" spans="1:104" ht="27" customHeight="1" x14ac:dyDescent="0.2">
      <c r="A6" s="240" t="s">
        <v>89</v>
      </c>
      <c r="B6" s="241" t="s">
        <v>90</v>
      </c>
      <c r="C6" s="808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104" x14ac:dyDescent="0.2">
      <c r="A7" s="245" t="s">
        <v>100</v>
      </c>
      <c r="B7" s="246" t="s">
        <v>110</v>
      </c>
      <c r="C7" s="809" t="s">
        <v>111</v>
      </c>
      <c r="D7" s="248"/>
      <c r="E7" s="249"/>
      <c r="F7" s="249"/>
      <c r="G7" s="250"/>
      <c r="H7" s="251"/>
      <c r="I7" s="252"/>
      <c r="J7" s="253"/>
      <c r="K7" s="254"/>
      <c r="O7" s="255">
        <v>1</v>
      </c>
    </row>
    <row r="8" spans="1:104" ht="22.5" x14ac:dyDescent="0.2">
      <c r="A8" s="256">
        <v>1</v>
      </c>
      <c r="B8" s="257" t="s">
        <v>590</v>
      </c>
      <c r="C8" s="818" t="s">
        <v>1894</v>
      </c>
      <c r="D8" s="259" t="s">
        <v>114</v>
      </c>
      <c r="E8" s="260">
        <v>238</v>
      </c>
      <c r="F8" s="260"/>
      <c r="G8" s="261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2</v>
      </c>
      <c r="AZ8" s="228">
        <v>1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104" s="653" customFormat="1" ht="22.5" x14ac:dyDescent="0.2">
      <c r="A9" s="652">
        <v>4</v>
      </c>
      <c r="B9" s="343" t="s">
        <v>576</v>
      </c>
      <c r="C9" s="819" t="s">
        <v>1895</v>
      </c>
      <c r="D9" s="344" t="s">
        <v>114</v>
      </c>
      <c r="E9" s="345">
        <v>153</v>
      </c>
      <c r="F9" s="345"/>
      <c r="G9" s="346">
        <f>E9*F9</f>
        <v>0</v>
      </c>
      <c r="O9" s="654">
        <v>2</v>
      </c>
      <c r="AA9" s="653">
        <v>12</v>
      </c>
      <c r="AB9" s="653">
        <v>0</v>
      </c>
      <c r="AC9" s="653">
        <v>5</v>
      </c>
      <c r="AZ9" s="653">
        <v>1</v>
      </c>
      <c r="BA9" s="653">
        <f>IF(AZ9=1,G9,0)</f>
        <v>0</v>
      </c>
      <c r="BB9" s="653">
        <f>IF(AZ9=2,G9,0)</f>
        <v>0</v>
      </c>
      <c r="BC9" s="653">
        <f>IF(AZ9=3,G9,0)</f>
        <v>0</v>
      </c>
      <c r="BD9" s="653">
        <f>IF(AZ9=4,G9,0)</f>
        <v>0</v>
      </c>
      <c r="BE9" s="653">
        <f>IF(AZ9=5,G9,0)</f>
        <v>0</v>
      </c>
      <c r="CZ9" s="653">
        <v>1.14584</v>
      </c>
    </row>
    <row r="10" spans="1:104" ht="22.5" x14ac:dyDescent="0.2">
      <c r="A10" s="256">
        <v>5</v>
      </c>
      <c r="B10" s="257" t="s">
        <v>113</v>
      </c>
      <c r="C10" s="810" t="s">
        <v>1896</v>
      </c>
      <c r="D10" s="259" t="s">
        <v>118</v>
      </c>
      <c r="E10" s="260">
        <v>20</v>
      </c>
      <c r="F10" s="260"/>
      <c r="G10" s="261">
        <f>E10*F10</f>
        <v>0</v>
      </c>
      <c r="H10" s="262">
        <v>0</v>
      </c>
      <c r="I10" s="263">
        <f>E10*H10</f>
        <v>0</v>
      </c>
      <c r="J10" s="262"/>
      <c r="K10" s="263">
        <f>E10*J10</f>
        <v>0</v>
      </c>
      <c r="O10" s="255">
        <v>2</v>
      </c>
      <c r="AA10" s="228">
        <v>11</v>
      </c>
      <c r="AB10" s="228">
        <v>3</v>
      </c>
      <c r="AC10" s="228">
        <v>2</v>
      </c>
      <c r="AZ10" s="228">
        <v>1</v>
      </c>
      <c r="BA10" s="228">
        <f>IF(AZ10=1,G10,0)</f>
        <v>0</v>
      </c>
      <c r="BB10" s="228">
        <f>IF(AZ10=2,G10,0)</f>
        <v>0</v>
      </c>
      <c r="BC10" s="228">
        <f>IF(AZ10=3,G10,0)</f>
        <v>0</v>
      </c>
      <c r="BD10" s="228">
        <f>IF(AZ10=4,G10,0)</f>
        <v>0</v>
      </c>
      <c r="BE10" s="228">
        <f>IF(AZ10=5,G10,0)</f>
        <v>0</v>
      </c>
      <c r="CA10" s="255">
        <v>11</v>
      </c>
      <c r="CB10" s="255">
        <v>3</v>
      </c>
    </row>
    <row r="11" spans="1:104" x14ac:dyDescent="0.2">
      <c r="A11" s="256" t="s">
        <v>1320</v>
      </c>
      <c r="B11" s="257" t="s">
        <v>1321</v>
      </c>
      <c r="C11" s="810" t="s">
        <v>1891</v>
      </c>
      <c r="D11" s="259" t="s">
        <v>114</v>
      </c>
      <c r="E11" s="260">
        <v>238</v>
      </c>
      <c r="F11" s="260"/>
      <c r="G11" s="261">
        <f>E11*F11</f>
        <v>0</v>
      </c>
      <c r="H11" s="262">
        <v>0</v>
      </c>
      <c r="I11" s="263">
        <f>E11*H11</f>
        <v>0</v>
      </c>
      <c r="J11" s="262"/>
      <c r="K11" s="263">
        <f>E11*J11</f>
        <v>0</v>
      </c>
      <c r="O11" s="255">
        <v>2</v>
      </c>
      <c r="AA11" s="228">
        <v>11</v>
      </c>
      <c r="AB11" s="228">
        <v>3</v>
      </c>
      <c r="AC11" s="228">
        <v>2</v>
      </c>
      <c r="AZ11" s="228">
        <v>1</v>
      </c>
      <c r="BA11" s="228">
        <f>IF(AZ11=1,G11,0)</f>
        <v>0</v>
      </c>
      <c r="BB11" s="228">
        <f>IF(AZ11=2,G11,0)</f>
        <v>0</v>
      </c>
      <c r="BC11" s="228">
        <f>IF(AZ11=3,G11,0)</f>
        <v>0</v>
      </c>
      <c r="BD11" s="228">
        <f>IF(AZ11=4,G11,0)</f>
        <v>0</v>
      </c>
      <c r="BE11" s="228">
        <f>IF(AZ11=5,G11,0)</f>
        <v>0</v>
      </c>
      <c r="CA11" s="255">
        <v>11</v>
      </c>
      <c r="CB11" s="255">
        <v>3</v>
      </c>
    </row>
    <row r="12" spans="1:104" x14ac:dyDescent="0.2">
      <c r="A12" s="256" t="s">
        <v>1322</v>
      </c>
      <c r="B12" s="257" t="s">
        <v>1306</v>
      </c>
      <c r="C12" s="810" t="s">
        <v>1890</v>
      </c>
      <c r="D12" s="259" t="s">
        <v>114</v>
      </c>
      <c r="E12" s="260">
        <v>74</v>
      </c>
      <c r="F12" s="260"/>
      <c r="G12" s="261">
        <f>E12*F12</f>
        <v>0</v>
      </c>
      <c r="H12" s="262">
        <v>0</v>
      </c>
      <c r="I12" s="263">
        <f>E12*H12</f>
        <v>0</v>
      </c>
      <c r="J12" s="262"/>
      <c r="K12" s="263">
        <f>E12*J12</f>
        <v>0</v>
      </c>
      <c r="O12" s="255">
        <v>2</v>
      </c>
      <c r="AA12" s="228">
        <v>11</v>
      </c>
      <c r="AB12" s="228">
        <v>3</v>
      </c>
      <c r="AC12" s="228">
        <v>2</v>
      </c>
      <c r="AZ12" s="228">
        <v>1</v>
      </c>
      <c r="BA12" s="228">
        <f>IF(AZ12=1,G12,0)</f>
        <v>0</v>
      </c>
      <c r="BB12" s="228">
        <f>IF(AZ12=2,G12,0)</f>
        <v>0</v>
      </c>
      <c r="BC12" s="228">
        <f>IF(AZ12=3,G12,0)</f>
        <v>0</v>
      </c>
      <c r="BD12" s="228">
        <f>IF(AZ12=4,G12,0)</f>
        <v>0</v>
      </c>
      <c r="BE12" s="228">
        <f>IF(AZ12=5,G12,0)</f>
        <v>0</v>
      </c>
      <c r="CA12" s="255">
        <v>11</v>
      </c>
      <c r="CB12" s="255">
        <v>3</v>
      </c>
    </row>
    <row r="13" spans="1:104" x14ac:dyDescent="0.2">
      <c r="A13" s="265"/>
      <c r="B13" s="266" t="s">
        <v>101</v>
      </c>
      <c r="C13" s="811" t="s">
        <v>112</v>
      </c>
      <c r="D13" s="268"/>
      <c r="E13" s="269"/>
      <c r="F13" s="270"/>
      <c r="G13" s="271">
        <f>SUM(G7:G9)</f>
        <v>0</v>
      </c>
      <c r="H13" s="272"/>
      <c r="I13" s="273">
        <f>SUM(I7:I9)</f>
        <v>0</v>
      </c>
      <c r="J13" s="272"/>
      <c r="K13" s="273">
        <f>SUM(K7:K9)</f>
        <v>0</v>
      </c>
      <c r="O13" s="255">
        <v>4</v>
      </c>
      <c r="BA13" s="274">
        <f>SUM(BA7:BA9)</f>
        <v>0</v>
      </c>
      <c r="BB13" s="274">
        <f>SUM(BB7:BB9)</f>
        <v>0</v>
      </c>
      <c r="BC13" s="274">
        <f>SUM(BC7:BC9)</f>
        <v>0</v>
      </c>
      <c r="BD13" s="274">
        <f>SUM(BD7:BD9)</f>
        <v>0</v>
      </c>
      <c r="BE13" s="274">
        <f>SUM(BE7:BE9)</f>
        <v>0</v>
      </c>
    </row>
    <row r="14" spans="1:104" x14ac:dyDescent="0.2">
      <c r="A14" s="245" t="s">
        <v>100</v>
      </c>
      <c r="B14" s="246" t="s">
        <v>115</v>
      </c>
      <c r="C14" s="809" t="s">
        <v>116</v>
      </c>
      <c r="D14" s="248"/>
      <c r="E14" s="249"/>
      <c r="F14" s="249"/>
      <c r="G14" s="250"/>
      <c r="H14" s="251"/>
      <c r="I14" s="252"/>
      <c r="J14" s="253"/>
      <c r="K14" s="254"/>
      <c r="O14" s="255">
        <v>1</v>
      </c>
    </row>
    <row r="15" spans="1:104" x14ac:dyDescent="0.2">
      <c r="A15" s="245" t="s">
        <v>100</v>
      </c>
      <c r="B15" s="246" t="s">
        <v>185</v>
      </c>
      <c r="C15" s="809" t="s">
        <v>186</v>
      </c>
      <c r="D15" s="248"/>
      <c r="E15" s="249"/>
      <c r="F15" s="249"/>
      <c r="G15" s="250"/>
      <c r="H15" s="262">
        <v>0</v>
      </c>
      <c r="I15" s="263" t="e">
        <f>#REF!*H15</f>
        <v>#REF!</v>
      </c>
      <c r="J15" s="262"/>
      <c r="K15" s="263" t="e">
        <f>#REF!*J15</f>
        <v>#REF!</v>
      </c>
      <c r="O15" s="255">
        <v>2</v>
      </c>
      <c r="AA15" s="228">
        <v>11</v>
      </c>
      <c r="AB15" s="228">
        <v>3</v>
      </c>
      <c r="AC15" s="228">
        <v>4</v>
      </c>
      <c r="AZ15" s="228">
        <v>1</v>
      </c>
      <c r="BA15" s="228" t="e">
        <f>IF(AZ15=1,#REF!,0)</f>
        <v>#REF!</v>
      </c>
      <c r="BB15" s="228">
        <f>IF(AZ15=2,#REF!,0)</f>
        <v>0</v>
      </c>
      <c r="BC15" s="228">
        <f>IF(AZ15=3,#REF!,0)</f>
        <v>0</v>
      </c>
      <c r="BD15" s="228">
        <f>IF(AZ15=4,#REF!,0)</f>
        <v>0</v>
      </c>
      <c r="BE15" s="228">
        <f>IF(AZ15=5,#REF!,0)</f>
        <v>0</v>
      </c>
      <c r="CA15" s="255">
        <v>11</v>
      </c>
      <c r="CB15" s="255">
        <v>3</v>
      </c>
    </row>
    <row r="16" spans="1:104" ht="22.5" x14ac:dyDescent="0.2">
      <c r="A16" s="256">
        <v>1</v>
      </c>
      <c r="B16" s="257" t="s">
        <v>1089</v>
      </c>
      <c r="C16" s="810" t="s">
        <v>1090</v>
      </c>
      <c r="D16" s="259" t="s">
        <v>146</v>
      </c>
      <c r="E16" s="260">
        <v>45.36</v>
      </c>
      <c r="F16" s="260"/>
      <c r="G16" s="261">
        <f>E16*F16</f>
        <v>0</v>
      </c>
      <c r="H16" s="262">
        <v>0</v>
      </c>
      <c r="I16" s="263">
        <f>E156*H16</f>
        <v>0</v>
      </c>
      <c r="J16" s="262"/>
      <c r="K16" s="263">
        <f>E156*J16</f>
        <v>0</v>
      </c>
      <c r="O16" s="255">
        <v>2</v>
      </c>
      <c r="AA16" s="228">
        <v>11</v>
      </c>
      <c r="AB16" s="228">
        <v>3</v>
      </c>
      <c r="AC16" s="228">
        <v>6</v>
      </c>
      <c r="AZ16" s="228">
        <v>1</v>
      </c>
      <c r="BA16" s="228">
        <f>IF(AZ16=1,G156,0)</f>
        <v>0</v>
      </c>
      <c r="BB16" s="228">
        <f>IF(AZ16=2,G156,0)</f>
        <v>0</v>
      </c>
      <c r="BC16" s="228">
        <f>IF(AZ16=3,G156,0)</f>
        <v>0</v>
      </c>
      <c r="BD16" s="228">
        <f>IF(AZ16=4,G156,0)</f>
        <v>0</v>
      </c>
      <c r="BE16" s="228">
        <f>IF(AZ16=5,G156,0)</f>
        <v>0</v>
      </c>
      <c r="CA16" s="255">
        <v>11</v>
      </c>
      <c r="CB16" s="255">
        <v>3</v>
      </c>
    </row>
    <row r="17" spans="1:80" ht="18.75" customHeight="1" x14ac:dyDescent="0.2">
      <c r="A17" s="629"/>
      <c r="B17" s="631"/>
      <c r="C17" s="861" t="s">
        <v>1091</v>
      </c>
      <c r="D17" s="862"/>
      <c r="E17" s="632">
        <v>45.36</v>
      </c>
      <c r="F17" s="633"/>
      <c r="G17" s="634"/>
      <c r="H17" s="262">
        <v>0</v>
      </c>
      <c r="I17" s="263">
        <f>E157*H17</f>
        <v>0</v>
      </c>
      <c r="J17" s="262"/>
      <c r="K17" s="263">
        <f>E157*J17</f>
        <v>0</v>
      </c>
      <c r="O17" s="255">
        <v>2</v>
      </c>
      <c r="AA17" s="228">
        <v>11</v>
      </c>
      <c r="AB17" s="228">
        <v>3</v>
      </c>
      <c r="AC17" s="228">
        <v>1</v>
      </c>
      <c r="AZ17" s="228">
        <v>2</v>
      </c>
      <c r="BA17" s="228">
        <f>IF(AZ17=1,G157,0)</f>
        <v>0</v>
      </c>
      <c r="BB17" s="228">
        <f>IF(AZ17=2,G157,0)</f>
        <v>0</v>
      </c>
      <c r="BC17" s="228">
        <f>IF(AZ17=3,G157,0)</f>
        <v>0</v>
      </c>
      <c r="BD17" s="228">
        <f>IF(AZ17=4,G157,0)</f>
        <v>0</v>
      </c>
      <c r="BE17" s="228">
        <f>IF(AZ17=5,G157,0)</f>
        <v>0</v>
      </c>
      <c r="CA17" s="255">
        <v>11</v>
      </c>
      <c r="CB17" s="255">
        <v>3</v>
      </c>
    </row>
    <row r="18" spans="1:80" ht="18.75" customHeight="1" x14ac:dyDescent="0.2">
      <c r="A18" s="256">
        <v>2</v>
      </c>
      <c r="B18" s="257" t="s">
        <v>1092</v>
      </c>
      <c r="C18" s="810" t="s">
        <v>1093</v>
      </c>
      <c r="D18" s="259" t="s">
        <v>146</v>
      </c>
      <c r="E18" s="260">
        <v>49.782299999999999</v>
      </c>
      <c r="F18" s="260"/>
      <c r="G18" s="261">
        <f>E18*F18</f>
        <v>0</v>
      </c>
      <c r="H18" s="658"/>
      <c r="I18" s="263"/>
      <c r="J18" s="658"/>
      <c r="K18" s="263"/>
      <c r="O18" s="255"/>
      <c r="CA18" s="255"/>
      <c r="CB18" s="255"/>
    </row>
    <row r="19" spans="1:80" x14ac:dyDescent="0.2">
      <c r="A19" s="629"/>
      <c r="B19" s="631"/>
      <c r="C19" s="861" t="s">
        <v>1094</v>
      </c>
      <c r="D19" s="862"/>
      <c r="E19" s="632">
        <v>0</v>
      </c>
      <c r="F19" s="633"/>
      <c r="G19" s="634"/>
      <c r="H19" s="272"/>
      <c r="I19" s="273" t="e">
        <f>SUM(I14:I15)</f>
        <v>#REF!</v>
      </c>
      <c r="J19" s="272"/>
      <c r="K19" s="273" t="e">
        <f>SUM(K14:K15)</f>
        <v>#REF!</v>
      </c>
      <c r="O19" s="255">
        <v>4</v>
      </c>
      <c r="BA19" s="274" t="e">
        <f>SUM(BA14:BA15)</f>
        <v>#REF!</v>
      </c>
      <c r="BB19" s="274">
        <f>SUM(BB14:BB15)</f>
        <v>0</v>
      </c>
      <c r="BC19" s="274">
        <f>SUM(BC14:BC15)</f>
        <v>0</v>
      </c>
      <c r="BD19" s="274">
        <f>SUM(BD14:BD15)</f>
        <v>0</v>
      </c>
      <c r="BE19" s="274">
        <f>SUM(BE14:BE15)</f>
        <v>0</v>
      </c>
    </row>
    <row r="20" spans="1:80" x14ac:dyDescent="0.2">
      <c r="A20" s="629"/>
      <c r="B20" s="631"/>
      <c r="C20" s="861" t="s">
        <v>1095</v>
      </c>
      <c r="D20" s="862"/>
      <c r="E20" s="632">
        <v>4.4459999999999997</v>
      </c>
      <c r="F20" s="633"/>
      <c r="G20" s="634"/>
      <c r="H20" s="251"/>
      <c r="I20" s="252"/>
      <c r="J20" s="253"/>
      <c r="K20" s="254"/>
      <c r="O20" s="255">
        <v>1</v>
      </c>
    </row>
    <row r="21" spans="1:80" x14ac:dyDescent="0.2">
      <c r="A21" s="629"/>
      <c r="B21" s="631"/>
      <c r="C21" s="861" t="s">
        <v>1096</v>
      </c>
      <c r="D21" s="862"/>
      <c r="E21" s="632">
        <v>45.336300000000001</v>
      </c>
      <c r="F21" s="633"/>
      <c r="G21" s="634"/>
      <c r="H21" s="262">
        <v>0</v>
      </c>
      <c r="I21" s="263">
        <f>E161*H21</f>
        <v>0</v>
      </c>
      <c r="J21" s="262"/>
      <c r="K21" s="263">
        <f>E161*J21</f>
        <v>0</v>
      </c>
      <c r="O21" s="255">
        <v>2</v>
      </c>
      <c r="AA21" s="228">
        <v>11</v>
      </c>
      <c r="AB21" s="228">
        <v>3</v>
      </c>
      <c r="AC21" s="228">
        <v>3</v>
      </c>
      <c r="AZ21" s="228">
        <v>1</v>
      </c>
      <c r="BA21" s="228">
        <f>IF(AZ21=1,G161,0)</f>
        <v>0</v>
      </c>
      <c r="BB21" s="228">
        <f>IF(AZ21=2,G161,0)</f>
        <v>0</v>
      </c>
      <c r="BC21" s="228">
        <f>IF(AZ21=3,G161,0)</f>
        <v>0</v>
      </c>
      <c r="BD21" s="228">
        <f>IF(AZ21=4,G161,0)</f>
        <v>0</v>
      </c>
      <c r="BE21" s="228">
        <f>IF(AZ21=5,G161,0)</f>
        <v>0</v>
      </c>
      <c r="CA21" s="255">
        <v>11</v>
      </c>
      <c r="CB21" s="255">
        <v>3</v>
      </c>
    </row>
    <row r="22" spans="1:80" x14ac:dyDescent="0.2">
      <c r="A22" s="256">
        <v>3</v>
      </c>
      <c r="B22" s="257" t="s">
        <v>619</v>
      </c>
      <c r="C22" s="810" t="s">
        <v>620</v>
      </c>
      <c r="D22" s="259" t="s">
        <v>114</v>
      </c>
      <c r="E22" s="260">
        <v>226.8</v>
      </c>
      <c r="F22" s="260"/>
      <c r="G22" s="261">
        <f>E22*F22</f>
        <v>0</v>
      </c>
      <c r="H22" s="272"/>
      <c r="I22" s="273">
        <f>SUM(I20:I21)</f>
        <v>0</v>
      </c>
      <c r="J22" s="272"/>
      <c r="K22" s="273">
        <f>SUM(K20:K21)</f>
        <v>0</v>
      </c>
      <c r="O22" s="255">
        <v>4</v>
      </c>
      <c r="BA22" s="274">
        <f>SUM(BA20:BA21)</f>
        <v>0</v>
      </c>
      <c r="BB22" s="274">
        <f>SUM(BB20:BB21)</f>
        <v>0</v>
      </c>
      <c r="BC22" s="274">
        <f>SUM(BC20:BC21)</f>
        <v>0</v>
      </c>
      <c r="BD22" s="274">
        <f>SUM(BD20:BD21)</f>
        <v>0</v>
      </c>
      <c r="BE22" s="274">
        <f>SUM(BE20:BE21)</f>
        <v>0</v>
      </c>
    </row>
    <row r="23" spans="1:80" x14ac:dyDescent="0.2">
      <c r="A23" s="629"/>
      <c r="B23" s="631"/>
      <c r="C23" s="861" t="s">
        <v>1097</v>
      </c>
      <c r="D23" s="862"/>
      <c r="E23" s="632">
        <v>226.8</v>
      </c>
      <c r="F23" s="633"/>
      <c r="G23" s="634"/>
    </row>
    <row r="24" spans="1:80" ht="22.5" x14ac:dyDescent="0.2">
      <c r="A24" s="256">
        <v>4</v>
      </c>
      <c r="B24" s="257" t="s">
        <v>1098</v>
      </c>
      <c r="C24" s="810" t="s">
        <v>1099</v>
      </c>
      <c r="D24" s="259" t="s">
        <v>146</v>
      </c>
      <c r="E24" s="260">
        <v>70.296000000000006</v>
      </c>
      <c r="F24" s="260"/>
      <c r="G24" s="261">
        <f>E24*F24</f>
        <v>0</v>
      </c>
    </row>
    <row r="25" spans="1:80" x14ac:dyDescent="0.2">
      <c r="A25" s="629"/>
      <c r="B25" s="631"/>
      <c r="C25" s="882" t="s">
        <v>1100</v>
      </c>
      <c r="D25" s="883"/>
      <c r="E25" s="632">
        <v>0</v>
      </c>
      <c r="F25" s="633"/>
      <c r="G25" s="634"/>
    </row>
    <row r="26" spans="1:80" x14ac:dyDescent="0.2">
      <c r="A26" s="629"/>
      <c r="B26" s="631"/>
      <c r="C26" s="882" t="s">
        <v>1101</v>
      </c>
      <c r="D26" s="883"/>
      <c r="E26" s="632">
        <v>6.3360000000000003</v>
      </c>
      <c r="F26" s="633"/>
      <c r="G26" s="634"/>
    </row>
    <row r="27" spans="1:80" x14ac:dyDescent="0.2">
      <c r="A27" s="629"/>
      <c r="B27" s="631"/>
      <c r="C27" s="882" t="s">
        <v>1102</v>
      </c>
      <c r="D27" s="883"/>
      <c r="E27" s="632">
        <v>6.2160000000000002</v>
      </c>
      <c r="F27" s="633"/>
      <c r="G27" s="634"/>
    </row>
    <row r="28" spans="1:80" x14ac:dyDescent="0.2">
      <c r="A28" s="629"/>
      <c r="B28" s="631"/>
      <c r="C28" s="882" t="s">
        <v>1103</v>
      </c>
      <c r="D28" s="883"/>
      <c r="E28" s="632">
        <v>2.484</v>
      </c>
      <c r="F28" s="633"/>
      <c r="G28" s="634"/>
    </row>
    <row r="29" spans="1:80" x14ac:dyDescent="0.2">
      <c r="A29" s="629"/>
      <c r="B29" s="631"/>
      <c r="C29" s="882" t="s">
        <v>1104</v>
      </c>
      <c r="D29" s="883"/>
      <c r="E29" s="632">
        <v>0</v>
      </c>
      <c r="F29" s="633"/>
      <c r="G29" s="634"/>
    </row>
    <row r="30" spans="1:80" x14ac:dyDescent="0.2">
      <c r="A30" s="629"/>
      <c r="B30" s="631"/>
      <c r="C30" s="882" t="s">
        <v>1105</v>
      </c>
      <c r="D30" s="883"/>
      <c r="E30" s="632">
        <v>16.739999999999998</v>
      </c>
      <c r="F30" s="633"/>
      <c r="G30" s="634"/>
    </row>
    <row r="31" spans="1:80" x14ac:dyDescent="0.2">
      <c r="A31" s="629"/>
      <c r="B31" s="631"/>
      <c r="C31" s="882" t="s">
        <v>1106</v>
      </c>
      <c r="D31" s="883"/>
      <c r="E31" s="632">
        <v>28.295999999999999</v>
      </c>
      <c r="F31" s="633"/>
      <c r="G31" s="634"/>
    </row>
    <row r="32" spans="1:80" x14ac:dyDescent="0.2">
      <c r="A32" s="629"/>
      <c r="B32" s="631"/>
      <c r="C32" s="882" t="s">
        <v>1107</v>
      </c>
      <c r="D32" s="883"/>
      <c r="E32" s="632">
        <v>10.224</v>
      </c>
      <c r="F32" s="633"/>
      <c r="G32" s="634"/>
    </row>
    <row r="33" spans="1:7" x14ac:dyDescent="0.2">
      <c r="A33" s="256">
        <v>5</v>
      </c>
      <c r="B33" s="257" t="s">
        <v>1108</v>
      </c>
      <c r="C33" s="810" t="s">
        <v>1109</v>
      </c>
      <c r="D33" s="259" t="s">
        <v>869</v>
      </c>
      <c r="E33" s="260">
        <v>99.563999999999993</v>
      </c>
      <c r="F33" s="260"/>
      <c r="G33" s="261">
        <f>E33*F33</f>
        <v>0</v>
      </c>
    </row>
    <row r="34" spans="1:7" x14ac:dyDescent="0.2">
      <c r="A34" s="629"/>
      <c r="B34" s="631"/>
      <c r="C34" s="861" t="s">
        <v>1110</v>
      </c>
      <c r="D34" s="862"/>
      <c r="E34" s="632">
        <v>99.563999999999993</v>
      </c>
      <c r="F34" s="633"/>
      <c r="G34" s="634"/>
    </row>
    <row r="35" spans="1:7" x14ac:dyDescent="0.2">
      <c r="A35" s="265"/>
      <c r="B35" s="266" t="s">
        <v>101</v>
      </c>
      <c r="C35" s="811" t="s">
        <v>401</v>
      </c>
      <c r="D35" s="268"/>
      <c r="E35" s="269"/>
      <c r="F35" s="270"/>
      <c r="G35" s="271">
        <f>SUM(G15:G34)</f>
        <v>0</v>
      </c>
    </row>
    <row r="36" spans="1:7" x14ac:dyDescent="0.2">
      <c r="A36" s="245" t="s">
        <v>100</v>
      </c>
      <c r="B36" s="246" t="s">
        <v>622</v>
      </c>
      <c r="C36" s="809" t="s">
        <v>623</v>
      </c>
      <c r="D36" s="248"/>
      <c r="E36" s="249"/>
      <c r="F36" s="249"/>
      <c r="G36" s="250"/>
    </row>
    <row r="37" spans="1:7" ht="22.5" x14ac:dyDescent="0.2">
      <c r="A37" s="256">
        <v>6</v>
      </c>
      <c r="B37" s="257" t="s">
        <v>1111</v>
      </c>
      <c r="C37" s="810" t="s">
        <v>1308</v>
      </c>
      <c r="D37" s="259" t="s">
        <v>146</v>
      </c>
      <c r="E37" s="260">
        <v>47.22</v>
      </c>
      <c r="F37" s="260"/>
      <c r="G37" s="261">
        <f>E37*F37</f>
        <v>0</v>
      </c>
    </row>
    <row r="38" spans="1:7" x14ac:dyDescent="0.2">
      <c r="A38" s="629"/>
      <c r="B38" s="631"/>
      <c r="C38" s="861" t="s">
        <v>1100</v>
      </c>
      <c r="D38" s="862"/>
      <c r="E38" s="632">
        <v>0</v>
      </c>
      <c r="F38" s="633"/>
      <c r="G38" s="634"/>
    </row>
    <row r="39" spans="1:7" x14ac:dyDescent="0.2">
      <c r="A39" s="629"/>
      <c r="B39" s="631"/>
      <c r="C39" s="861" t="s">
        <v>1112</v>
      </c>
      <c r="D39" s="862"/>
      <c r="E39" s="632">
        <v>6.2160000000000002</v>
      </c>
      <c r="F39" s="633"/>
      <c r="G39" s="634"/>
    </row>
    <row r="40" spans="1:7" x14ac:dyDescent="0.2">
      <c r="A40" s="629"/>
      <c r="B40" s="631"/>
      <c r="C40" s="861" t="s">
        <v>1103</v>
      </c>
      <c r="D40" s="862"/>
      <c r="E40" s="632">
        <v>2.484</v>
      </c>
      <c r="F40" s="633"/>
      <c r="G40" s="634"/>
    </row>
    <row r="41" spans="1:7" x14ac:dyDescent="0.2">
      <c r="A41" s="629"/>
      <c r="B41" s="631"/>
      <c r="C41" s="861" t="s">
        <v>1104</v>
      </c>
      <c r="D41" s="862"/>
      <c r="E41" s="632">
        <v>0</v>
      </c>
      <c r="F41" s="633"/>
      <c r="G41" s="634"/>
    </row>
    <row r="42" spans="1:7" x14ac:dyDescent="0.2">
      <c r="A42" s="629"/>
      <c r="B42" s="631"/>
      <c r="C42" s="861" t="s">
        <v>1106</v>
      </c>
      <c r="D42" s="862"/>
      <c r="E42" s="632">
        <v>28.295999999999999</v>
      </c>
      <c r="F42" s="633"/>
      <c r="G42" s="634"/>
    </row>
    <row r="43" spans="1:7" x14ac:dyDescent="0.2">
      <c r="A43" s="629"/>
      <c r="B43" s="631"/>
      <c r="C43" s="861" t="s">
        <v>1107</v>
      </c>
      <c r="D43" s="862"/>
      <c r="E43" s="632">
        <v>10.224</v>
      </c>
      <c r="F43" s="633"/>
      <c r="G43" s="634"/>
    </row>
    <row r="44" spans="1:7" ht="22.5" x14ac:dyDescent="0.2">
      <c r="A44" s="256">
        <v>7</v>
      </c>
      <c r="B44" s="257" t="s">
        <v>1113</v>
      </c>
      <c r="C44" s="810" t="s">
        <v>1309</v>
      </c>
      <c r="D44" s="259" t="s">
        <v>146</v>
      </c>
      <c r="E44" s="260">
        <v>23.076000000000001</v>
      </c>
      <c r="F44" s="260"/>
      <c r="G44" s="261">
        <f>E44*F44</f>
        <v>0</v>
      </c>
    </row>
    <row r="45" spans="1:7" x14ac:dyDescent="0.2">
      <c r="A45" s="629"/>
      <c r="B45" s="631"/>
      <c r="C45" s="861" t="s">
        <v>1100</v>
      </c>
      <c r="D45" s="862"/>
      <c r="E45" s="632">
        <v>0</v>
      </c>
      <c r="F45" s="633"/>
      <c r="G45" s="634"/>
    </row>
    <row r="46" spans="1:7" x14ac:dyDescent="0.2">
      <c r="A46" s="629"/>
      <c r="B46" s="631"/>
      <c r="C46" s="861" t="s">
        <v>1114</v>
      </c>
      <c r="D46" s="862"/>
      <c r="E46" s="632">
        <v>6.3360000000000003</v>
      </c>
      <c r="F46" s="633"/>
      <c r="G46" s="634"/>
    </row>
    <row r="47" spans="1:7" x14ac:dyDescent="0.2">
      <c r="A47" s="629"/>
      <c r="B47" s="631"/>
      <c r="C47" s="861" t="s">
        <v>1104</v>
      </c>
      <c r="D47" s="862"/>
      <c r="E47" s="632">
        <v>0</v>
      </c>
      <c r="F47" s="633"/>
      <c r="G47" s="634"/>
    </row>
    <row r="48" spans="1:7" x14ac:dyDescent="0.2">
      <c r="A48" s="629"/>
      <c r="B48" s="631"/>
      <c r="C48" s="861" t="s">
        <v>1105</v>
      </c>
      <c r="D48" s="862"/>
      <c r="E48" s="632">
        <v>16.739999999999998</v>
      </c>
      <c r="F48" s="633"/>
      <c r="G48" s="634"/>
    </row>
    <row r="49" spans="1:7" x14ac:dyDescent="0.2">
      <c r="A49" s="265"/>
      <c r="B49" s="266" t="s">
        <v>101</v>
      </c>
      <c r="C49" s="811" t="s">
        <v>638</v>
      </c>
      <c r="D49" s="268"/>
      <c r="E49" s="269"/>
      <c r="F49" s="270"/>
      <c r="G49" s="271">
        <f>SUM(G36:G48)</f>
        <v>0</v>
      </c>
    </row>
    <row r="50" spans="1:7" x14ac:dyDescent="0.2">
      <c r="A50" s="245" t="s">
        <v>100</v>
      </c>
      <c r="B50" s="246" t="s">
        <v>143</v>
      </c>
      <c r="C50" s="809" t="s">
        <v>144</v>
      </c>
      <c r="D50" s="248"/>
      <c r="E50" s="249"/>
      <c r="F50" s="249"/>
      <c r="G50" s="250"/>
    </row>
    <row r="51" spans="1:7" ht="22.5" x14ac:dyDescent="0.2">
      <c r="A51" s="256">
        <v>8</v>
      </c>
      <c r="B51" s="257" t="s">
        <v>1115</v>
      </c>
      <c r="C51" s="810" t="s">
        <v>1310</v>
      </c>
      <c r="D51" s="259" t="s">
        <v>114</v>
      </c>
      <c r="E51" s="260">
        <v>38.832999999999998</v>
      </c>
      <c r="F51" s="260"/>
      <c r="G51" s="261">
        <f>E51*F51</f>
        <v>0</v>
      </c>
    </row>
    <row r="52" spans="1:7" x14ac:dyDescent="0.2">
      <c r="A52" s="629"/>
      <c r="B52" s="631"/>
      <c r="C52" s="861" t="s">
        <v>1116</v>
      </c>
      <c r="D52" s="862"/>
      <c r="E52" s="632">
        <v>0</v>
      </c>
      <c r="F52" s="633"/>
      <c r="G52" s="634"/>
    </row>
    <row r="53" spans="1:7" x14ac:dyDescent="0.2">
      <c r="A53" s="629"/>
      <c r="B53" s="631"/>
      <c r="C53" s="861" t="s">
        <v>1117</v>
      </c>
      <c r="D53" s="862"/>
      <c r="E53" s="632">
        <v>3.2010000000000001</v>
      </c>
      <c r="F53" s="633"/>
      <c r="G53" s="634"/>
    </row>
    <row r="54" spans="1:7" x14ac:dyDescent="0.2">
      <c r="A54" s="629"/>
      <c r="B54" s="631"/>
      <c r="C54" s="861" t="s">
        <v>1118</v>
      </c>
      <c r="D54" s="862"/>
      <c r="E54" s="632">
        <v>3.2919999999999998</v>
      </c>
      <c r="F54" s="633"/>
      <c r="G54" s="634"/>
    </row>
    <row r="55" spans="1:7" x14ac:dyDescent="0.2">
      <c r="A55" s="629"/>
      <c r="B55" s="631"/>
      <c r="C55" s="861" t="s">
        <v>1119</v>
      </c>
      <c r="D55" s="862"/>
      <c r="E55" s="632">
        <v>32.340000000000003</v>
      </c>
      <c r="F55" s="633"/>
      <c r="G55" s="634"/>
    </row>
    <row r="56" spans="1:7" ht="22.5" x14ac:dyDescent="0.2">
      <c r="A56" s="256">
        <v>9</v>
      </c>
      <c r="B56" s="257" t="s">
        <v>1120</v>
      </c>
      <c r="C56" s="810" t="s">
        <v>1121</v>
      </c>
      <c r="D56" s="259" t="s">
        <v>114</v>
      </c>
      <c r="E56" s="260">
        <v>134.06</v>
      </c>
      <c r="F56" s="260"/>
      <c r="G56" s="261">
        <f>E56*F56</f>
        <v>0</v>
      </c>
    </row>
    <row r="57" spans="1:7" x14ac:dyDescent="0.2">
      <c r="A57" s="629"/>
      <c r="B57" s="631"/>
      <c r="C57" s="861" t="s">
        <v>1122</v>
      </c>
      <c r="D57" s="862"/>
      <c r="E57" s="632">
        <v>25.74</v>
      </c>
      <c r="F57" s="633"/>
      <c r="G57" s="634"/>
    </row>
    <row r="58" spans="1:7" x14ac:dyDescent="0.2">
      <c r="A58" s="629"/>
      <c r="B58" s="631"/>
      <c r="C58" s="861" t="s">
        <v>1123</v>
      </c>
      <c r="D58" s="862"/>
      <c r="E58" s="632">
        <v>108.32</v>
      </c>
      <c r="F58" s="633"/>
      <c r="G58" s="634"/>
    </row>
    <row r="59" spans="1:7" x14ac:dyDescent="0.2">
      <c r="A59" s="265"/>
      <c r="B59" s="266" t="s">
        <v>101</v>
      </c>
      <c r="C59" s="811" t="s">
        <v>145</v>
      </c>
      <c r="D59" s="268"/>
      <c r="E59" s="269"/>
      <c r="F59" s="270"/>
      <c r="G59" s="271">
        <f>SUM(G50:G58)</f>
        <v>0</v>
      </c>
    </row>
    <row r="60" spans="1:7" x14ac:dyDescent="0.2">
      <c r="A60" s="245" t="s">
        <v>100</v>
      </c>
      <c r="B60" s="246" t="s">
        <v>688</v>
      </c>
      <c r="C60" s="809" t="s">
        <v>689</v>
      </c>
      <c r="D60" s="248"/>
      <c r="E60" s="249"/>
      <c r="F60" s="249"/>
      <c r="G60" s="250"/>
    </row>
    <row r="61" spans="1:7" x14ac:dyDescent="0.2">
      <c r="A61" s="256">
        <v>10</v>
      </c>
      <c r="B61" s="257" t="s">
        <v>1124</v>
      </c>
      <c r="C61" s="810" t="s">
        <v>1125</v>
      </c>
      <c r="D61" s="259" t="s">
        <v>146</v>
      </c>
      <c r="E61" s="260">
        <v>1.7324999999999999</v>
      </c>
      <c r="F61" s="260"/>
      <c r="G61" s="261">
        <f>E61*F61</f>
        <v>0</v>
      </c>
    </row>
    <row r="62" spans="1:7" x14ac:dyDescent="0.2">
      <c r="A62" s="629"/>
      <c r="B62" s="631"/>
      <c r="C62" s="861" t="s">
        <v>1126</v>
      </c>
      <c r="D62" s="862"/>
      <c r="E62" s="632">
        <v>1.7324999999999999</v>
      </c>
      <c r="F62" s="633"/>
      <c r="G62" s="634"/>
    </row>
    <row r="63" spans="1:7" x14ac:dyDescent="0.2">
      <c r="A63" s="265"/>
      <c r="B63" s="266" t="s">
        <v>101</v>
      </c>
      <c r="C63" s="811" t="s">
        <v>708</v>
      </c>
      <c r="D63" s="268"/>
      <c r="E63" s="269"/>
      <c r="F63" s="270"/>
      <c r="G63" s="271">
        <f>SUM(G60:G62)</f>
        <v>0</v>
      </c>
    </row>
    <row r="64" spans="1:7" x14ac:dyDescent="0.2">
      <c r="A64" s="245" t="s">
        <v>100</v>
      </c>
      <c r="B64" s="246" t="s">
        <v>110</v>
      </c>
      <c r="C64" s="809" t="s">
        <v>111</v>
      </c>
      <c r="D64" s="248"/>
      <c r="E64" s="249"/>
      <c r="F64" s="249"/>
      <c r="G64" s="250"/>
    </row>
    <row r="65" spans="1:7" ht="22.5" x14ac:dyDescent="0.2">
      <c r="A65" s="256">
        <v>11</v>
      </c>
      <c r="B65" s="257" t="s">
        <v>1127</v>
      </c>
      <c r="C65" s="818" t="s">
        <v>1897</v>
      </c>
      <c r="D65" s="259" t="s">
        <v>114</v>
      </c>
      <c r="E65" s="260">
        <v>62.55</v>
      </c>
      <c r="F65" s="260"/>
      <c r="G65" s="261">
        <f>E65*F65</f>
        <v>0</v>
      </c>
    </row>
    <row r="66" spans="1:7" x14ac:dyDescent="0.2">
      <c r="A66" s="629"/>
      <c r="B66" s="631"/>
      <c r="C66" s="861" t="s">
        <v>1128</v>
      </c>
      <c r="D66" s="862"/>
      <c r="E66" s="632">
        <v>37.799999999999997</v>
      </c>
      <c r="F66" s="633"/>
      <c r="G66" s="634"/>
    </row>
    <row r="67" spans="1:7" x14ac:dyDescent="0.2">
      <c r="A67" s="629"/>
      <c r="B67" s="631"/>
      <c r="C67" s="861" t="s">
        <v>1129</v>
      </c>
      <c r="D67" s="862"/>
      <c r="E67" s="632">
        <v>24.75</v>
      </c>
      <c r="F67" s="633"/>
      <c r="G67" s="634"/>
    </row>
    <row r="68" spans="1:7" x14ac:dyDescent="0.2">
      <c r="A68" s="265"/>
      <c r="B68" s="266" t="s">
        <v>101</v>
      </c>
      <c r="C68" s="811" t="s">
        <v>112</v>
      </c>
      <c r="D68" s="268"/>
      <c r="E68" s="269"/>
      <c r="F68" s="270"/>
      <c r="G68" s="271">
        <f>SUM(G64:G67)</f>
        <v>0</v>
      </c>
    </row>
    <row r="69" spans="1:7" x14ac:dyDescent="0.2">
      <c r="A69" s="245" t="s">
        <v>100</v>
      </c>
      <c r="B69" s="246" t="s">
        <v>759</v>
      </c>
      <c r="C69" s="809" t="s">
        <v>760</v>
      </c>
      <c r="D69" s="248"/>
      <c r="E69" s="249"/>
      <c r="F69" s="249"/>
      <c r="G69" s="250"/>
    </row>
    <row r="70" spans="1:7" ht="22.5" x14ac:dyDescent="0.2">
      <c r="A70" s="256">
        <v>12</v>
      </c>
      <c r="B70" s="257" t="s">
        <v>1130</v>
      </c>
      <c r="C70" s="810" t="s">
        <v>1131</v>
      </c>
      <c r="D70" s="259" t="s">
        <v>114</v>
      </c>
      <c r="E70" s="260">
        <v>166.5496</v>
      </c>
      <c r="F70" s="260"/>
      <c r="G70" s="261">
        <f>E70*F70</f>
        <v>0</v>
      </c>
    </row>
    <row r="71" spans="1:7" x14ac:dyDescent="0.2">
      <c r="A71" s="629"/>
      <c r="B71" s="631"/>
      <c r="C71" s="861" t="s">
        <v>1132</v>
      </c>
      <c r="D71" s="862"/>
      <c r="E71" s="632">
        <v>28.7896</v>
      </c>
      <c r="F71" s="633"/>
      <c r="G71" s="634"/>
    </row>
    <row r="72" spans="1:7" x14ac:dyDescent="0.2">
      <c r="A72" s="629"/>
      <c r="B72" s="631"/>
      <c r="C72" s="861" t="s">
        <v>1133</v>
      </c>
      <c r="D72" s="862"/>
      <c r="E72" s="632">
        <v>137.76</v>
      </c>
      <c r="F72" s="633"/>
      <c r="G72" s="634"/>
    </row>
    <row r="73" spans="1:7" x14ac:dyDescent="0.2">
      <c r="A73" s="265"/>
      <c r="B73" s="266" t="s">
        <v>101</v>
      </c>
      <c r="C73" s="811" t="s">
        <v>785</v>
      </c>
      <c r="D73" s="268"/>
      <c r="E73" s="269"/>
      <c r="F73" s="270"/>
      <c r="G73" s="271">
        <f>SUM(G69:G72)</f>
        <v>0</v>
      </c>
    </row>
    <row r="74" spans="1:7" x14ac:dyDescent="0.2">
      <c r="A74" s="245" t="s">
        <v>100</v>
      </c>
      <c r="B74" s="246" t="s">
        <v>204</v>
      </c>
      <c r="C74" s="809" t="s">
        <v>205</v>
      </c>
      <c r="D74" s="248"/>
      <c r="E74" s="249"/>
      <c r="F74" s="249"/>
      <c r="G74" s="250"/>
    </row>
    <row r="75" spans="1:7" ht="22.5" x14ac:dyDescent="0.2">
      <c r="A75" s="256">
        <v>13</v>
      </c>
      <c r="B75" s="257" t="s">
        <v>1134</v>
      </c>
      <c r="C75" s="810" t="s">
        <v>1135</v>
      </c>
      <c r="D75" s="259" t="s">
        <v>114</v>
      </c>
      <c r="E75" s="260">
        <v>108.06</v>
      </c>
      <c r="F75" s="260"/>
      <c r="G75" s="261">
        <f>E75*F75</f>
        <v>0</v>
      </c>
    </row>
    <row r="76" spans="1:7" x14ac:dyDescent="0.2">
      <c r="A76" s="629"/>
      <c r="B76" s="631"/>
      <c r="C76" s="861" t="s">
        <v>1136</v>
      </c>
      <c r="D76" s="862"/>
      <c r="E76" s="632">
        <v>108.06</v>
      </c>
      <c r="F76" s="633"/>
      <c r="G76" s="634"/>
    </row>
    <row r="77" spans="1:7" x14ac:dyDescent="0.2">
      <c r="A77" s="265"/>
      <c r="B77" s="266" t="s">
        <v>101</v>
      </c>
      <c r="C77" s="811" t="s">
        <v>405</v>
      </c>
      <c r="D77" s="268"/>
      <c r="E77" s="269"/>
      <c r="F77" s="270"/>
      <c r="G77" s="271">
        <f>SUM(G74:G76)</f>
        <v>0</v>
      </c>
    </row>
    <row r="78" spans="1:7" x14ac:dyDescent="0.2">
      <c r="A78" s="245" t="s">
        <v>100</v>
      </c>
      <c r="B78" s="246" t="s">
        <v>820</v>
      </c>
      <c r="C78" s="809" t="s">
        <v>821</v>
      </c>
      <c r="D78" s="248"/>
      <c r="E78" s="249"/>
      <c r="F78" s="249"/>
      <c r="G78" s="250"/>
    </row>
    <row r="79" spans="1:7" x14ac:dyDescent="0.2">
      <c r="A79" s="256">
        <v>14</v>
      </c>
      <c r="B79" s="257" t="s">
        <v>822</v>
      </c>
      <c r="C79" s="810" t="s">
        <v>823</v>
      </c>
      <c r="D79" s="259" t="s">
        <v>114</v>
      </c>
      <c r="E79" s="260">
        <v>191.03</v>
      </c>
      <c r="F79" s="260"/>
      <c r="G79" s="261">
        <f>E79*F79</f>
        <v>0</v>
      </c>
    </row>
    <row r="80" spans="1:7" x14ac:dyDescent="0.2">
      <c r="A80" s="629"/>
      <c r="B80" s="631"/>
      <c r="C80" s="861" t="s">
        <v>1137</v>
      </c>
      <c r="D80" s="862"/>
      <c r="E80" s="632">
        <v>117.95</v>
      </c>
      <c r="F80" s="633"/>
      <c r="G80" s="634"/>
    </row>
    <row r="81" spans="1:7" x14ac:dyDescent="0.2">
      <c r="A81" s="629"/>
      <c r="B81" s="631"/>
      <c r="C81" s="861" t="s">
        <v>1138</v>
      </c>
      <c r="D81" s="862"/>
      <c r="E81" s="632">
        <v>73.08</v>
      </c>
      <c r="F81" s="633"/>
      <c r="G81" s="634"/>
    </row>
    <row r="82" spans="1:7" x14ac:dyDescent="0.2">
      <c r="A82" s="256">
        <v>15</v>
      </c>
      <c r="B82" s="257" t="s">
        <v>826</v>
      </c>
      <c r="C82" s="810" t="s">
        <v>827</v>
      </c>
      <c r="D82" s="259" t="s">
        <v>114</v>
      </c>
      <c r="E82" s="260">
        <v>573.09</v>
      </c>
      <c r="F82" s="260"/>
      <c r="G82" s="261">
        <f>E82*F82</f>
        <v>0</v>
      </c>
    </row>
    <row r="83" spans="1:7" x14ac:dyDescent="0.2">
      <c r="A83" s="629"/>
      <c r="B83" s="631"/>
      <c r="C83" s="861" t="s">
        <v>1139</v>
      </c>
      <c r="D83" s="862"/>
      <c r="E83" s="632">
        <v>573.09</v>
      </c>
      <c r="F83" s="633"/>
      <c r="G83" s="634"/>
    </row>
    <row r="84" spans="1:7" x14ac:dyDescent="0.2">
      <c r="A84" s="256">
        <v>16</v>
      </c>
      <c r="B84" s="257" t="s">
        <v>829</v>
      </c>
      <c r="C84" s="810" t="s">
        <v>830</v>
      </c>
      <c r="D84" s="259" t="s">
        <v>114</v>
      </c>
      <c r="E84" s="260">
        <v>191.03</v>
      </c>
      <c r="F84" s="260"/>
      <c r="G84" s="261">
        <f>E84*F84</f>
        <v>0</v>
      </c>
    </row>
    <row r="85" spans="1:7" x14ac:dyDescent="0.2">
      <c r="A85" s="256">
        <v>17</v>
      </c>
      <c r="B85" s="257" t="s">
        <v>1140</v>
      </c>
      <c r="C85" s="810" t="s">
        <v>1141</v>
      </c>
      <c r="D85" s="259" t="s">
        <v>146</v>
      </c>
      <c r="E85" s="260">
        <v>487.08</v>
      </c>
      <c r="F85" s="260"/>
      <c r="G85" s="261">
        <f>E85*F85</f>
        <v>0</v>
      </c>
    </row>
    <row r="86" spans="1:7" x14ac:dyDescent="0.2">
      <c r="A86" s="629"/>
      <c r="B86" s="631"/>
      <c r="C86" s="861" t="s">
        <v>1142</v>
      </c>
      <c r="D86" s="862"/>
      <c r="E86" s="632">
        <v>487.08</v>
      </c>
      <c r="F86" s="633"/>
      <c r="G86" s="634"/>
    </row>
    <row r="87" spans="1:7" x14ac:dyDescent="0.2">
      <c r="A87" s="256">
        <v>18</v>
      </c>
      <c r="B87" s="257" t="s">
        <v>1143</v>
      </c>
      <c r="C87" s="810" t="s">
        <v>1144</v>
      </c>
      <c r="D87" s="259" t="s">
        <v>146</v>
      </c>
      <c r="E87" s="260">
        <v>1461.24</v>
      </c>
      <c r="F87" s="260"/>
      <c r="G87" s="261">
        <f>E87*F87</f>
        <v>0</v>
      </c>
    </row>
    <row r="88" spans="1:7" x14ac:dyDescent="0.2">
      <c r="A88" s="629"/>
      <c r="B88" s="631"/>
      <c r="C88" s="861" t="s">
        <v>1145</v>
      </c>
      <c r="D88" s="862"/>
      <c r="E88" s="632">
        <v>1461.24</v>
      </c>
      <c r="F88" s="633"/>
      <c r="G88" s="634"/>
    </row>
    <row r="89" spans="1:7" x14ac:dyDescent="0.2">
      <c r="A89" s="256">
        <v>19</v>
      </c>
      <c r="B89" s="257" t="s">
        <v>1146</v>
      </c>
      <c r="C89" s="810" t="s">
        <v>1147</v>
      </c>
      <c r="D89" s="259" t="s">
        <v>146</v>
      </c>
      <c r="E89" s="260">
        <v>487.08</v>
      </c>
      <c r="F89" s="260"/>
      <c r="G89" s="261">
        <f>E89*F89</f>
        <v>0</v>
      </c>
    </row>
    <row r="90" spans="1:7" x14ac:dyDescent="0.2">
      <c r="A90" s="256">
        <v>20</v>
      </c>
      <c r="B90" s="257" t="s">
        <v>1148</v>
      </c>
      <c r="C90" s="810" t="s">
        <v>1149</v>
      </c>
      <c r="D90" s="259" t="s">
        <v>114</v>
      </c>
      <c r="E90" s="260">
        <v>138.6</v>
      </c>
      <c r="F90" s="260"/>
      <c r="G90" s="261">
        <f>E90*F90</f>
        <v>0</v>
      </c>
    </row>
    <row r="91" spans="1:7" x14ac:dyDescent="0.2">
      <c r="A91" s="629"/>
      <c r="B91" s="631"/>
      <c r="C91" s="861" t="s">
        <v>1150</v>
      </c>
      <c r="D91" s="862"/>
      <c r="E91" s="632">
        <v>138.6</v>
      </c>
      <c r="F91" s="633"/>
      <c r="G91" s="634"/>
    </row>
    <row r="92" spans="1:7" x14ac:dyDescent="0.2">
      <c r="A92" s="256">
        <v>21</v>
      </c>
      <c r="B92" s="257" t="s">
        <v>1151</v>
      </c>
      <c r="C92" s="810" t="s">
        <v>1152</v>
      </c>
      <c r="D92" s="259" t="s">
        <v>114</v>
      </c>
      <c r="E92" s="260">
        <v>415.8</v>
      </c>
      <c r="F92" s="260"/>
      <c r="G92" s="261">
        <f>E92*F92</f>
        <v>0</v>
      </c>
    </row>
    <row r="93" spans="1:7" x14ac:dyDescent="0.2">
      <c r="A93" s="629"/>
      <c r="B93" s="631"/>
      <c r="C93" s="861" t="s">
        <v>1153</v>
      </c>
      <c r="D93" s="862"/>
      <c r="E93" s="632">
        <v>415.8</v>
      </c>
      <c r="F93" s="633"/>
      <c r="G93" s="634"/>
    </row>
    <row r="94" spans="1:7" x14ac:dyDescent="0.2">
      <c r="A94" s="256">
        <v>22</v>
      </c>
      <c r="B94" s="257" t="s">
        <v>1154</v>
      </c>
      <c r="C94" s="810" t="s">
        <v>1155</v>
      </c>
      <c r="D94" s="259" t="s">
        <v>114</v>
      </c>
      <c r="E94" s="260">
        <v>138.6</v>
      </c>
      <c r="F94" s="260"/>
      <c r="G94" s="261">
        <f>E94*F94</f>
        <v>0</v>
      </c>
    </row>
    <row r="95" spans="1:7" x14ac:dyDescent="0.2">
      <c r="A95" s="265"/>
      <c r="B95" s="266" t="s">
        <v>101</v>
      </c>
      <c r="C95" s="811" t="s">
        <v>831</v>
      </c>
      <c r="D95" s="268"/>
      <c r="E95" s="269"/>
      <c r="F95" s="270"/>
      <c r="G95" s="271">
        <f>SUM(G78:G94)</f>
        <v>0</v>
      </c>
    </row>
    <row r="96" spans="1:7" x14ac:dyDescent="0.2">
      <c r="A96" s="245" t="s">
        <v>100</v>
      </c>
      <c r="B96" s="246" t="s">
        <v>209</v>
      </c>
      <c r="C96" s="809" t="s">
        <v>832</v>
      </c>
      <c r="D96" s="248"/>
      <c r="E96" s="249"/>
      <c r="F96" s="249"/>
      <c r="G96" s="250"/>
    </row>
    <row r="97" spans="1:7" x14ac:dyDescent="0.2">
      <c r="A97" s="256">
        <v>23</v>
      </c>
      <c r="B97" s="257" t="s">
        <v>1156</v>
      </c>
      <c r="C97" s="810" t="s">
        <v>1157</v>
      </c>
      <c r="D97" s="259" t="s">
        <v>114</v>
      </c>
      <c r="E97" s="260">
        <v>191.49</v>
      </c>
      <c r="F97" s="260"/>
      <c r="G97" s="261">
        <f>E97*F97</f>
        <v>0</v>
      </c>
    </row>
    <row r="98" spans="1:7" x14ac:dyDescent="0.2">
      <c r="A98" s="629"/>
      <c r="B98" s="631"/>
      <c r="C98" s="861" t="s">
        <v>1158</v>
      </c>
      <c r="D98" s="862"/>
      <c r="E98" s="632">
        <v>191.49</v>
      </c>
      <c r="F98" s="633"/>
      <c r="G98" s="634"/>
    </row>
    <row r="99" spans="1:7" x14ac:dyDescent="0.2">
      <c r="A99" s="256"/>
      <c r="B99" s="257" t="s">
        <v>1306</v>
      </c>
      <c r="C99" s="810" t="s">
        <v>1318</v>
      </c>
      <c r="D99" s="259" t="s">
        <v>589</v>
      </c>
      <c r="E99" s="260">
        <v>1</v>
      </c>
      <c r="F99" s="260"/>
      <c r="G99" s="261">
        <f>E99*F99</f>
        <v>0</v>
      </c>
    </row>
    <row r="100" spans="1:7" x14ac:dyDescent="0.2">
      <c r="A100" s="256"/>
      <c r="B100" s="257" t="s">
        <v>1319</v>
      </c>
      <c r="C100" s="810" t="s">
        <v>1892</v>
      </c>
      <c r="D100" s="259" t="s">
        <v>118</v>
      </c>
      <c r="E100" s="260">
        <v>58</v>
      </c>
      <c r="F100" s="260"/>
      <c r="G100" s="261">
        <f>E100*F100</f>
        <v>0</v>
      </c>
    </row>
    <row r="101" spans="1:7" x14ac:dyDescent="0.2">
      <c r="A101" s="265"/>
      <c r="B101" s="266" t="s">
        <v>101</v>
      </c>
      <c r="C101" s="811" t="s">
        <v>836</v>
      </c>
      <c r="D101" s="268"/>
      <c r="E101" s="269"/>
      <c r="F101" s="270"/>
      <c r="G101" s="271">
        <f>SUM(G96:G100)</f>
        <v>0</v>
      </c>
    </row>
    <row r="102" spans="1:7" x14ac:dyDescent="0.2">
      <c r="A102" s="245" t="s">
        <v>100</v>
      </c>
      <c r="B102" s="246" t="s">
        <v>214</v>
      </c>
      <c r="C102" s="809" t="s">
        <v>215</v>
      </c>
      <c r="D102" s="248"/>
      <c r="E102" s="249"/>
      <c r="F102" s="249"/>
      <c r="G102" s="250"/>
    </row>
    <row r="103" spans="1:7" x14ac:dyDescent="0.2">
      <c r="A103" s="256">
        <v>24</v>
      </c>
      <c r="B103" s="257" t="s">
        <v>1159</v>
      </c>
      <c r="C103" s="810" t="s">
        <v>1160</v>
      </c>
      <c r="D103" s="259" t="s">
        <v>218</v>
      </c>
      <c r="E103" s="260">
        <v>115.48420058000001</v>
      </c>
      <c r="F103" s="260"/>
      <c r="G103" s="261">
        <f>E103*F103</f>
        <v>0</v>
      </c>
    </row>
    <row r="104" spans="1:7" x14ac:dyDescent="0.2">
      <c r="A104" s="265"/>
      <c r="B104" s="266" t="s">
        <v>101</v>
      </c>
      <c r="C104" s="811" t="s">
        <v>420</v>
      </c>
      <c r="D104" s="268"/>
      <c r="E104" s="269"/>
      <c r="F104" s="270"/>
      <c r="G104" s="271">
        <f>SUM(G102:G103)</f>
        <v>0</v>
      </c>
    </row>
    <row r="105" spans="1:7" x14ac:dyDescent="0.2">
      <c r="A105" s="245" t="s">
        <v>100</v>
      </c>
      <c r="B105" s="246" t="s">
        <v>421</v>
      </c>
      <c r="C105" s="809" t="s">
        <v>422</v>
      </c>
      <c r="D105" s="248"/>
      <c r="E105" s="249"/>
      <c r="F105" s="249"/>
      <c r="G105" s="250"/>
    </row>
    <row r="106" spans="1:7" ht="22.5" x14ac:dyDescent="0.2">
      <c r="A106" s="256">
        <v>25</v>
      </c>
      <c r="B106" s="257" t="s">
        <v>1161</v>
      </c>
      <c r="C106" s="810" t="s">
        <v>1162</v>
      </c>
      <c r="D106" s="259" t="s">
        <v>114</v>
      </c>
      <c r="E106" s="260">
        <v>123.75</v>
      </c>
      <c r="F106" s="260"/>
      <c r="G106" s="261">
        <f>E106*F106</f>
        <v>0</v>
      </c>
    </row>
    <row r="107" spans="1:7" x14ac:dyDescent="0.2">
      <c r="A107" s="629"/>
      <c r="B107" s="631"/>
      <c r="C107" s="861" t="s">
        <v>1163</v>
      </c>
      <c r="D107" s="862"/>
      <c r="E107" s="632">
        <v>123.75</v>
      </c>
      <c r="F107" s="633"/>
      <c r="G107" s="634"/>
    </row>
    <row r="108" spans="1:7" x14ac:dyDescent="0.2">
      <c r="A108" s="265"/>
      <c r="B108" s="266" t="s">
        <v>101</v>
      </c>
      <c r="C108" s="811" t="s">
        <v>458</v>
      </c>
      <c r="D108" s="268"/>
      <c r="E108" s="269"/>
      <c r="F108" s="270"/>
      <c r="G108" s="271">
        <f>SUM(G105:G107)</f>
        <v>0</v>
      </c>
    </row>
    <row r="109" spans="1:7" x14ac:dyDescent="0.2">
      <c r="A109" s="245" t="s">
        <v>100</v>
      </c>
      <c r="B109" s="246" t="s">
        <v>927</v>
      </c>
      <c r="C109" s="809" t="s">
        <v>928</v>
      </c>
      <c r="D109" s="248"/>
      <c r="E109" s="249"/>
      <c r="F109" s="249"/>
      <c r="G109" s="250"/>
    </row>
    <row r="110" spans="1:7" x14ac:dyDescent="0.2">
      <c r="A110" s="256">
        <v>26</v>
      </c>
      <c r="B110" s="257" t="s">
        <v>1164</v>
      </c>
      <c r="C110" s="818" t="s">
        <v>1165</v>
      </c>
      <c r="D110" s="820" t="s">
        <v>118</v>
      </c>
      <c r="E110" s="260">
        <v>5.4</v>
      </c>
      <c r="F110" s="260"/>
      <c r="G110" s="261">
        <f>E110*F110</f>
        <v>0</v>
      </c>
    </row>
    <row r="111" spans="1:7" x14ac:dyDescent="0.2">
      <c r="A111" s="256">
        <v>27</v>
      </c>
      <c r="B111" s="257" t="s">
        <v>929</v>
      </c>
      <c r="C111" s="818" t="s">
        <v>930</v>
      </c>
      <c r="D111" s="820" t="s">
        <v>118</v>
      </c>
      <c r="E111" s="260">
        <v>48</v>
      </c>
      <c r="F111" s="260"/>
      <c r="G111" s="261">
        <f>E111*F111</f>
        <v>0</v>
      </c>
    </row>
    <row r="112" spans="1:7" x14ac:dyDescent="0.2">
      <c r="A112" s="629"/>
      <c r="B112" s="631"/>
      <c r="C112" s="878" t="s">
        <v>1166</v>
      </c>
      <c r="D112" s="879"/>
      <c r="E112" s="632">
        <v>48</v>
      </c>
      <c r="F112" s="633"/>
      <c r="G112" s="634"/>
    </row>
    <row r="113" spans="1:7" x14ac:dyDescent="0.2">
      <c r="A113" s="256">
        <v>28</v>
      </c>
      <c r="B113" s="257" t="s">
        <v>932</v>
      </c>
      <c r="C113" s="818" t="s">
        <v>933</v>
      </c>
      <c r="D113" s="820" t="s">
        <v>150</v>
      </c>
      <c r="E113" s="260">
        <v>5</v>
      </c>
      <c r="F113" s="260"/>
      <c r="G113" s="261">
        <f>E113*F113</f>
        <v>0</v>
      </c>
    </row>
    <row r="114" spans="1:7" x14ac:dyDescent="0.2">
      <c r="A114" s="256">
        <v>29</v>
      </c>
      <c r="B114" s="257" t="s">
        <v>1167</v>
      </c>
      <c r="C114" s="818" t="s">
        <v>1168</v>
      </c>
      <c r="D114" s="820" t="s">
        <v>118</v>
      </c>
      <c r="E114" s="260">
        <v>32.049999999999997</v>
      </c>
      <c r="F114" s="260"/>
      <c r="G114" s="261">
        <f>E114*F114</f>
        <v>0</v>
      </c>
    </row>
    <row r="115" spans="1:7" x14ac:dyDescent="0.2">
      <c r="A115" s="629"/>
      <c r="B115" s="631"/>
      <c r="C115" s="878" t="s">
        <v>1169</v>
      </c>
      <c r="D115" s="879"/>
      <c r="E115" s="632">
        <v>8.8000000000000007</v>
      </c>
      <c r="F115" s="633"/>
      <c r="G115" s="634"/>
    </row>
    <row r="116" spans="1:7" x14ac:dyDescent="0.2">
      <c r="A116" s="629"/>
      <c r="B116" s="631"/>
      <c r="C116" s="878" t="s">
        <v>1170</v>
      </c>
      <c r="D116" s="879"/>
      <c r="E116" s="632">
        <v>23.25</v>
      </c>
      <c r="F116" s="633"/>
      <c r="G116" s="634"/>
    </row>
    <row r="117" spans="1:7" x14ac:dyDescent="0.2">
      <c r="A117" s="256">
        <v>30</v>
      </c>
      <c r="B117" s="257" t="s">
        <v>1171</v>
      </c>
      <c r="C117" s="818" t="s">
        <v>1172</v>
      </c>
      <c r="D117" s="820" t="s">
        <v>118</v>
      </c>
      <c r="E117" s="260">
        <v>2.7</v>
      </c>
      <c r="F117" s="260"/>
      <c r="G117" s="261">
        <f>E117*F117</f>
        <v>0</v>
      </c>
    </row>
    <row r="118" spans="1:7" x14ac:dyDescent="0.2">
      <c r="A118" s="256">
        <v>31</v>
      </c>
      <c r="B118" s="257" t="s">
        <v>1173</v>
      </c>
      <c r="C118" s="818" t="s">
        <v>1174</v>
      </c>
      <c r="D118" s="820" t="s">
        <v>118</v>
      </c>
      <c r="E118" s="260">
        <v>19.2</v>
      </c>
      <c r="F118" s="260"/>
      <c r="G118" s="261">
        <f>E118*F118</f>
        <v>0</v>
      </c>
    </row>
    <row r="119" spans="1:7" x14ac:dyDescent="0.2">
      <c r="A119" s="629"/>
      <c r="B119" s="631"/>
      <c r="C119" s="878" t="s">
        <v>1175</v>
      </c>
      <c r="D119" s="879"/>
      <c r="E119" s="632">
        <v>19.2</v>
      </c>
      <c r="F119" s="633"/>
      <c r="G119" s="634"/>
    </row>
    <row r="120" spans="1:7" x14ac:dyDescent="0.2">
      <c r="A120" s="256">
        <v>32</v>
      </c>
      <c r="B120" s="257" t="s">
        <v>940</v>
      </c>
      <c r="C120" s="810" t="s">
        <v>941</v>
      </c>
      <c r="D120" s="259" t="s">
        <v>218</v>
      </c>
      <c r="E120" s="260">
        <v>0.35838950000000003</v>
      </c>
      <c r="F120" s="260"/>
      <c r="G120" s="261">
        <f>E120*F120</f>
        <v>0</v>
      </c>
    </row>
    <row r="121" spans="1:7" x14ac:dyDescent="0.2">
      <c r="A121" s="265"/>
      <c r="B121" s="266" t="s">
        <v>101</v>
      </c>
      <c r="C121" s="811" t="s">
        <v>942</v>
      </c>
      <c r="D121" s="268"/>
      <c r="E121" s="269"/>
      <c r="F121" s="270"/>
      <c r="G121" s="271">
        <f>SUM(G109:G120)</f>
        <v>0</v>
      </c>
    </row>
    <row r="122" spans="1:7" x14ac:dyDescent="0.2">
      <c r="A122" s="245" t="s">
        <v>100</v>
      </c>
      <c r="B122" s="246" t="s">
        <v>943</v>
      </c>
      <c r="C122" s="809" t="s">
        <v>944</v>
      </c>
      <c r="D122" s="248"/>
      <c r="E122" s="249"/>
      <c r="F122" s="249"/>
      <c r="G122" s="250"/>
    </row>
    <row r="123" spans="1:7" x14ac:dyDescent="0.2">
      <c r="A123" s="256">
        <v>33</v>
      </c>
      <c r="B123" s="257" t="s">
        <v>1176</v>
      </c>
      <c r="C123" s="810" t="s">
        <v>1177</v>
      </c>
      <c r="D123" s="259" t="s">
        <v>114</v>
      </c>
      <c r="E123" s="260">
        <v>160.80000000000001</v>
      </c>
      <c r="F123" s="260"/>
      <c r="G123" s="261">
        <f>E123*F123</f>
        <v>0</v>
      </c>
    </row>
    <row r="124" spans="1:7" x14ac:dyDescent="0.2">
      <c r="A124" s="629"/>
      <c r="B124" s="631"/>
      <c r="C124" s="861" t="s">
        <v>1178</v>
      </c>
      <c r="D124" s="862"/>
      <c r="E124" s="632">
        <v>160.80000000000001</v>
      </c>
      <c r="F124" s="633"/>
      <c r="G124" s="634"/>
    </row>
    <row r="125" spans="1:7" x14ac:dyDescent="0.2">
      <c r="A125" s="265"/>
      <c r="B125" s="266" t="s">
        <v>101</v>
      </c>
      <c r="C125" s="811" t="s">
        <v>974</v>
      </c>
      <c r="D125" s="268"/>
      <c r="E125" s="269"/>
      <c r="F125" s="270"/>
      <c r="G125" s="271">
        <f>SUM(G122:G124)</f>
        <v>0</v>
      </c>
    </row>
    <row r="126" spans="1:7" x14ac:dyDescent="0.2">
      <c r="A126" s="245" t="s">
        <v>100</v>
      </c>
      <c r="B126" s="246" t="s">
        <v>154</v>
      </c>
      <c r="C126" s="809" t="s">
        <v>155</v>
      </c>
      <c r="D126" s="248"/>
      <c r="E126" s="249"/>
      <c r="F126" s="249"/>
      <c r="G126" s="250"/>
    </row>
    <row r="127" spans="1:7" x14ac:dyDescent="0.2">
      <c r="A127" s="256">
        <v>34</v>
      </c>
      <c r="B127" s="257" t="s">
        <v>1179</v>
      </c>
      <c r="C127" s="818" t="s">
        <v>1180</v>
      </c>
      <c r="D127" s="820" t="s">
        <v>118</v>
      </c>
      <c r="E127" s="260">
        <v>11.48</v>
      </c>
      <c r="F127" s="260"/>
      <c r="G127" s="261">
        <f>E127*F127</f>
        <v>0</v>
      </c>
    </row>
    <row r="128" spans="1:7" x14ac:dyDescent="0.2">
      <c r="A128" s="629"/>
      <c r="B128" s="631"/>
      <c r="C128" s="878" t="s">
        <v>1181</v>
      </c>
      <c r="D128" s="879"/>
      <c r="E128" s="632">
        <v>11.48</v>
      </c>
      <c r="F128" s="633"/>
      <c r="G128" s="634"/>
    </row>
    <row r="129" spans="1:7" x14ac:dyDescent="0.2">
      <c r="A129" s="256">
        <v>35</v>
      </c>
      <c r="B129" s="257" t="s">
        <v>1182</v>
      </c>
      <c r="C129" s="818" t="s">
        <v>1183</v>
      </c>
      <c r="D129" s="820" t="s">
        <v>118</v>
      </c>
      <c r="E129" s="260">
        <v>32.5</v>
      </c>
      <c r="F129" s="260"/>
      <c r="G129" s="261">
        <f>E129*F129</f>
        <v>0</v>
      </c>
    </row>
    <row r="130" spans="1:7" x14ac:dyDescent="0.2">
      <c r="A130" s="629"/>
      <c r="B130" s="631"/>
      <c r="C130" s="878" t="s">
        <v>1184</v>
      </c>
      <c r="D130" s="879"/>
      <c r="E130" s="632">
        <v>32.5</v>
      </c>
      <c r="F130" s="633"/>
      <c r="G130" s="634"/>
    </row>
    <row r="131" spans="1:7" x14ac:dyDescent="0.2">
      <c r="A131" s="629"/>
      <c r="B131" s="631"/>
      <c r="C131" s="878" t="s">
        <v>1185</v>
      </c>
      <c r="D131" s="879"/>
      <c r="E131" s="632">
        <v>0</v>
      </c>
      <c r="F131" s="633"/>
      <c r="G131" s="634"/>
    </row>
    <row r="132" spans="1:7" x14ac:dyDescent="0.2">
      <c r="A132" s="256">
        <v>36</v>
      </c>
      <c r="B132" s="257" t="s">
        <v>1186</v>
      </c>
      <c r="C132" s="818" t="s">
        <v>1187</v>
      </c>
      <c r="D132" s="820" t="s">
        <v>114</v>
      </c>
      <c r="E132" s="260">
        <v>160.80000000000001</v>
      </c>
      <c r="F132" s="260"/>
      <c r="G132" s="261">
        <f>E132*F132</f>
        <v>0</v>
      </c>
    </row>
    <row r="133" spans="1:7" x14ac:dyDescent="0.2">
      <c r="A133" s="629"/>
      <c r="B133" s="631"/>
      <c r="C133" s="878" t="s">
        <v>1188</v>
      </c>
      <c r="D133" s="879"/>
      <c r="E133" s="632">
        <v>160.80000000000001</v>
      </c>
      <c r="F133" s="633"/>
      <c r="G133" s="634"/>
    </row>
    <row r="134" spans="1:7" x14ac:dyDescent="0.2">
      <c r="A134" s="629"/>
      <c r="B134" s="631"/>
      <c r="C134" s="878" t="s">
        <v>1189</v>
      </c>
      <c r="D134" s="879"/>
      <c r="E134" s="632">
        <v>0</v>
      </c>
      <c r="F134" s="633"/>
      <c r="G134" s="634"/>
    </row>
    <row r="135" spans="1:7" x14ac:dyDescent="0.2">
      <c r="A135" s="256">
        <v>37</v>
      </c>
      <c r="B135" s="257" t="s">
        <v>1190</v>
      </c>
      <c r="C135" s="818" t="s">
        <v>1191</v>
      </c>
      <c r="D135" s="820" t="s">
        <v>114</v>
      </c>
      <c r="E135" s="260">
        <v>108.06</v>
      </c>
      <c r="F135" s="260"/>
      <c r="G135" s="261">
        <f>E135*F135</f>
        <v>0</v>
      </c>
    </row>
    <row r="136" spans="1:7" x14ac:dyDescent="0.2">
      <c r="A136" s="629"/>
      <c r="B136" s="631"/>
      <c r="C136" s="878" t="s">
        <v>1192</v>
      </c>
      <c r="D136" s="879"/>
      <c r="E136" s="632">
        <v>108.06</v>
      </c>
      <c r="F136" s="633"/>
      <c r="G136" s="634"/>
    </row>
    <row r="137" spans="1:7" x14ac:dyDescent="0.2">
      <c r="A137" s="629"/>
      <c r="B137" s="631"/>
      <c r="C137" s="878" t="s">
        <v>1193</v>
      </c>
      <c r="D137" s="879"/>
      <c r="E137" s="632">
        <v>0</v>
      </c>
      <c r="F137" s="633"/>
      <c r="G137" s="634"/>
    </row>
    <row r="138" spans="1:7" x14ac:dyDescent="0.2">
      <c r="A138" s="629"/>
      <c r="B138" s="631"/>
      <c r="C138" s="878" t="s">
        <v>1194</v>
      </c>
      <c r="D138" s="879"/>
      <c r="E138" s="632">
        <v>0</v>
      </c>
      <c r="F138" s="633"/>
      <c r="G138" s="634"/>
    </row>
    <row r="139" spans="1:7" x14ac:dyDescent="0.2">
      <c r="A139" s="265"/>
      <c r="B139" s="266" t="s">
        <v>101</v>
      </c>
      <c r="C139" s="811" t="s">
        <v>156</v>
      </c>
      <c r="D139" s="268"/>
      <c r="E139" s="269"/>
      <c r="F139" s="270"/>
      <c r="G139" s="271">
        <f>SUM(G126:G138)</f>
        <v>0</v>
      </c>
    </row>
    <row r="140" spans="1:7" x14ac:dyDescent="0.2">
      <c r="A140" s="245" t="s">
        <v>100</v>
      </c>
      <c r="B140" s="246" t="s">
        <v>510</v>
      </c>
      <c r="C140" s="809" t="s">
        <v>511</v>
      </c>
      <c r="D140" s="248"/>
      <c r="E140" s="249"/>
      <c r="F140" s="249"/>
      <c r="G140" s="250"/>
    </row>
    <row r="141" spans="1:7" x14ac:dyDescent="0.2">
      <c r="A141" s="256">
        <v>38</v>
      </c>
      <c r="B141" s="257" t="s">
        <v>1179</v>
      </c>
      <c r="C141" s="810" t="s">
        <v>1195</v>
      </c>
      <c r="D141" s="259" t="s">
        <v>303</v>
      </c>
      <c r="E141" s="823">
        <v>5897</v>
      </c>
      <c r="F141" s="260"/>
      <c r="G141" s="261">
        <f>E141*F141</f>
        <v>0</v>
      </c>
    </row>
    <row r="142" spans="1:7" x14ac:dyDescent="0.2">
      <c r="A142" s="629"/>
      <c r="B142" s="631"/>
      <c r="C142" s="880" t="s">
        <v>1196</v>
      </c>
      <c r="D142" s="881"/>
      <c r="E142" s="822">
        <v>5897</v>
      </c>
      <c r="F142" s="633"/>
      <c r="G142" s="634"/>
    </row>
    <row r="143" spans="1:7" x14ac:dyDescent="0.2">
      <c r="A143" s="629"/>
      <c r="B143" s="631"/>
      <c r="C143" s="880" t="s">
        <v>1901</v>
      </c>
      <c r="D143" s="881"/>
      <c r="E143" s="822">
        <v>0</v>
      </c>
      <c r="F143" s="633"/>
      <c r="G143" s="634"/>
    </row>
    <row r="144" spans="1:7" x14ac:dyDescent="0.2">
      <c r="A144" s="256">
        <v>39</v>
      </c>
      <c r="B144" s="257" t="s">
        <v>1182</v>
      </c>
      <c r="C144" s="810" t="s">
        <v>1197</v>
      </c>
      <c r="D144" s="259" t="s">
        <v>114</v>
      </c>
      <c r="E144" s="260">
        <v>20.25</v>
      </c>
      <c r="F144" s="260"/>
      <c r="G144" s="261">
        <f>E144*F144</f>
        <v>0</v>
      </c>
    </row>
    <row r="145" spans="1:7" x14ac:dyDescent="0.2">
      <c r="A145" s="629"/>
      <c r="B145" s="631"/>
      <c r="C145" s="861" t="s">
        <v>1198</v>
      </c>
      <c r="D145" s="862"/>
      <c r="E145" s="632">
        <v>20.25</v>
      </c>
      <c r="F145" s="633"/>
      <c r="G145" s="634"/>
    </row>
    <row r="146" spans="1:7" x14ac:dyDescent="0.2">
      <c r="A146" s="629"/>
      <c r="B146" s="631"/>
      <c r="C146" s="861" t="s">
        <v>1199</v>
      </c>
      <c r="D146" s="862"/>
      <c r="E146" s="632">
        <v>0</v>
      </c>
      <c r="F146" s="633"/>
      <c r="G146" s="634"/>
    </row>
    <row r="147" spans="1:7" x14ac:dyDescent="0.2">
      <c r="A147" s="265"/>
      <c r="B147" s="266" t="s">
        <v>101</v>
      </c>
      <c r="C147" s="811" t="s">
        <v>519</v>
      </c>
      <c r="D147" s="268"/>
      <c r="E147" s="269"/>
      <c r="F147" s="270"/>
      <c r="G147" s="271">
        <f>SUM(G140:G146)</f>
        <v>0</v>
      </c>
    </row>
    <row r="148" spans="1:7" x14ac:dyDescent="0.2">
      <c r="A148" s="245" t="s">
        <v>100</v>
      </c>
      <c r="B148" s="246" t="s">
        <v>1078</v>
      </c>
      <c r="C148" s="809" t="s">
        <v>1079</v>
      </c>
      <c r="D148" s="248"/>
      <c r="E148" s="249"/>
      <c r="F148" s="249"/>
      <c r="G148" s="250"/>
    </row>
    <row r="149" spans="1:7" x14ac:dyDescent="0.2">
      <c r="A149" s="256">
        <v>40</v>
      </c>
      <c r="B149" s="257" t="s">
        <v>1200</v>
      </c>
      <c r="C149" s="818" t="s">
        <v>1898</v>
      </c>
      <c r="D149" s="259" t="s">
        <v>232</v>
      </c>
      <c r="E149" s="260">
        <v>8</v>
      </c>
      <c r="F149" s="260"/>
      <c r="G149" s="261">
        <f>E149*F149</f>
        <v>0</v>
      </c>
    </row>
    <row r="150" spans="1:7" x14ac:dyDescent="0.2">
      <c r="A150" s="256">
        <v>41</v>
      </c>
      <c r="B150" s="257" t="s">
        <v>1179</v>
      </c>
      <c r="C150" s="818" t="s">
        <v>1676</v>
      </c>
      <c r="D150" s="259" t="s">
        <v>524</v>
      </c>
      <c r="E150" s="260">
        <v>1</v>
      </c>
      <c r="F150" s="260"/>
      <c r="G150" s="261">
        <f>E150*F150</f>
        <v>0</v>
      </c>
    </row>
    <row r="151" spans="1:7" x14ac:dyDescent="0.2">
      <c r="A151" s="256">
        <v>42</v>
      </c>
      <c r="B151" s="257" t="s">
        <v>1182</v>
      </c>
      <c r="C151" s="818" t="s">
        <v>1201</v>
      </c>
      <c r="D151" s="259" t="s">
        <v>600</v>
      </c>
      <c r="E151" s="260">
        <v>50</v>
      </c>
      <c r="F151" s="260"/>
      <c r="G151" s="261">
        <f>E151*F151</f>
        <v>0</v>
      </c>
    </row>
    <row r="152" spans="1:7" x14ac:dyDescent="0.2">
      <c r="A152" s="265"/>
      <c r="B152" s="266" t="s">
        <v>101</v>
      </c>
      <c r="C152" s="811" t="s">
        <v>1080</v>
      </c>
      <c r="D152" s="268"/>
      <c r="E152" s="269"/>
      <c r="F152" s="270"/>
      <c r="G152" s="271">
        <f>SUM(G148:G151)</f>
        <v>0</v>
      </c>
    </row>
    <row r="153" spans="1:7" x14ac:dyDescent="0.2">
      <c r="A153" s="245" t="s">
        <v>100</v>
      </c>
      <c r="B153" s="246"/>
      <c r="C153" s="809" t="s">
        <v>1912</v>
      </c>
      <c r="D153" s="248"/>
      <c r="E153" s="249"/>
      <c r="F153" s="249"/>
      <c r="G153" s="250"/>
    </row>
    <row r="154" spans="1:7" x14ac:dyDescent="0.2">
      <c r="A154" s="256">
        <v>44</v>
      </c>
      <c r="B154" s="257" t="s">
        <v>1179</v>
      </c>
      <c r="C154" s="810" t="s">
        <v>1911</v>
      </c>
      <c r="D154" s="259" t="s">
        <v>232</v>
      </c>
      <c r="E154" s="260">
        <v>5</v>
      </c>
      <c r="F154" s="260"/>
      <c r="G154" s="261">
        <f>E154*F154</f>
        <v>0</v>
      </c>
    </row>
    <row r="155" spans="1:7" x14ac:dyDescent="0.2">
      <c r="A155" s="265"/>
      <c r="B155" s="266" t="s">
        <v>101</v>
      </c>
      <c r="C155" s="811" t="s">
        <v>1912</v>
      </c>
      <c r="D155" s="268"/>
      <c r="E155" s="269"/>
      <c r="F155" s="270"/>
      <c r="G155" s="271">
        <f>SUM(G153:G154)</f>
        <v>0</v>
      </c>
    </row>
    <row r="156" spans="1:7" x14ac:dyDescent="0.2">
      <c r="A156" s="652">
        <v>6</v>
      </c>
      <c r="B156" s="660" t="s">
        <v>585</v>
      </c>
      <c r="C156" s="812" t="s">
        <v>586</v>
      </c>
      <c r="D156" s="344" t="s">
        <v>146</v>
      </c>
      <c r="E156" s="345">
        <v>792</v>
      </c>
      <c r="F156" s="345"/>
      <c r="G156" s="346">
        <f>E156*F156</f>
        <v>0</v>
      </c>
    </row>
    <row r="157" spans="1:7" ht="18" x14ac:dyDescent="0.2">
      <c r="A157" s="256">
        <v>2</v>
      </c>
      <c r="B157" s="821" t="s">
        <v>1899</v>
      </c>
      <c r="C157" s="824" t="s">
        <v>1900</v>
      </c>
      <c r="D157" s="259" t="s">
        <v>114</v>
      </c>
      <c r="E157" s="260">
        <v>23.75</v>
      </c>
      <c r="F157" s="260"/>
      <c r="G157" s="261">
        <f>E157*F157</f>
        <v>0</v>
      </c>
    </row>
    <row r="158" spans="1:7" x14ac:dyDescent="0.2">
      <c r="A158" s="256">
        <v>3</v>
      </c>
      <c r="B158" s="660" t="s">
        <v>592</v>
      </c>
      <c r="C158" s="812" t="s">
        <v>593</v>
      </c>
      <c r="D158" s="655" t="s">
        <v>232</v>
      </c>
      <c r="E158" s="656">
        <v>5</v>
      </c>
      <c r="F158" s="657"/>
      <c r="G158" s="261">
        <f>E158*F158</f>
        <v>0</v>
      </c>
    </row>
    <row r="159" spans="1:7" x14ac:dyDescent="0.2">
      <c r="A159" s="265"/>
      <c r="B159" s="266" t="s">
        <v>101</v>
      </c>
      <c r="C159" s="811" t="s">
        <v>117</v>
      </c>
      <c r="D159" s="268"/>
      <c r="E159" s="269"/>
      <c r="F159" s="270"/>
      <c r="G159" s="271">
        <f>SUM(G156:G158)</f>
        <v>0</v>
      </c>
    </row>
    <row r="160" spans="1:7" x14ac:dyDescent="0.2">
      <c r="A160" s="245" t="s">
        <v>100</v>
      </c>
      <c r="B160" s="246" t="s">
        <v>134</v>
      </c>
      <c r="C160" s="809" t="s">
        <v>135</v>
      </c>
      <c r="D160" s="248"/>
      <c r="E160" s="249"/>
      <c r="F160" s="249"/>
      <c r="G160" s="250"/>
    </row>
    <row r="161" spans="1:12" ht="22.5" x14ac:dyDescent="0.2">
      <c r="A161" s="256">
        <v>4</v>
      </c>
      <c r="B161" s="257" t="s">
        <v>591</v>
      </c>
      <c r="C161" s="810" t="s">
        <v>1311</v>
      </c>
      <c r="D161" s="259" t="s">
        <v>114</v>
      </c>
      <c r="E161" s="260">
        <v>387</v>
      </c>
      <c r="F161" s="260"/>
      <c r="G161" s="261">
        <f>E161*F161</f>
        <v>0</v>
      </c>
    </row>
    <row r="162" spans="1:12" x14ac:dyDescent="0.2">
      <c r="A162" s="265"/>
      <c r="B162" s="266" t="s">
        <v>101</v>
      </c>
      <c r="C162" s="811" t="s">
        <v>136</v>
      </c>
      <c r="D162" s="268"/>
      <c r="E162" s="269"/>
      <c r="F162" s="270"/>
      <c r="G162" s="271">
        <f>SUM(G160:G161)</f>
        <v>0</v>
      </c>
      <c r="L162" s="669">
        <f>G159+G152+G147+G139+G125+G121+G108+G104+G101+G95+G77+G73+G68+G63+G59+G49+G35</f>
        <v>0</v>
      </c>
    </row>
    <row r="163" spans="1:12" x14ac:dyDescent="0.2">
      <c r="E163" s="228"/>
    </row>
    <row r="164" spans="1:12" x14ac:dyDescent="0.2">
      <c r="A164" s="228" t="s">
        <v>1862</v>
      </c>
      <c r="E164" s="228"/>
    </row>
    <row r="165" spans="1:12" x14ac:dyDescent="0.2">
      <c r="A165" s="792" t="s">
        <v>1677</v>
      </c>
      <c r="D165" s="793" t="s">
        <v>1846</v>
      </c>
      <c r="E165" s="793" t="s">
        <v>1847</v>
      </c>
    </row>
    <row r="166" spans="1:12" ht="14.25" x14ac:dyDescent="0.25">
      <c r="A166" s="799" t="s">
        <v>1848</v>
      </c>
      <c r="D166" s="800"/>
      <c r="E166" s="813"/>
    </row>
    <row r="167" spans="1:12" x14ac:dyDescent="0.2">
      <c r="A167" s="792" t="s">
        <v>28</v>
      </c>
      <c r="D167" s="798">
        <v>0</v>
      </c>
      <c r="E167" s="793"/>
    </row>
    <row r="168" spans="1:12" x14ac:dyDescent="0.2">
      <c r="A168" s="792" t="s">
        <v>1849</v>
      </c>
      <c r="D168" s="798">
        <v>0</v>
      </c>
      <c r="E168" s="793">
        <v>0</v>
      </c>
    </row>
    <row r="169" spans="1:12" x14ac:dyDescent="0.2">
      <c r="A169" s="792" t="s">
        <v>1850</v>
      </c>
      <c r="D169" s="798"/>
      <c r="E169" s="793"/>
    </row>
    <row r="170" spans="1:12" x14ac:dyDescent="0.2">
      <c r="A170" s="792" t="s">
        <v>1851</v>
      </c>
      <c r="D170" s="798"/>
      <c r="E170" s="793"/>
    </row>
    <row r="171" spans="1:12" x14ac:dyDescent="0.2">
      <c r="A171" s="801" t="s">
        <v>1852</v>
      </c>
      <c r="D171" s="802">
        <v>0</v>
      </c>
      <c r="E171" s="814"/>
    </row>
    <row r="172" spans="1:12" x14ac:dyDescent="0.2">
      <c r="A172" s="792" t="s">
        <v>1853</v>
      </c>
      <c r="D172" s="798"/>
      <c r="E172" s="793"/>
    </row>
    <row r="173" spans="1:12" x14ac:dyDescent="0.2">
      <c r="A173" s="792" t="s">
        <v>460</v>
      </c>
      <c r="D173" s="798"/>
      <c r="E173" s="793"/>
    </row>
    <row r="174" spans="1:12" x14ac:dyDescent="0.2">
      <c r="A174" s="792" t="s">
        <v>186</v>
      </c>
      <c r="D174" s="798"/>
      <c r="E174" s="793"/>
    </row>
    <row r="175" spans="1:12" x14ac:dyDescent="0.2">
      <c r="A175" s="792" t="s">
        <v>1854</v>
      </c>
      <c r="D175" s="798"/>
      <c r="E175" s="793">
        <v>0</v>
      </c>
    </row>
    <row r="176" spans="1:12" x14ac:dyDescent="0.2">
      <c r="A176" s="801" t="s">
        <v>1855</v>
      </c>
      <c r="D176" s="802">
        <v>0</v>
      </c>
      <c r="E176" s="814"/>
    </row>
    <row r="177" spans="1:10" x14ac:dyDescent="0.2">
      <c r="A177" s="792" t="s">
        <v>1856</v>
      </c>
      <c r="D177" s="798"/>
      <c r="E177" s="793">
        <v>0</v>
      </c>
    </row>
    <row r="178" spans="1:10" x14ac:dyDescent="0.2">
      <c r="A178" s="792" t="s">
        <v>1857</v>
      </c>
      <c r="D178" s="798"/>
      <c r="E178" s="793">
        <v>0</v>
      </c>
    </row>
    <row r="179" spans="1:10" x14ac:dyDescent="0.2">
      <c r="A179" s="792" t="s">
        <v>1858</v>
      </c>
      <c r="D179" s="798"/>
      <c r="E179" s="793">
        <v>0</v>
      </c>
    </row>
    <row r="180" spans="1:10" ht="14.25" x14ac:dyDescent="0.25">
      <c r="A180" s="799" t="s">
        <v>1859</v>
      </c>
      <c r="D180" s="800"/>
      <c r="E180" s="813"/>
    </row>
    <row r="181" spans="1:10" x14ac:dyDescent="0.2">
      <c r="A181" s="792" t="s">
        <v>1685</v>
      </c>
      <c r="D181" s="798"/>
      <c r="E181" s="793"/>
    </row>
    <row r="182" spans="1:10" x14ac:dyDescent="0.2">
      <c r="A182" s="792" t="s">
        <v>1860</v>
      </c>
      <c r="D182" s="798"/>
      <c r="E182" s="793">
        <v>0</v>
      </c>
    </row>
    <row r="183" spans="1:10" x14ac:dyDescent="0.2">
      <c r="A183" s="792" t="s">
        <v>1860</v>
      </c>
      <c r="D183" s="798"/>
      <c r="E183" s="793">
        <v>0</v>
      </c>
    </row>
    <row r="184" spans="1:10" ht="14.25" x14ac:dyDescent="0.25">
      <c r="A184" s="799" t="s">
        <v>1861</v>
      </c>
      <c r="D184" s="803" t="s">
        <v>1680</v>
      </c>
      <c r="E184" s="799" t="s">
        <v>29</v>
      </c>
    </row>
    <row r="185" spans="1:10" x14ac:dyDescent="0.2">
      <c r="A185" s="792" t="s">
        <v>1079</v>
      </c>
      <c r="D185" s="798"/>
      <c r="E185" s="793"/>
    </row>
    <row r="186" spans="1:10" x14ac:dyDescent="0.2">
      <c r="A186" s="792" t="s">
        <v>186</v>
      </c>
      <c r="D186" s="798"/>
      <c r="E186" s="793">
        <v>0</v>
      </c>
      <c r="F186" s="264"/>
      <c r="G186" s="264"/>
    </row>
    <row r="187" spans="1:10" x14ac:dyDescent="0.2">
      <c r="A187" s="264"/>
      <c r="B187" s="264"/>
      <c r="C187" s="815"/>
      <c r="D187" s="264"/>
      <c r="E187" s="264"/>
      <c r="F187" s="264"/>
      <c r="G187" s="264"/>
    </row>
    <row r="188" spans="1:10" x14ac:dyDescent="0.2">
      <c r="A188" s="792" t="s">
        <v>1677</v>
      </c>
      <c r="B188" s="792" t="s">
        <v>1678</v>
      </c>
      <c r="C188" s="793" t="s">
        <v>1679</v>
      </c>
      <c r="D188" s="793" t="s">
        <v>1680</v>
      </c>
      <c r="E188" s="793" t="s">
        <v>1681</v>
      </c>
      <c r="F188" s="792" t="s">
        <v>1682</v>
      </c>
      <c r="G188" s="793" t="s">
        <v>29</v>
      </c>
      <c r="H188" s="793" t="s">
        <v>392</v>
      </c>
      <c r="I188" s="793" t="s">
        <v>1683</v>
      </c>
      <c r="J188" s="793" t="s">
        <v>18</v>
      </c>
    </row>
    <row r="189" spans="1:10" ht="16.5" x14ac:dyDescent="0.3">
      <c r="A189" s="794" t="s">
        <v>1079</v>
      </c>
      <c r="B189" s="794" t="s">
        <v>1685</v>
      </c>
      <c r="C189" s="816"/>
      <c r="D189" s="795"/>
      <c r="E189" s="795"/>
      <c r="F189" s="794" t="s">
        <v>1685</v>
      </c>
      <c r="G189" s="795"/>
      <c r="H189" s="795"/>
      <c r="I189" s="795"/>
      <c r="J189" s="795"/>
    </row>
    <row r="190" spans="1:10" ht="14.25" x14ac:dyDescent="0.25">
      <c r="A190" s="796" t="s">
        <v>1863</v>
      </c>
      <c r="B190" s="796" t="s">
        <v>1685</v>
      </c>
      <c r="C190" s="817"/>
      <c r="D190" s="797"/>
      <c r="E190" s="797"/>
      <c r="F190" s="796" t="s">
        <v>1685</v>
      </c>
      <c r="G190" s="797"/>
      <c r="H190" s="797"/>
      <c r="I190" s="797"/>
      <c r="J190" s="797"/>
    </row>
    <row r="191" spans="1:10" ht="14.25" x14ac:dyDescent="0.25">
      <c r="A191" s="796" t="s">
        <v>1782</v>
      </c>
      <c r="B191" s="796" t="s">
        <v>1685</v>
      </c>
      <c r="C191" s="817"/>
      <c r="D191" s="797"/>
      <c r="E191" s="797"/>
      <c r="F191" s="796" t="s">
        <v>1685</v>
      </c>
      <c r="G191" s="797"/>
      <c r="H191" s="797"/>
      <c r="I191" s="797"/>
      <c r="J191" s="797"/>
    </row>
    <row r="192" spans="1:10" x14ac:dyDescent="0.2">
      <c r="A192" s="792" t="s">
        <v>1783</v>
      </c>
      <c r="B192" s="792" t="s">
        <v>118</v>
      </c>
      <c r="C192" s="793">
        <v>70</v>
      </c>
      <c r="D192" s="798"/>
      <c r="E192" s="798">
        <f>C192*D192</f>
        <v>0</v>
      </c>
      <c r="F192" s="792" t="s">
        <v>1685</v>
      </c>
      <c r="G192" s="798"/>
      <c r="H192" s="798">
        <v>7656.6</v>
      </c>
      <c r="I192" s="798">
        <v>168.08</v>
      </c>
      <c r="J192" s="798">
        <v>11765.6</v>
      </c>
    </row>
    <row r="193" spans="1:10" x14ac:dyDescent="0.2">
      <c r="A193" s="792" t="s">
        <v>1785</v>
      </c>
      <c r="B193" s="792" t="s">
        <v>232</v>
      </c>
      <c r="C193" s="793">
        <v>24</v>
      </c>
      <c r="D193" s="798"/>
      <c r="E193" s="798">
        <f t="shared" ref="E193:E227" si="0">C193*D193</f>
        <v>0</v>
      </c>
      <c r="F193" s="792" t="s">
        <v>1685</v>
      </c>
      <c r="G193" s="798"/>
      <c r="H193" s="798">
        <v>0</v>
      </c>
      <c r="I193" s="798">
        <v>25.6</v>
      </c>
      <c r="J193" s="798">
        <v>614.4</v>
      </c>
    </row>
    <row r="194" spans="1:10" x14ac:dyDescent="0.2">
      <c r="A194" s="792" t="s">
        <v>1787</v>
      </c>
      <c r="B194" s="792" t="s">
        <v>232</v>
      </c>
      <c r="C194" s="793">
        <v>16</v>
      </c>
      <c r="D194" s="798"/>
      <c r="E194" s="798">
        <f t="shared" si="0"/>
        <v>0</v>
      </c>
      <c r="F194" s="792" t="s">
        <v>1685</v>
      </c>
      <c r="G194" s="798"/>
      <c r="H194" s="798">
        <v>512</v>
      </c>
      <c r="I194" s="798">
        <v>90</v>
      </c>
      <c r="J194" s="798">
        <v>1440</v>
      </c>
    </row>
    <row r="195" spans="1:10" ht="14.25" x14ac:dyDescent="0.25">
      <c r="A195" s="796" t="s">
        <v>1788</v>
      </c>
      <c r="B195" s="796" t="s">
        <v>1685</v>
      </c>
      <c r="C195" s="817"/>
      <c r="D195" s="797"/>
      <c r="E195" s="798">
        <f t="shared" si="0"/>
        <v>0</v>
      </c>
      <c r="F195" s="796" t="s">
        <v>1685</v>
      </c>
      <c r="G195" s="797"/>
      <c r="H195" s="797"/>
      <c r="I195" s="797"/>
      <c r="J195" s="797"/>
    </row>
    <row r="196" spans="1:10" x14ac:dyDescent="0.2">
      <c r="A196" s="792" t="s">
        <v>1789</v>
      </c>
      <c r="B196" s="792" t="s">
        <v>232</v>
      </c>
      <c r="C196" s="793">
        <v>4</v>
      </c>
      <c r="D196" s="798"/>
      <c r="E196" s="798">
        <f t="shared" si="0"/>
        <v>0</v>
      </c>
      <c r="F196" s="792" t="s">
        <v>1685</v>
      </c>
      <c r="G196" s="798"/>
      <c r="H196" s="798">
        <v>221.32</v>
      </c>
      <c r="I196" s="798">
        <v>77.430000000000007</v>
      </c>
      <c r="J196" s="798">
        <v>309.72000000000003</v>
      </c>
    </row>
    <row r="197" spans="1:10" x14ac:dyDescent="0.2">
      <c r="A197" s="792" t="s">
        <v>1790</v>
      </c>
      <c r="B197" s="792" t="s">
        <v>232</v>
      </c>
      <c r="C197" s="793">
        <v>8</v>
      </c>
      <c r="D197" s="798"/>
      <c r="E197" s="798">
        <f t="shared" si="0"/>
        <v>0</v>
      </c>
      <c r="F197" s="792" t="s">
        <v>1685</v>
      </c>
      <c r="G197" s="798"/>
      <c r="H197" s="798">
        <v>442.64</v>
      </c>
      <c r="I197" s="798">
        <v>71.33</v>
      </c>
      <c r="J197" s="798">
        <v>570.64</v>
      </c>
    </row>
    <row r="198" spans="1:10" x14ac:dyDescent="0.2">
      <c r="A198" s="792" t="s">
        <v>1791</v>
      </c>
      <c r="B198" s="792" t="s">
        <v>232</v>
      </c>
      <c r="C198" s="793">
        <v>2</v>
      </c>
      <c r="D198" s="798"/>
      <c r="E198" s="798">
        <f t="shared" si="0"/>
        <v>0</v>
      </c>
      <c r="F198" s="792" t="s">
        <v>1685</v>
      </c>
      <c r="G198" s="798"/>
      <c r="H198" s="798">
        <v>154.96</v>
      </c>
      <c r="I198" s="798">
        <v>99.98</v>
      </c>
      <c r="J198" s="798">
        <v>199.96</v>
      </c>
    </row>
    <row r="199" spans="1:10" x14ac:dyDescent="0.2">
      <c r="A199" s="792" t="s">
        <v>1792</v>
      </c>
      <c r="B199" s="792" t="s">
        <v>232</v>
      </c>
      <c r="C199" s="793">
        <v>4</v>
      </c>
      <c r="D199" s="798"/>
      <c r="E199" s="798">
        <f t="shared" si="0"/>
        <v>0</v>
      </c>
      <c r="F199" s="792" t="s">
        <v>1685</v>
      </c>
      <c r="G199" s="798"/>
      <c r="H199" s="798">
        <v>309.92</v>
      </c>
      <c r="I199" s="798">
        <v>107.48</v>
      </c>
      <c r="J199" s="798">
        <v>429.92</v>
      </c>
    </row>
    <row r="200" spans="1:10" x14ac:dyDescent="0.2">
      <c r="A200" s="792" t="s">
        <v>1793</v>
      </c>
      <c r="B200" s="792" t="s">
        <v>232</v>
      </c>
      <c r="C200" s="793">
        <v>4</v>
      </c>
      <c r="D200" s="798"/>
      <c r="E200" s="798">
        <f t="shared" si="0"/>
        <v>0</v>
      </c>
      <c r="F200" s="792" t="s">
        <v>1685</v>
      </c>
      <c r="G200" s="798"/>
      <c r="H200" s="798">
        <v>221.32</v>
      </c>
      <c r="I200" s="798">
        <v>80.33</v>
      </c>
      <c r="J200" s="798">
        <v>321.32</v>
      </c>
    </row>
    <row r="201" spans="1:10" x14ac:dyDescent="0.2">
      <c r="A201" s="792" t="s">
        <v>1794</v>
      </c>
      <c r="B201" s="792" t="s">
        <v>232</v>
      </c>
      <c r="C201" s="793">
        <v>8</v>
      </c>
      <c r="D201" s="798"/>
      <c r="E201" s="798">
        <f t="shared" si="0"/>
        <v>0</v>
      </c>
      <c r="F201" s="792" t="s">
        <v>1685</v>
      </c>
      <c r="G201" s="798"/>
      <c r="H201" s="798">
        <v>442.64</v>
      </c>
      <c r="I201" s="798">
        <v>80.33</v>
      </c>
      <c r="J201" s="798">
        <v>642.64</v>
      </c>
    </row>
    <row r="202" spans="1:10" x14ac:dyDescent="0.2">
      <c r="A202" s="792" t="s">
        <v>1795</v>
      </c>
      <c r="B202" s="792" t="s">
        <v>232</v>
      </c>
      <c r="C202" s="793">
        <v>2</v>
      </c>
      <c r="D202" s="798"/>
      <c r="E202" s="798">
        <f t="shared" si="0"/>
        <v>0</v>
      </c>
      <c r="F202" s="792" t="s">
        <v>1685</v>
      </c>
      <c r="G202" s="798"/>
      <c r="H202" s="798">
        <v>154.96</v>
      </c>
      <c r="I202" s="798">
        <v>109.38</v>
      </c>
      <c r="J202" s="798">
        <v>218.76</v>
      </c>
    </row>
    <row r="203" spans="1:10" ht="14.25" x14ac:dyDescent="0.25">
      <c r="A203" s="796" t="s">
        <v>1796</v>
      </c>
      <c r="B203" s="796" t="s">
        <v>1685</v>
      </c>
      <c r="C203" s="817"/>
      <c r="D203" s="797"/>
      <c r="E203" s="798">
        <f t="shared" si="0"/>
        <v>0</v>
      </c>
      <c r="F203" s="796" t="s">
        <v>1685</v>
      </c>
      <c r="G203" s="797"/>
      <c r="H203" s="797"/>
      <c r="I203" s="797"/>
      <c r="J203" s="797"/>
    </row>
    <row r="204" spans="1:10" x14ac:dyDescent="0.2">
      <c r="A204" s="792" t="s">
        <v>1797</v>
      </c>
      <c r="B204" s="792" t="s">
        <v>232</v>
      </c>
      <c r="C204" s="793">
        <v>2</v>
      </c>
      <c r="D204" s="798"/>
      <c r="E204" s="798">
        <f t="shared" si="0"/>
        <v>0</v>
      </c>
      <c r="F204" s="792" t="s">
        <v>1685</v>
      </c>
      <c r="G204" s="798"/>
      <c r="H204" s="798">
        <v>213.54</v>
      </c>
      <c r="I204" s="798">
        <v>348.77</v>
      </c>
      <c r="J204" s="798">
        <v>697.54</v>
      </c>
    </row>
    <row r="205" spans="1:10" ht="14.25" x14ac:dyDescent="0.25">
      <c r="A205" s="796" t="s">
        <v>1800</v>
      </c>
      <c r="B205" s="796" t="s">
        <v>1685</v>
      </c>
      <c r="C205" s="817"/>
      <c r="D205" s="797"/>
      <c r="E205" s="798">
        <f t="shared" si="0"/>
        <v>0</v>
      </c>
      <c r="F205" s="796" t="s">
        <v>1685</v>
      </c>
      <c r="G205" s="797"/>
      <c r="H205" s="797"/>
      <c r="I205" s="797"/>
      <c r="J205" s="797"/>
    </row>
    <row r="206" spans="1:10" x14ac:dyDescent="0.2">
      <c r="A206" s="792" t="s">
        <v>1801</v>
      </c>
      <c r="B206" s="792" t="s">
        <v>118</v>
      </c>
      <c r="C206" s="793">
        <v>20</v>
      </c>
      <c r="D206" s="798"/>
      <c r="E206" s="798">
        <f t="shared" si="0"/>
        <v>0</v>
      </c>
      <c r="F206" s="792" t="s">
        <v>1685</v>
      </c>
      <c r="G206" s="798"/>
      <c r="H206" s="798">
        <v>2187.6</v>
      </c>
      <c r="I206" s="798">
        <v>140.08000000000001</v>
      </c>
      <c r="J206" s="798">
        <v>2801.6</v>
      </c>
    </row>
    <row r="207" spans="1:10" ht="14.25" x14ac:dyDescent="0.25">
      <c r="A207" s="796" t="s">
        <v>1802</v>
      </c>
      <c r="B207" s="796" t="s">
        <v>1685</v>
      </c>
      <c r="C207" s="817"/>
      <c r="D207" s="797"/>
      <c r="E207" s="798">
        <f t="shared" si="0"/>
        <v>0</v>
      </c>
      <c r="F207" s="796" t="s">
        <v>1685</v>
      </c>
      <c r="G207" s="797"/>
      <c r="H207" s="797"/>
      <c r="I207" s="797"/>
      <c r="J207" s="797"/>
    </row>
    <row r="208" spans="1:10" x14ac:dyDescent="0.2">
      <c r="A208" s="792" t="s">
        <v>1803</v>
      </c>
      <c r="B208" s="792" t="s">
        <v>118</v>
      </c>
      <c r="C208" s="793">
        <v>60</v>
      </c>
      <c r="D208" s="798"/>
      <c r="E208" s="798">
        <f t="shared" si="0"/>
        <v>0</v>
      </c>
      <c r="F208" s="792" t="s">
        <v>1685</v>
      </c>
      <c r="G208" s="798"/>
      <c r="H208" s="798">
        <v>4035</v>
      </c>
      <c r="I208" s="798">
        <v>105.65</v>
      </c>
      <c r="J208" s="798">
        <v>6339</v>
      </c>
    </row>
    <row r="209" spans="1:10" x14ac:dyDescent="0.2">
      <c r="A209" s="792" t="s">
        <v>1804</v>
      </c>
      <c r="B209" s="792" t="s">
        <v>118</v>
      </c>
      <c r="C209" s="793">
        <v>60</v>
      </c>
      <c r="D209" s="798"/>
      <c r="E209" s="798">
        <f t="shared" si="0"/>
        <v>0</v>
      </c>
      <c r="F209" s="792" t="s">
        <v>1685</v>
      </c>
      <c r="G209" s="798"/>
      <c r="H209" s="798">
        <v>853.2</v>
      </c>
      <c r="I209" s="798">
        <v>14.22</v>
      </c>
      <c r="J209" s="798">
        <v>853.2</v>
      </c>
    </row>
    <row r="210" spans="1:10" ht="14.25" x14ac:dyDescent="0.25">
      <c r="A210" s="796" t="s">
        <v>1807</v>
      </c>
      <c r="B210" s="796" t="s">
        <v>1685</v>
      </c>
      <c r="C210" s="817"/>
      <c r="D210" s="797"/>
      <c r="E210" s="798">
        <f t="shared" si="0"/>
        <v>0</v>
      </c>
      <c r="F210" s="796" t="s">
        <v>1685</v>
      </c>
      <c r="G210" s="797"/>
      <c r="H210" s="797"/>
      <c r="I210" s="797"/>
      <c r="J210" s="797"/>
    </row>
    <row r="211" spans="1:10" x14ac:dyDescent="0.2">
      <c r="A211" s="792" t="s">
        <v>1808</v>
      </c>
      <c r="B211" s="792" t="s">
        <v>232</v>
      </c>
      <c r="C211" s="793">
        <v>8</v>
      </c>
      <c r="D211" s="798"/>
      <c r="E211" s="798">
        <f t="shared" si="0"/>
        <v>0</v>
      </c>
      <c r="F211" s="792" t="s">
        <v>1685</v>
      </c>
      <c r="G211" s="798"/>
      <c r="H211" s="798">
        <v>0</v>
      </c>
      <c r="I211" s="798">
        <v>14.8</v>
      </c>
      <c r="J211" s="798">
        <v>118.4</v>
      </c>
    </row>
    <row r="212" spans="1:10" ht="14.25" x14ac:dyDescent="0.25">
      <c r="A212" s="796" t="s">
        <v>1809</v>
      </c>
      <c r="B212" s="796" t="s">
        <v>1685</v>
      </c>
      <c r="C212" s="817"/>
      <c r="D212" s="797"/>
      <c r="E212" s="798">
        <f t="shared" si="0"/>
        <v>0</v>
      </c>
      <c r="F212" s="796" t="s">
        <v>1685</v>
      </c>
      <c r="G212" s="797"/>
      <c r="H212" s="797"/>
      <c r="I212" s="797"/>
      <c r="J212" s="797"/>
    </row>
    <row r="213" spans="1:10" x14ac:dyDescent="0.2">
      <c r="A213" s="792" t="s">
        <v>1810</v>
      </c>
      <c r="B213" s="792" t="s">
        <v>232</v>
      </c>
      <c r="C213" s="793">
        <v>8</v>
      </c>
      <c r="D213" s="798">
        <v>0</v>
      </c>
      <c r="E213" s="798">
        <f t="shared" si="0"/>
        <v>0</v>
      </c>
      <c r="F213" s="792" t="s">
        <v>1685</v>
      </c>
      <c r="G213" s="798"/>
      <c r="H213" s="798">
        <v>499.84</v>
      </c>
      <c r="I213" s="798">
        <v>62.48</v>
      </c>
      <c r="J213" s="798">
        <v>499.84</v>
      </c>
    </row>
    <row r="214" spans="1:10" x14ac:dyDescent="0.2">
      <c r="A214" s="792" t="s">
        <v>1685</v>
      </c>
      <c r="B214" s="792" t="s">
        <v>1685</v>
      </c>
      <c r="C214" s="793"/>
      <c r="D214" s="798"/>
      <c r="E214" s="798">
        <f t="shared" si="0"/>
        <v>0</v>
      </c>
      <c r="F214" s="792" t="s">
        <v>1685</v>
      </c>
      <c r="G214" s="798"/>
      <c r="H214" s="798"/>
      <c r="I214" s="798"/>
      <c r="J214" s="798"/>
    </row>
    <row r="215" spans="1:10" ht="14.25" x14ac:dyDescent="0.25">
      <c r="A215" s="796" t="s">
        <v>1864</v>
      </c>
      <c r="B215" s="796" t="s">
        <v>1685</v>
      </c>
      <c r="C215" s="817"/>
      <c r="D215" s="797"/>
      <c r="E215" s="798">
        <f t="shared" si="0"/>
        <v>0</v>
      </c>
      <c r="F215" s="796" t="s">
        <v>1685</v>
      </c>
      <c r="G215" s="797"/>
      <c r="H215" s="797"/>
      <c r="I215" s="797"/>
      <c r="J215" s="797"/>
    </row>
    <row r="216" spans="1:10" ht="14.25" x14ac:dyDescent="0.25">
      <c r="A216" s="796" t="s">
        <v>1719</v>
      </c>
      <c r="B216" s="796" t="s">
        <v>1685</v>
      </c>
      <c r="C216" s="817"/>
      <c r="D216" s="797"/>
      <c r="E216" s="798">
        <f t="shared" si="0"/>
        <v>0</v>
      </c>
      <c r="F216" s="796" t="s">
        <v>1685</v>
      </c>
      <c r="G216" s="797"/>
      <c r="H216" s="797"/>
      <c r="I216" s="797"/>
      <c r="J216" s="797"/>
    </row>
    <row r="217" spans="1:10" x14ac:dyDescent="0.2">
      <c r="A217" s="792" t="s">
        <v>1865</v>
      </c>
      <c r="B217" s="792" t="s">
        <v>118</v>
      </c>
      <c r="C217" s="793">
        <v>50</v>
      </c>
      <c r="D217" s="798"/>
      <c r="E217" s="798">
        <f t="shared" si="0"/>
        <v>0</v>
      </c>
      <c r="F217" s="792" t="s">
        <v>1685</v>
      </c>
      <c r="G217" s="798"/>
      <c r="H217" s="798">
        <v>1158.5</v>
      </c>
      <c r="I217" s="798">
        <v>119.67</v>
      </c>
      <c r="J217" s="798">
        <v>5983.5</v>
      </c>
    </row>
    <row r="218" spans="1:10" x14ac:dyDescent="0.2">
      <c r="A218" s="792" t="s">
        <v>1866</v>
      </c>
      <c r="B218" s="792" t="s">
        <v>118</v>
      </c>
      <c r="C218" s="793">
        <v>110</v>
      </c>
      <c r="D218" s="798"/>
      <c r="E218" s="798">
        <f t="shared" si="0"/>
        <v>0</v>
      </c>
      <c r="F218" s="792" t="s">
        <v>1685</v>
      </c>
      <c r="G218" s="798"/>
      <c r="H218" s="798">
        <v>2548.6999999999998</v>
      </c>
      <c r="I218" s="798">
        <v>185.37</v>
      </c>
      <c r="J218" s="798">
        <v>20390.7</v>
      </c>
    </row>
    <row r="219" spans="1:10" ht="14.25" x14ac:dyDescent="0.25">
      <c r="A219" s="796" t="s">
        <v>1733</v>
      </c>
      <c r="B219" s="796" t="s">
        <v>1685</v>
      </c>
      <c r="C219" s="817"/>
      <c r="D219" s="797"/>
      <c r="E219" s="798">
        <f t="shared" si="0"/>
        <v>0</v>
      </c>
      <c r="F219" s="796" t="s">
        <v>1685</v>
      </c>
      <c r="G219" s="797"/>
      <c r="H219" s="797"/>
      <c r="I219" s="797"/>
      <c r="J219" s="797"/>
    </row>
    <row r="220" spans="1:10" ht="14.25" x14ac:dyDescent="0.25">
      <c r="A220" s="796" t="s">
        <v>1734</v>
      </c>
      <c r="B220" s="796" t="s">
        <v>1685</v>
      </c>
      <c r="C220" s="817"/>
      <c r="D220" s="797"/>
      <c r="E220" s="798">
        <f t="shared" si="0"/>
        <v>0</v>
      </c>
      <c r="F220" s="796" t="s">
        <v>1685</v>
      </c>
      <c r="G220" s="797"/>
      <c r="H220" s="797"/>
      <c r="I220" s="797"/>
      <c r="J220" s="797"/>
    </row>
    <row r="221" spans="1:10" x14ac:dyDescent="0.2">
      <c r="A221" s="792" t="s">
        <v>1736</v>
      </c>
      <c r="B221" s="792" t="s">
        <v>232</v>
      </c>
      <c r="C221" s="793">
        <v>10</v>
      </c>
      <c r="D221" s="798"/>
      <c r="E221" s="798">
        <f t="shared" si="0"/>
        <v>0</v>
      </c>
      <c r="F221" s="792" t="s">
        <v>1685</v>
      </c>
      <c r="G221" s="798"/>
      <c r="H221" s="798">
        <v>927.7</v>
      </c>
      <c r="I221" s="798">
        <v>92.77</v>
      </c>
      <c r="J221" s="798">
        <v>927.7</v>
      </c>
    </row>
    <row r="222" spans="1:10" ht="14.25" x14ac:dyDescent="0.25">
      <c r="A222" s="796" t="s">
        <v>1867</v>
      </c>
      <c r="B222" s="796" t="s">
        <v>1685</v>
      </c>
      <c r="C222" s="817"/>
      <c r="D222" s="797"/>
      <c r="E222" s="798">
        <f t="shared" si="0"/>
        <v>0</v>
      </c>
      <c r="F222" s="796" t="s">
        <v>1685</v>
      </c>
      <c r="G222" s="797"/>
      <c r="H222" s="797"/>
      <c r="I222" s="797"/>
      <c r="J222" s="797"/>
    </row>
    <row r="223" spans="1:10" x14ac:dyDescent="0.2">
      <c r="A223" s="792" t="s">
        <v>1868</v>
      </c>
      <c r="B223" s="792" t="s">
        <v>118</v>
      </c>
      <c r="C223" s="793">
        <v>120</v>
      </c>
      <c r="D223" s="798"/>
      <c r="E223" s="798">
        <f t="shared" si="0"/>
        <v>0</v>
      </c>
      <c r="F223" s="792" t="s">
        <v>1685</v>
      </c>
      <c r="G223" s="798"/>
      <c r="H223" s="798">
        <v>3150.4</v>
      </c>
      <c r="I223" s="798">
        <v>63.35</v>
      </c>
      <c r="J223" s="798">
        <v>7602</v>
      </c>
    </row>
    <row r="224" spans="1:10" ht="14.25" x14ac:dyDescent="0.25">
      <c r="A224" s="796" t="s">
        <v>1869</v>
      </c>
      <c r="B224" s="796" t="s">
        <v>1685</v>
      </c>
      <c r="C224" s="817"/>
      <c r="D224" s="797"/>
      <c r="E224" s="798">
        <f t="shared" si="0"/>
        <v>0</v>
      </c>
      <c r="F224" s="796" t="s">
        <v>1685</v>
      </c>
      <c r="G224" s="797"/>
      <c r="H224" s="797"/>
      <c r="I224" s="797"/>
      <c r="J224" s="797"/>
    </row>
    <row r="225" spans="1:10" x14ac:dyDescent="0.2">
      <c r="A225" s="792" t="s">
        <v>1870</v>
      </c>
      <c r="B225" s="792" t="s">
        <v>232</v>
      </c>
      <c r="C225" s="793">
        <v>3</v>
      </c>
      <c r="D225" s="798"/>
      <c r="E225" s="798">
        <f t="shared" si="0"/>
        <v>0</v>
      </c>
      <c r="F225" s="792" t="s">
        <v>1685</v>
      </c>
      <c r="G225" s="798"/>
      <c r="H225" s="798">
        <v>2160</v>
      </c>
      <c r="I225" s="798">
        <v>7310</v>
      </c>
      <c r="J225" s="798">
        <v>21930</v>
      </c>
    </row>
    <row r="226" spans="1:10" ht="14.25" x14ac:dyDescent="0.25">
      <c r="A226" s="796" t="s">
        <v>1869</v>
      </c>
      <c r="B226" s="796" t="s">
        <v>1685</v>
      </c>
      <c r="C226" s="817"/>
      <c r="D226" s="797"/>
      <c r="E226" s="798">
        <f t="shared" si="0"/>
        <v>0</v>
      </c>
      <c r="F226" s="796" t="s">
        <v>1685</v>
      </c>
      <c r="G226" s="797"/>
      <c r="H226" s="797"/>
      <c r="I226" s="797"/>
      <c r="J226" s="797"/>
    </row>
    <row r="227" spans="1:10" x14ac:dyDescent="0.2">
      <c r="A227" s="792" t="s">
        <v>1871</v>
      </c>
      <c r="B227" s="792" t="s">
        <v>232</v>
      </c>
      <c r="C227" s="793">
        <v>2</v>
      </c>
      <c r="D227" s="798"/>
      <c r="E227" s="798">
        <f t="shared" si="0"/>
        <v>0</v>
      </c>
      <c r="F227" s="792" t="s">
        <v>1685</v>
      </c>
      <c r="G227" s="798"/>
      <c r="H227" s="798">
        <v>1440</v>
      </c>
      <c r="I227" s="798">
        <v>9680</v>
      </c>
      <c r="J227" s="798">
        <v>19360</v>
      </c>
    </row>
    <row r="228" spans="1:10" x14ac:dyDescent="0.2">
      <c r="A228" s="792" t="s">
        <v>1685</v>
      </c>
      <c r="B228" s="792" t="s">
        <v>1685</v>
      </c>
      <c r="C228" s="793"/>
      <c r="D228" s="798"/>
      <c r="E228" s="798"/>
      <c r="F228" s="792" t="s">
        <v>1685</v>
      </c>
      <c r="G228" s="798"/>
      <c r="H228" s="798"/>
      <c r="I228" s="798"/>
      <c r="J228" s="798"/>
    </row>
    <row r="229" spans="1:10" ht="14.25" x14ac:dyDescent="0.25">
      <c r="A229" s="796" t="s">
        <v>1811</v>
      </c>
      <c r="B229" s="796" t="s">
        <v>1685</v>
      </c>
      <c r="C229" s="817"/>
      <c r="D229" s="797"/>
      <c r="E229" s="797"/>
      <c r="F229" s="796" t="s">
        <v>1685</v>
      </c>
      <c r="G229" s="797"/>
      <c r="H229" s="797"/>
      <c r="I229" s="797"/>
      <c r="J229" s="797"/>
    </row>
    <row r="230" spans="1:10" ht="14.25" x14ac:dyDescent="0.25">
      <c r="A230" s="796" t="s">
        <v>1815</v>
      </c>
      <c r="B230" s="796" t="s">
        <v>1685</v>
      </c>
      <c r="C230" s="817"/>
      <c r="D230" s="797"/>
      <c r="E230" s="797"/>
      <c r="F230" s="796" t="s">
        <v>1685</v>
      </c>
      <c r="G230" s="797"/>
      <c r="H230" s="797"/>
      <c r="I230" s="797"/>
      <c r="J230" s="797"/>
    </row>
    <row r="231" spans="1:10" x14ac:dyDescent="0.2">
      <c r="A231" s="792" t="s">
        <v>1816</v>
      </c>
      <c r="B231" s="792" t="s">
        <v>600</v>
      </c>
      <c r="C231" s="793">
        <v>10</v>
      </c>
      <c r="D231" s="798">
        <v>0</v>
      </c>
      <c r="E231" s="798">
        <v>0</v>
      </c>
      <c r="F231" s="792" t="s">
        <v>1685</v>
      </c>
      <c r="G231" s="798"/>
      <c r="H231" s="798">
        <v>2200</v>
      </c>
      <c r="I231" s="798">
        <v>220</v>
      </c>
      <c r="J231" s="798">
        <v>2200</v>
      </c>
    </row>
    <row r="232" spans="1:10" ht="14.25" x14ac:dyDescent="0.25">
      <c r="A232" s="796" t="s">
        <v>1817</v>
      </c>
      <c r="B232" s="796" t="s">
        <v>1685</v>
      </c>
      <c r="C232" s="817"/>
      <c r="D232" s="797"/>
      <c r="E232" s="797"/>
      <c r="F232" s="796" t="s">
        <v>1685</v>
      </c>
      <c r="G232" s="797"/>
      <c r="H232" s="797"/>
      <c r="I232" s="797"/>
      <c r="J232" s="797"/>
    </row>
    <row r="233" spans="1:10" x14ac:dyDescent="0.2">
      <c r="A233" s="792" t="s">
        <v>1818</v>
      </c>
      <c r="B233" s="792" t="s">
        <v>600</v>
      </c>
      <c r="C233" s="793">
        <v>10</v>
      </c>
      <c r="D233" s="798">
        <v>0</v>
      </c>
      <c r="E233" s="798">
        <v>0</v>
      </c>
      <c r="F233" s="792" t="s">
        <v>1685</v>
      </c>
      <c r="G233" s="798"/>
      <c r="H233" s="798">
        <v>2200</v>
      </c>
      <c r="I233" s="798">
        <v>220</v>
      </c>
      <c r="J233" s="798">
        <v>2200</v>
      </c>
    </row>
    <row r="234" spans="1:10" ht="14.25" x14ac:dyDescent="0.25">
      <c r="A234" s="796" t="s">
        <v>1819</v>
      </c>
      <c r="B234" s="796" t="s">
        <v>1685</v>
      </c>
      <c r="C234" s="817"/>
      <c r="D234" s="797"/>
      <c r="E234" s="797"/>
      <c r="F234" s="796" t="s">
        <v>1685</v>
      </c>
      <c r="G234" s="797"/>
      <c r="H234" s="797"/>
      <c r="I234" s="797"/>
      <c r="J234" s="797"/>
    </row>
    <row r="235" spans="1:10" ht="14.25" x14ac:dyDescent="0.25">
      <c r="A235" s="796" t="s">
        <v>1820</v>
      </c>
      <c r="B235" s="796" t="s">
        <v>1685</v>
      </c>
      <c r="C235" s="817"/>
      <c r="D235" s="797"/>
      <c r="E235" s="797"/>
      <c r="F235" s="796" t="s">
        <v>1685</v>
      </c>
      <c r="G235" s="797"/>
      <c r="H235" s="797"/>
      <c r="I235" s="797"/>
      <c r="J235" s="797"/>
    </row>
    <row r="236" spans="1:10" x14ac:dyDescent="0.2">
      <c r="A236" s="792" t="s">
        <v>1821</v>
      </c>
      <c r="B236" s="792" t="s">
        <v>600</v>
      </c>
      <c r="C236" s="793">
        <v>30</v>
      </c>
      <c r="D236" s="798">
        <v>0</v>
      </c>
      <c r="E236" s="798">
        <v>0</v>
      </c>
      <c r="F236" s="792" t="s">
        <v>1685</v>
      </c>
      <c r="G236" s="798"/>
      <c r="H236" s="798">
        <v>7700</v>
      </c>
      <c r="I236" s="798">
        <v>256.67</v>
      </c>
      <c r="J236" s="798">
        <v>7700</v>
      </c>
    </row>
    <row r="237" spans="1:10" x14ac:dyDescent="0.2">
      <c r="A237" s="792" t="s">
        <v>1822</v>
      </c>
      <c r="B237" s="792" t="s">
        <v>600</v>
      </c>
      <c r="C237" s="793">
        <v>5</v>
      </c>
      <c r="D237" s="798">
        <v>0</v>
      </c>
      <c r="E237" s="798">
        <v>0</v>
      </c>
      <c r="F237" s="792" t="s">
        <v>1685</v>
      </c>
      <c r="G237" s="798"/>
      <c r="H237" s="798">
        <v>1100</v>
      </c>
      <c r="I237" s="798">
        <v>220</v>
      </c>
      <c r="J237" s="798">
        <v>1100</v>
      </c>
    </row>
    <row r="238" spans="1:10" x14ac:dyDescent="0.2">
      <c r="A238" s="792" t="s">
        <v>1685</v>
      </c>
      <c r="B238" s="792" t="s">
        <v>1685</v>
      </c>
      <c r="C238" s="793"/>
      <c r="D238" s="798"/>
      <c r="E238" s="798"/>
      <c r="F238" s="792" t="s">
        <v>1685</v>
      </c>
      <c r="G238" s="798"/>
      <c r="H238" s="798"/>
      <c r="I238" s="798"/>
      <c r="J238" s="798"/>
    </row>
    <row r="239" spans="1:10" x14ac:dyDescent="0.2">
      <c r="A239" s="792" t="s">
        <v>1842</v>
      </c>
      <c r="B239" s="792" t="s">
        <v>1685</v>
      </c>
      <c r="C239" s="793"/>
      <c r="D239" s="798"/>
      <c r="E239" s="798"/>
      <c r="F239" s="792" t="s">
        <v>1685</v>
      </c>
      <c r="G239" s="798"/>
      <c r="H239" s="798"/>
      <c r="I239" s="798"/>
      <c r="J239" s="798">
        <v>3736.3</v>
      </c>
    </row>
    <row r="240" spans="1:10" ht="16.5" x14ac:dyDescent="0.3">
      <c r="A240" s="794" t="s">
        <v>1843</v>
      </c>
      <c r="B240" s="794" t="s">
        <v>1685</v>
      </c>
      <c r="C240" s="816"/>
      <c r="D240" s="795"/>
      <c r="E240" s="795">
        <f>SUM(E192:E239)</f>
        <v>0</v>
      </c>
      <c r="F240" s="794" t="s">
        <v>1685</v>
      </c>
      <c r="G240" s="795"/>
      <c r="H240" s="795">
        <v>42490.84</v>
      </c>
      <c r="I240" s="795"/>
      <c r="J240" s="795">
        <v>120952.74</v>
      </c>
    </row>
    <row r="241" spans="1:10" ht="16.5" x14ac:dyDescent="0.3">
      <c r="A241" s="794" t="s">
        <v>186</v>
      </c>
      <c r="B241" s="794" t="s">
        <v>1685</v>
      </c>
      <c r="C241" s="816"/>
      <c r="D241" s="795"/>
      <c r="E241" s="795"/>
      <c r="F241" s="794" t="s">
        <v>1685</v>
      </c>
      <c r="G241" s="795"/>
      <c r="H241" s="795"/>
      <c r="I241" s="795"/>
      <c r="J241" s="795"/>
    </row>
    <row r="242" spans="1:10" ht="14.25" x14ac:dyDescent="0.25">
      <c r="A242" s="796" t="s">
        <v>1872</v>
      </c>
      <c r="B242" s="796" t="s">
        <v>1685</v>
      </c>
      <c r="C242" s="817"/>
      <c r="D242" s="797"/>
      <c r="E242" s="797"/>
      <c r="F242" s="796" t="s">
        <v>1685</v>
      </c>
      <c r="G242" s="797"/>
      <c r="H242" s="797"/>
      <c r="I242" s="797"/>
      <c r="J242" s="797"/>
    </row>
    <row r="243" spans="1:10" x14ac:dyDescent="0.2">
      <c r="A243" s="792" t="s">
        <v>1873</v>
      </c>
      <c r="B243" s="792" t="s">
        <v>1874</v>
      </c>
      <c r="C243" s="793">
        <v>0.1</v>
      </c>
      <c r="D243" s="798"/>
      <c r="E243" s="798">
        <f>C243*D243</f>
        <v>0</v>
      </c>
      <c r="F243" s="792" t="s">
        <v>1685</v>
      </c>
      <c r="G243" s="798">
        <v>0</v>
      </c>
      <c r="H243" s="798">
        <v>0</v>
      </c>
      <c r="I243" s="798">
        <v>1180</v>
      </c>
      <c r="J243" s="798">
        <v>118</v>
      </c>
    </row>
    <row r="244" spans="1:10" ht="14.25" x14ac:dyDescent="0.25">
      <c r="A244" s="796" t="s">
        <v>1875</v>
      </c>
      <c r="B244" s="796" t="s">
        <v>1685</v>
      </c>
      <c r="C244" s="817"/>
      <c r="D244" s="797"/>
      <c r="E244" s="798">
        <f t="shared" ref="E244:E253" si="1">C244*D244</f>
        <v>0</v>
      </c>
      <c r="F244" s="796" t="s">
        <v>1685</v>
      </c>
      <c r="G244" s="797"/>
      <c r="H244" s="797"/>
      <c r="I244" s="797"/>
      <c r="J244" s="797"/>
    </row>
    <row r="245" spans="1:10" x14ac:dyDescent="0.2">
      <c r="A245" s="792" t="s">
        <v>1876</v>
      </c>
      <c r="B245" s="792" t="s">
        <v>118</v>
      </c>
      <c r="C245" s="793">
        <v>85</v>
      </c>
      <c r="D245" s="798"/>
      <c r="E245" s="798">
        <f t="shared" si="1"/>
        <v>0</v>
      </c>
      <c r="F245" s="792" t="s">
        <v>1685</v>
      </c>
      <c r="G245" s="798">
        <v>0</v>
      </c>
      <c r="H245" s="798">
        <v>0</v>
      </c>
      <c r="I245" s="798">
        <v>168</v>
      </c>
      <c r="J245" s="798">
        <v>14280</v>
      </c>
    </row>
    <row r="246" spans="1:10" ht="14.25" x14ac:dyDescent="0.25">
      <c r="A246" s="796" t="s">
        <v>1877</v>
      </c>
      <c r="B246" s="796" t="s">
        <v>1685</v>
      </c>
      <c r="C246" s="817"/>
      <c r="D246" s="797"/>
      <c r="E246" s="798">
        <f t="shared" si="1"/>
        <v>0</v>
      </c>
      <c r="F246" s="796" t="s">
        <v>1685</v>
      </c>
      <c r="G246" s="797"/>
      <c r="H246" s="797"/>
      <c r="I246" s="797"/>
      <c r="J246" s="797"/>
    </row>
    <row r="247" spans="1:10" x14ac:dyDescent="0.2">
      <c r="A247" s="792" t="s">
        <v>1878</v>
      </c>
      <c r="B247" s="792" t="s">
        <v>118</v>
      </c>
      <c r="C247" s="793">
        <v>85</v>
      </c>
      <c r="D247" s="798"/>
      <c r="E247" s="798">
        <f t="shared" si="1"/>
        <v>0</v>
      </c>
      <c r="F247" s="792" t="s">
        <v>1685</v>
      </c>
      <c r="G247" s="798">
        <v>0</v>
      </c>
      <c r="H247" s="798">
        <v>0</v>
      </c>
      <c r="I247" s="798">
        <v>44.5</v>
      </c>
      <c r="J247" s="798">
        <v>3782.5</v>
      </c>
    </row>
    <row r="248" spans="1:10" ht="14.25" x14ac:dyDescent="0.25">
      <c r="A248" s="796" t="s">
        <v>1879</v>
      </c>
      <c r="B248" s="796" t="s">
        <v>1685</v>
      </c>
      <c r="C248" s="817"/>
      <c r="D248" s="797"/>
      <c r="E248" s="798">
        <f t="shared" si="1"/>
        <v>0</v>
      </c>
      <c r="F248" s="796" t="s">
        <v>1685</v>
      </c>
      <c r="G248" s="797"/>
      <c r="H248" s="797"/>
      <c r="I248" s="797"/>
      <c r="J248" s="797"/>
    </row>
    <row r="249" spans="1:10" x14ac:dyDescent="0.2">
      <c r="A249" s="792" t="s">
        <v>1880</v>
      </c>
      <c r="B249" s="792" t="s">
        <v>118</v>
      </c>
      <c r="C249" s="793">
        <v>85</v>
      </c>
      <c r="D249" s="798"/>
      <c r="E249" s="798">
        <f t="shared" si="1"/>
        <v>0</v>
      </c>
      <c r="F249" s="792" t="s">
        <v>1685</v>
      </c>
      <c r="G249" s="798">
        <v>0</v>
      </c>
      <c r="H249" s="798">
        <v>0</v>
      </c>
      <c r="I249" s="798">
        <v>8.3000000000000007</v>
      </c>
      <c r="J249" s="798">
        <v>705.5</v>
      </c>
    </row>
    <row r="250" spans="1:10" ht="14.25" x14ac:dyDescent="0.25">
      <c r="A250" s="796" t="s">
        <v>1881</v>
      </c>
      <c r="B250" s="796" t="s">
        <v>1685</v>
      </c>
      <c r="C250" s="817"/>
      <c r="D250" s="797"/>
      <c r="E250" s="798">
        <f t="shared" si="1"/>
        <v>0</v>
      </c>
      <c r="F250" s="796" t="s">
        <v>1685</v>
      </c>
      <c r="G250" s="797"/>
      <c r="H250" s="797"/>
      <c r="I250" s="797"/>
      <c r="J250" s="797"/>
    </row>
    <row r="251" spans="1:10" x14ac:dyDescent="0.2">
      <c r="A251" s="792" t="s">
        <v>1876</v>
      </c>
      <c r="B251" s="792" t="s">
        <v>118</v>
      </c>
      <c r="C251" s="793">
        <v>85</v>
      </c>
      <c r="D251" s="798"/>
      <c r="E251" s="798">
        <f t="shared" si="1"/>
        <v>0</v>
      </c>
      <c r="F251" s="792" t="s">
        <v>1685</v>
      </c>
      <c r="G251" s="798">
        <v>0</v>
      </c>
      <c r="H251" s="798">
        <v>0</v>
      </c>
      <c r="I251" s="798">
        <v>72.8</v>
      </c>
      <c r="J251" s="798">
        <v>6188</v>
      </c>
    </row>
    <row r="252" spans="1:10" ht="14.25" x14ac:dyDescent="0.25">
      <c r="A252" s="796" t="s">
        <v>1882</v>
      </c>
      <c r="B252" s="796" t="s">
        <v>1685</v>
      </c>
      <c r="C252" s="817"/>
      <c r="D252" s="797"/>
      <c r="E252" s="798">
        <f t="shared" si="1"/>
        <v>0</v>
      </c>
      <c r="F252" s="796" t="s">
        <v>1685</v>
      </c>
      <c r="G252" s="797"/>
      <c r="H252" s="797"/>
      <c r="I252" s="797"/>
      <c r="J252" s="797"/>
    </row>
    <row r="253" spans="1:10" x14ac:dyDescent="0.2">
      <c r="A253" s="792" t="s">
        <v>1883</v>
      </c>
      <c r="B253" s="792" t="s">
        <v>146</v>
      </c>
      <c r="C253" s="793">
        <v>2.5</v>
      </c>
      <c r="D253" s="798"/>
      <c r="E253" s="798">
        <f t="shared" si="1"/>
        <v>0</v>
      </c>
      <c r="F253" s="792" t="s">
        <v>1685</v>
      </c>
      <c r="G253" s="798">
        <v>0</v>
      </c>
      <c r="H253" s="798">
        <v>0</v>
      </c>
      <c r="I253" s="798">
        <v>2050</v>
      </c>
      <c r="J253" s="798">
        <v>5125</v>
      </c>
    </row>
    <row r="254" spans="1:10" ht="16.5" x14ac:dyDescent="0.3">
      <c r="A254" s="794" t="s">
        <v>1884</v>
      </c>
      <c r="B254" s="794" t="s">
        <v>1685</v>
      </c>
      <c r="C254" s="816"/>
      <c r="D254" s="795"/>
      <c r="E254" s="795">
        <f>SUM(E243:E253)</f>
        <v>0</v>
      </c>
      <c r="F254" s="794" t="s">
        <v>1685</v>
      </c>
      <c r="G254" s="795"/>
      <c r="H254" s="795"/>
      <c r="I254" s="795"/>
      <c r="J254" s="795">
        <v>30199</v>
      </c>
    </row>
  </sheetData>
  <mergeCells count="66">
    <mergeCell ref="A1:G1"/>
    <mergeCell ref="A3:B3"/>
    <mergeCell ref="A4:B4"/>
    <mergeCell ref="E4:G4"/>
    <mergeCell ref="C17:D17"/>
    <mergeCell ref="C19:D19"/>
    <mergeCell ref="C20:D20"/>
    <mergeCell ref="C21:D21"/>
    <mergeCell ref="C23:D23"/>
    <mergeCell ref="C25:D25"/>
    <mergeCell ref="C26:D26"/>
    <mergeCell ref="C27:D27"/>
    <mergeCell ref="C28:D28"/>
    <mergeCell ref="C29:D29"/>
    <mergeCell ref="C30:D30"/>
    <mergeCell ref="C31:D31"/>
    <mergeCell ref="C32:D32"/>
    <mergeCell ref="C34:D34"/>
    <mergeCell ref="C38:D38"/>
    <mergeCell ref="C39:D39"/>
    <mergeCell ref="C40:D40"/>
    <mergeCell ref="C41:D41"/>
    <mergeCell ref="C42:D42"/>
    <mergeCell ref="C43:D43"/>
    <mergeCell ref="C45:D45"/>
    <mergeCell ref="C46:D46"/>
    <mergeCell ref="C47:D47"/>
    <mergeCell ref="C48:D48"/>
    <mergeCell ref="C52:D52"/>
    <mergeCell ref="C53:D53"/>
    <mergeCell ref="C54:D54"/>
    <mergeCell ref="C55:D55"/>
    <mergeCell ref="C57:D57"/>
    <mergeCell ref="C58:D58"/>
    <mergeCell ref="C62:D62"/>
    <mergeCell ref="C66:D66"/>
    <mergeCell ref="C67:D67"/>
    <mergeCell ref="C71:D71"/>
    <mergeCell ref="C72:D72"/>
    <mergeCell ref="C76:D76"/>
    <mergeCell ref="C80:D80"/>
    <mergeCell ref="C81:D81"/>
    <mergeCell ref="C83:D83"/>
    <mergeCell ref="C86:D86"/>
    <mergeCell ref="C88:D88"/>
    <mergeCell ref="C91:D91"/>
    <mergeCell ref="C93:D93"/>
    <mergeCell ref="C98:D98"/>
    <mergeCell ref="C107:D107"/>
    <mergeCell ref="C112:D112"/>
    <mergeCell ref="C115:D115"/>
    <mergeCell ref="C116:D116"/>
    <mergeCell ref="C119:D119"/>
    <mergeCell ref="C124:D124"/>
    <mergeCell ref="C128:D128"/>
    <mergeCell ref="C146:D146"/>
    <mergeCell ref="C130:D130"/>
    <mergeCell ref="C131:D131"/>
    <mergeCell ref="C133:D133"/>
    <mergeCell ref="C134:D134"/>
    <mergeCell ref="C136:D136"/>
    <mergeCell ref="C137:D137"/>
    <mergeCell ref="C138:D138"/>
    <mergeCell ref="C142:D142"/>
    <mergeCell ref="C143:D143"/>
    <mergeCell ref="C145:D145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C11" sqref="C11:E11"/>
    </sheetView>
  </sheetViews>
  <sheetFormatPr defaultRowHeight="12.75" x14ac:dyDescent="0.2"/>
  <cols>
    <col min="5" max="5" width="30.28515625" customWidth="1"/>
  </cols>
  <sheetData>
    <row r="1" spans="1:7" ht="18.75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7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 t="s">
        <v>564</v>
      </c>
    </row>
    <row r="3" spans="1:7" x14ac:dyDescent="0.2">
      <c r="A3" s="97"/>
      <c r="B3" s="98"/>
      <c r="C3" s="99"/>
      <c r="D3" s="99"/>
      <c r="E3" s="100"/>
      <c r="F3" s="101"/>
      <c r="G3" s="102"/>
    </row>
    <row r="4" spans="1:7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7" x14ac:dyDescent="0.2">
      <c r="A5" s="105" t="s">
        <v>566</v>
      </c>
      <c r="B5" s="106"/>
      <c r="C5" s="107" t="s">
        <v>565</v>
      </c>
      <c r="D5" s="108"/>
      <c r="E5" s="106"/>
      <c r="F5" s="101" t="s">
        <v>38</v>
      </c>
      <c r="G5" s="102"/>
    </row>
    <row r="6" spans="1:7" x14ac:dyDescent="0.2">
      <c r="A6" s="103" t="s">
        <v>39</v>
      </c>
      <c r="B6" s="98"/>
      <c r="C6" s="99"/>
      <c r="D6" s="99"/>
      <c r="E6" s="100"/>
      <c r="F6" s="109" t="s">
        <v>40</v>
      </c>
      <c r="G6" s="110"/>
    </row>
    <row r="7" spans="1:7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/>
    </row>
    <row r="8" spans="1:7" x14ac:dyDescent="0.2">
      <c r="A8" s="117" t="s">
        <v>42</v>
      </c>
      <c r="B8" s="101"/>
      <c r="C8" s="849" t="s">
        <v>567</v>
      </c>
      <c r="D8" s="849"/>
      <c r="E8" s="850"/>
      <c r="F8" s="118" t="s">
        <v>43</v>
      </c>
      <c r="G8" s="119"/>
    </row>
    <row r="9" spans="1:7" x14ac:dyDescent="0.2">
      <c r="A9" s="117" t="s">
        <v>44</v>
      </c>
      <c r="B9" s="101"/>
      <c r="C9" s="849"/>
      <c r="D9" s="849"/>
      <c r="E9" s="850"/>
      <c r="F9" s="101"/>
      <c r="G9" s="122"/>
    </row>
    <row r="10" spans="1:7" x14ac:dyDescent="0.2">
      <c r="A10" s="117" t="s">
        <v>45</v>
      </c>
      <c r="B10" s="101"/>
      <c r="C10" s="849" t="s">
        <v>568</v>
      </c>
      <c r="D10" s="849"/>
      <c r="E10" s="849"/>
      <c r="F10" s="124"/>
      <c r="G10" s="125"/>
    </row>
    <row r="11" spans="1:7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</row>
    <row r="12" spans="1:7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</row>
    <row r="13" spans="1:7" ht="18.75" thickBot="1" x14ac:dyDescent="0.25">
      <c r="A13" s="133" t="s">
        <v>50</v>
      </c>
      <c r="B13" s="134"/>
      <c r="C13" s="134"/>
      <c r="D13" s="134"/>
      <c r="E13" s="135"/>
      <c r="F13" s="135"/>
      <c r="G13" s="136"/>
    </row>
    <row r="14" spans="1:7" ht="13.5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7" x14ac:dyDescent="0.2">
      <c r="A15" s="142"/>
      <c r="B15" s="143" t="s">
        <v>53</v>
      </c>
      <c r="C15" s="144">
        <f>'00 0213 Rek VRN'!E9</f>
        <v>0</v>
      </c>
      <c r="D15" s="145"/>
      <c r="E15" s="146"/>
      <c r="F15" s="147"/>
      <c r="G15" s="144">
        <v>0</v>
      </c>
    </row>
    <row r="16" spans="1:7" x14ac:dyDescent="0.2">
      <c r="A16" s="142" t="s">
        <v>54</v>
      </c>
      <c r="B16" s="143" t="s">
        <v>55</v>
      </c>
      <c r="C16" s="144">
        <v>0</v>
      </c>
      <c r="D16" s="97"/>
      <c r="E16" s="148"/>
      <c r="F16" s="149"/>
      <c r="G16" s="144">
        <v>0</v>
      </c>
    </row>
    <row r="17" spans="1:7" x14ac:dyDescent="0.2">
      <c r="A17" s="142" t="s">
        <v>56</v>
      </c>
      <c r="B17" s="143" t="s">
        <v>57</v>
      </c>
      <c r="C17" s="144">
        <v>0</v>
      </c>
      <c r="D17" s="97"/>
      <c r="E17" s="148"/>
      <c r="F17" s="149"/>
      <c r="G17" s="144">
        <v>0</v>
      </c>
    </row>
    <row r="18" spans="1:7" x14ac:dyDescent="0.2">
      <c r="A18" s="150" t="s">
        <v>58</v>
      </c>
      <c r="B18" s="151" t="s">
        <v>59</v>
      </c>
      <c r="C18" s="144">
        <v>0</v>
      </c>
      <c r="D18" s="97"/>
      <c r="E18" s="148"/>
      <c r="F18" s="149"/>
      <c r="G18" s="144">
        <v>0</v>
      </c>
    </row>
    <row r="19" spans="1:7" x14ac:dyDescent="0.2">
      <c r="A19" s="152" t="s">
        <v>60</v>
      </c>
      <c r="B19" s="143"/>
      <c r="C19" s="144">
        <f>SUM(C15:C18)</f>
        <v>0</v>
      </c>
      <c r="D19" s="97"/>
      <c r="E19" s="148"/>
      <c r="F19" s="149"/>
      <c r="G19" s="144">
        <v>0</v>
      </c>
    </row>
    <row r="20" spans="1:7" x14ac:dyDescent="0.2">
      <c r="A20" s="152"/>
      <c r="B20" s="143"/>
      <c r="C20" s="144"/>
      <c r="D20" s="97"/>
      <c r="E20" s="148"/>
      <c r="F20" s="149"/>
      <c r="G20" s="144">
        <v>0</v>
      </c>
    </row>
    <row r="21" spans="1:7" x14ac:dyDescent="0.2">
      <c r="A21" s="152" t="s">
        <v>30</v>
      </c>
      <c r="B21" s="143"/>
      <c r="C21" s="144">
        <v>0</v>
      </c>
      <c r="D21" s="97"/>
      <c r="E21" s="148"/>
      <c r="F21" s="149"/>
      <c r="G21" s="144">
        <v>0</v>
      </c>
    </row>
    <row r="22" spans="1:7" x14ac:dyDescent="0.2">
      <c r="A22" s="153" t="s">
        <v>61</v>
      </c>
      <c r="B22" s="123"/>
      <c r="C22" s="144">
        <f>C19+C21</f>
        <v>0</v>
      </c>
      <c r="D22" s="97"/>
      <c r="E22" s="148"/>
      <c r="F22" s="149"/>
      <c r="G22" s="144">
        <f>G23-SUM(G15:G21)</f>
        <v>0</v>
      </c>
    </row>
    <row r="23" spans="1:7" ht="13.5" thickBot="1" x14ac:dyDescent="0.25">
      <c r="A23" s="845" t="s">
        <v>63</v>
      </c>
      <c r="B23" s="846"/>
      <c r="C23" s="154">
        <f>C22+G23</f>
        <v>0</v>
      </c>
      <c r="D23" s="155"/>
      <c r="E23" s="156"/>
      <c r="F23" s="157"/>
      <c r="G23" s="144"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E25" s="1"/>
      <c r="F25" s="164" t="s">
        <v>68</v>
      </c>
      <c r="G25" s="165"/>
    </row>
    <row r="26" spans="1:7" x14ac:dyDescent="0.2">
      <c r="A26" s="153" t="s">
        <v>69</v>
      </c>
      <c r="B26" s="166"/>
      <c r="C26" s="163"/>
      <c r="D26" s="123" t="s">
        <v>69</v>
      </c>
      <c r="E26" s="1"/>
      <c r="F26" s="164" t="s">
        <v>69</v>
      </c>
      <c r="G26" s="165"/>
    </row>
    <row r="27" spans="1:7" x14ac:dyDescent="0.2">
      <c r="A27" s="153"/>
      <c r="B27" s="167"/>
      <c r="C27" s="163"/>
      <c r="D27" s="123"/>
      <c r="E27" s="1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7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7" ht="16.5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5" spans="1:7" x14ac:dyDescent="0.2">
      <c r="A35" s="1"/>
      <c r="B35" s="1"/>
      <c r="C35" s="1"/>
      <c r="D35" s="1"/>
      <c r="E35" s="1"/>
      <c r="F35" s="1"/>
      <c r="G35" s="1"/>
    </row>
    <row r="36" spans="1:7" x14ac:dyDescent="0.2">
      <c r="A36" s="2" t="s">
        <v>76</v>
      </c>
      <c r="B36" s="2"/>
      <c r="C36" s="2"/>
      <c r="D36" s="2"/>
      <c r="E36" s="2"/>
      <c r="F36" s="2"/>
      <c r="G36" s="2"/>
    </row>
    <row r="37" spans="1:7" x14ac:dyDescent="0.2">
      <c r="A37" s="2"/>
      <c r="B37" s="834"/>
      <c r="C37" s="834"/>
      <c r="D37" s="834"/>
      <c r="E37" s="834"/>
      <c r="F37" s="834"/>
      <c r="G37" s="834"/>
    </row>
    <row r="38" spans="1:7" x14ac:dyDescent="0.2">
      <c r="A38" s="181"/>
      <c r="B38" s="834"/>
      <c r="C38" s="834"/>
      <c r="D38" s="834"/>
      <c r="E38" s="834"/>
      <c r="F38" s="834"/>
      <c r="G38" s="834"/>
    </row>
    <row r="39" spans="1:7" x14ac:dyDescent="0.2">
      <c r="A39" s="181"/>
      <c r="B39" s="834"/>
      <c r="C39" s="834"/>
      <c r="D39" s="834"/>
      <c r="E39" s="834"/>
      <c r="F39" s="834"/>
      <c r="G39" s="834"/>
    </row>
    <row r="40" spans="1:7" x14ac:dyDescent="0.2">
      <c r="A40" s="181"/>
      <c r="B40" s="834"/>
      <c r="C40" s="834"/>
      <c r="D40" s="834"/>
      <c r="E40" s="834"/>
      <c r="F40" s="834"/>
      <c r="G40" s="834"/>
    </row>
    <row r="41" spans="1:7" x14ac:dyDescent="0.2">
      <c r="A41" s="181"/>
      <c r="B41" s="834"/>
      <c r="C41" s="834"/>
      <c r="D41" s="834"/>
      <c r="E41" s="834"/>
      <c r="F41" s="834"/>
      <c r="G41" s="834"/>
    </row>
    <row r="42" spans="1:7" x14ac:dyDescent="0.2">
      <c r="A42" s="181"/>
      <c r="B42" s="834"/>
      <c r="C42" s="834"/>
      <c r="D42" s="834"/>
      <c r="E42" s="834"/>
      <c r="F42" s="834"/>
      <c r="G42" s="834"/>
    </row>
    <row r="43" spans="1:7" x14ac:dyDescent="0.2">
      <c r="A43" s="181"/>
      <c r="B43" s="834"/>
      <c r="C43" s="834"/>
      <c r="D43" s="834"/>
      <c r="E43" s="834"/>
      <c r="F43" s="834"/>
      <c r="G43" s="834"/>
    </row>
    <row r="44" spans="1:7" x14ac:dyDescent="0.2">
      <c r="A44" s="181"/>
      <c r="B44" s="834"/>
      <c r="C44" s="834"/>
      <c r="D44" s="834"/>
      <c r="E44" s="834"/>
      <c r="F44" s="834"/>
      <c r="G44" s="834"/>
    </row>
    <row r="45" spans="1:7" x14ac:dyDescent="0.2">
      <c r="A45" s="181"/>
      <c r="B45" s="834"/>
      <c r="C45" s="834"/>
      <c r="D45" s="834"/>
      <c r="E45" s="834"/>
      <c r="F45" s="834"/>
      <c r="G45" s="834"/>
    </row>
  </sheetData>
  <mergeCells count="12">
    <mergeCell ref="C8:E8"/>
    <mergeCell ref="C9:E9"/>
    <mergeCell ref="C10:E10"/>
    <mergeCell ref="C11:E11"/>
    <mergeCell ref="C12:E12"/>
    <mergeCell ref="F34:G34"/>
    <mergeCell ref="B37:G45"/>
    <mergeCell ref="A23:B23"/>
    <mergeCell ref="F30:G30"/>
    <mergeCell ref="F31:G31"/>
    <mergeCell ref="F32:G32"/>
    <mergeCell ref="F33:G33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BE51"/>
  <sheetViews>
    <sheetView zoomScaleNormal="100" workbookViewId="0">
      <selection activeCell="C15" sqref="C15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151</v>
      </c>
      <c r="B5" s="106"/>
      <c r="C5" s="107" t="s">
        <v>152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'06 0213 Rek'!HSV</f>
        <v>0</v>
      </c>
      <c r="D15" s="145">
        <f>'06 0213 Rek'!A13</f>
        <v>0</v>
      </c>
      <c r="E15" s="146"/>
      <c r="F15" s="147"/>
      <c r="G15" s="144">
        <f>'06 0213 Rek'!I13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'06 0213 Rek'!F8</f>
        <v>0</v>
      </c>
      <c r="D16" s="97" t="str">
        <f>'06 0213 Rek'!A14</f>
        <v>VEDLEJŠÍ ROZPOČTOVÉ  NÁKLADY</v>
      </c>
      <c r="E16" s="148"/>
      <c r="F16" s="149"/>
      <c r="G16" s="144">
        <f>'06 0213 Rek'!I14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'06 0213 Rek'!H8</f>
        <v>0</v>
      </c>
      <c r="D17" s="97">
        <f>'06 0213 Rek'!A15</f>
        <v>0</v>
      </c>
      <c r="E17" s="148"/>
      <c r="F17" s="149"/>
      <c r="G17" s="144">
        <f>'06 0213 Rek'!I15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'06 0213 Rek'!G8</f>
        <v>0</v>
      </c>
      <c r="D18" s="97" t="str">
        <f>'06 0213 Rek'!A16</f>
        <v>Název VRN</v>
      </c>
      <c r="E18" s="148"/>
      <c r="F18" s="149"/>
      <c r="G18" s="144" t="str">
        <f>'06 0213 Rek'!I16</f>
        <v>Kč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'06 0213 Rek'!A17</f>
        <v>Kompletační činnost</v>
      </c>
      <c r="E19" s="148"/>
      <c r="F19" s="149"/>
      <c r="G19" s="144">
        <f>'06 0213 Rek'!I17</f>
        <v>0</v>
      </c>
    </row>
    <row r="20" spans="1:7" ht="15.95" customHeight="1" x14ac:dyDescent="0.2">
      <c r="A20" s="152"/>
      <c r="B20" s="143"/>
      <c r="C20" s="144"/>
      <c r="D20" s="97" t="str">
        <f>'06 0213 Rek'!A18</f>
        <v>Provozní vlivy</v>
      </c>
      <c r="E20" s="148"/>
      <c r="F20" s="149"/>
      <c r="G20" s="144">
        <f>'06 0213 Rek'!I18</f>
        <v>0</v>
      </c>
    </row>
    <row r="21" spans="1:7" ht="15.95" customHeight="1" x14ac:dyDescent="0.2">
      <c r="A21" s="152" t="s">
        <v>30</v>
      </c>
      <c r="B21" s="143"/>
      <c r="C21" s="144">
        <f>'06 0213 Rek'!I8</f>
        <v>0</v>
      </c>
      <c r="D21" s="97" t="str">
        <f>'06 0213 Rek'!A19</f>
        <v>Rezerva rozpočtu</v>
      </c>
      <c r="E21" s="148"/>
      <c r="F21" s="149"/>
      <c r="G21" s="144">
        <f>'06 0213 Rek'!I19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'06 0213 Rek'!H21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E72"/>
  <sheetViews>
    <sheetView workbookViewId="0">
      <selection activeCell="E12" sqref="E12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153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352"/>
      <c r="B6" s="353" t="s">
        <v>80</v>
      </c>
      <c r="C6" s="353"/>
      <c r="D6" s="354"/>
      <c r="E6" s="355" t="s">
        <v>26</v>
      </c>
      <c r="F6" s="356" t="s">
        <v>27</v>
      </c>
      <c r="G6" s="356" t="s">
        <v>28</v>
      </c>
      <c r="H6" s="356" t="s">
        <v>29</v>
      </c>
      <c r="I6" s="357" t="s">
        <v>30</v>
      </c>
    </row>
    <row r="7" spans="1:57" s="123" customFormat="1" x14ac:dyDescent="0.2">
      <c r="A7" s="358" t="s">
        <v>185</v>
      </c>
      <c r="B7" s="359" t="s">
        <v>186</v>
      </c>
      <c r="C7" s="360"/>
      <c r="D7" s="361"/>
      <c r="E7" s="362">
        <f>'06 0213 Pol'!G15</f>
        <v>0</v>
      </c>
      <c r="F7" s="363">
        <v>0</v>
      </c>
      <c r="G7" s="363">
        <v>0</v>
      </c>
      <c r="H7" s="363">
        <v>0</v>
      </c>
      <c r="I7" s="364">
        <v>0</v>
      </c>
    </row>
    <row r="8" spans="1:57" s="14" customFormat="1" x14ac:dyDescent="0.2">
      <c r="A8" s="358" t="s">
        <v>199</v>
      </c>
      <c r="B8" s="359" t="s">
        <v>200</v>
      </c>
      <c r="C8" s="360"/>
      <c r="D8" s="361"/>
      <c r="E8" s="362">
        <f>'06 0213 Pol'!G19</f>
        <v>0</v>
      </c>
      <c r="F8" s="363">
        <v>0</v>
      </c>
      <c r="G8" s="363">
        <v>0</v>
      </c>
      <c r="H8" s="363">
        <v>0</v>
      </c>
      <c r="I8" s="364">
        <v>0</v>
      </c>
    </row>
    <row r="9" spans="1:57" x14ac:dyDescent="0.2">
      <c r="A9" s="358" t="s">
        <v>204</v>
      </c>
      <c r="B9" s="359" t="s">
        <v>205</v>
      </c>
      <c r="C9" s="360"/>
      <c r="D9" s="361"/>
      <c r="E9" s="362">
        <f>'06 0213 Pol'!G23</f>
        <v>0</v>
      </c>
      <c r="F9" s="363">
        <v>0</v>
      </c>
      <c r="G9" s="363">
        <v>0</v>
      </c>
      <c r="H9" s="363">
        <v>0</v>
      </c>
      <c r="I9" s="364">
        <v>0</v>
      </c>
    </row>
    <row r="10" spans="1:57" x14ac:dyDescent="0.2">
      <c r="A10" s="365" t="s">
        <v>209</v>
      </c>
      <c r="B10" s="366" t="s">
        <v>210</v>
      </c>
      <c r="C10" s="367"/>
      <c r="D10" s="368"/>
      <c r="E10" s="369">
        <f>'06 0213 Pol'!G27</f>
        <v>0</v>
      </c>
      <c r="F10" s="370">
        <v>0</v>
      </c>
      <c r="G10" s="370">
        <v>0</v>
      </c>
      <c r="H10" s="370">
        <v>0</v>
      </c>
      <c r="I10" s="371">
        <v>0</v>
      </c>
      <c r="BA10" s="129"/>
      <c r="BB10" s="129"/>
      <c r="BC10" s="129"/>
      <c r="BD10" s="129"/>
      <c r="BE10" s="129"/>
    </row>
    <row r="11" spans="1:57" ht="13.5" thickBot="1" x14ac:dyDescent="0.25">
      <c r="A11" s="365" t="s">
        <v>214</v>
      </c>
      <c r="B11" s="366" t="s">
        <v>215</v>
      </c>
      <c r="C11" s="367"/>
      <c r="D11" s="368"/>
      <c r="E11" s="369">
        <f>'06 0213 Pol'!G30</f>
        <v>0</v>
      </c>
      <c r="F11" s="370">
        <v>0</v>
      </c>
      <c r="G11" s="370">
        <v>0</v>
      </c>
      <c r="H11" s="370">
        <v>0</v>
      </c>
      <c r="I11" s="371">
        <v>0</v>
      </c>
    </row>
    <row r="12" spans="1:57" ht="13.5" thickBot="1" x14ac:dyDescent="0.25">
      <c r="A12" s="372"/>
      <c r="B12" s="353" t="s">
        <v>81</v>
      </c>
      <c r="C12" s="353"/>
      <c r="D12" s="373"/>
      <c r="E12" s="374">
        <f>SUM(E7:E11)</f>
        <v>0</v>
      </c>
      <c r="F12" s="375">
        <f>SUM(F10:F11)</f>
        <v>0</v>
      </c>
      <c r="G12" s="375">
        <f>SUM(G10:G11)</f>
        <v>0</v>
      </c>
      <c r="H12" s="375">
        <f>SUM(H10:H11)</f>
        <v>0</v>
      </c>
      <c r="I12" s="376">
        <f>SUM(I10:I11)</f>
        <v>0</v>
      </c>
    </row>
    <row r="13" spans="1:57" x14ac:dyDescent="0.2">
      <c r="A13" s="367"/>
      <c r="B13" s="367"/>
      <c r="C13" s="367"/>
      <c r="D13" s="367"/>
      <c r="E13" s="367"/>
      <c r="F13" s="367"/>
      <c r="G13" s="367"/>
      <c r="H13" s="367"/>
      <c r="I13" s="367"/>
      <c r="BA13" s="1">
        <v>0</v>
      </c>
    </row>
    <row r="14" spans="1:57" ht="18" x14ac:dyDescent="0.25">
      <c r="A14" s="377" t="s">
        <v>82</v>
      </c>
      <c r="B14" s="377"/>
      <c r="C14" s="377"/>
      <c r="D14" s="377"/>
      <c r="E14" s="377"/>
      <c r="F14" s="377"/>
      <c r="G14" s="378"/>
      <c r="H14" s="377"/>
      <c r="I14" s="377"/>
      <c r="BA14" s="1">
        <v>0</v>
      </c>
    </row>
    <row r="15" spans="1:57" ht="13.5" thickBot="1" x14ac:dyDescent="0.25">
      <c r="A15" s="379"/>
      <c r="B15" s="379"/>
      <c r="C15" s="379"/>
      <c r="D15" s="379"/>
      <c r="E15" s="379"/>
      <c r="F15" s="379"/>
      <c r="G15" s="379"/>
      <c r="H15" s="379"/>
      <c r="I15" s="379"/>
      <c r="BA15" s="1">
        <v>0</v>
      </c>
    </row>
    <row r="16" spans="1:57" x14ac:dyDescent="0.2">
      <c r="A16" s="380" t="s">
        <v>83</v>
      </c>
      <c r="B16" s="381"/>
      <c r="C16" s="381"/>
      <c r="D16" s="382"/>
      <c r="E16" s="383" t="s">
        <v>84</v>
      </c>
      <c r="F16" s="384" t="s">
        <v>13</v>
      </c>
      <c r="G16" s="385" t="s">
        <v>85</v>
      </c>
      <c r="H16" s="386"/>
      <c r="I16" s="387" t="s">
        <v>84</v>
      </c>
      <c r="BA16" s="1">
        <v>0</v>
      </c>
    </row>
    <row r="17" spans="1:53" x14ac:dyDescent="0.2">
      <c r="A17" s="388" t="s">
        <v>219</v>
      </c>
      <c r="B17" s="389"/>
      <c r="C17" s="389"/>
      <c r="D17" s="390"/>
      <c r="E17" s="391" t="s">
        <v>220</v>
      </c>
      <c r="F17" s="392">
        <v>0</v>
      </c>
      <c r="G17" s="393"/>
      <c r="H17" s="394"/>
      <c r="I17" s="395">
        <f>E17+F17*G17/100</f>
        <v>0</v>
      </c>
      <c r="BA17" s="1">
        <v>1</v>
      </c>
    </row>
    <row r="18" spans="1:53" x14ac:dyDescent="0.2">
      <c r="A18" s="388" t="s">
        <v>221</v>
      </c>
      <c r="B18" s="389"/>
      <c r="C18" s="389"/>
      <c r="D18" s="390"/>
      <c r="E18" s="391" t="s">
        <v>220</v>
      </c>
      <c r="F18" s="392">
        <v>0</v>
      </c>
      <c r="G18" s="393"/>
      <c r="H18" s="394"/>
      <c r="I18" s="395">
        <f>E18+F18*G18/100</f>
        <v>0</v>
      </c>
      <c r="BA18" s="1">
        <v>1</v>
      </c>
    </row>
    <row r="19" spans="1:53" x14ac:dyDescent="0.2">
      <c r="A19" s="388" t="s">
        <v>126</v>
      </c>
      <c r="B19" s="389"/>
      <c r="C19" s="389"/>
      <c r="D19" s="390"/>
      <c r="E19" s="391" t="s">
        <v>220</v>
      </c>
      <c r="F19" s="392">
        <v>0</v>
      </c>
      <c r="G19" s="393"/>
      <c r="H19" s="394"/>
      <c r="I19" s="395">
        <f>E19+F19*G19/100</f>
        <v>0</v>
      </c>
      <c r="BA19" s="1">
        <v>2</v>
      </c>
    </row>
    <row r="20" spans="1:53" x14ac:dyDescent="0.2">
      <c r="A20" s="388" t="s">
        <v>222</v>
      </c>
      <c r="B20" s="389"/>
      <c r="C20" s="389"/>
      <c r="D20" s="390"/>
      <c r="E20" s="391" t="s">
        <v>220</v>
      </c>
      <c r="F20" s="392">
        <v>0</v>
      </c>
      <c r="G20" s="393"/>
      <c r="H20" s="394"/>
      <c r="I20" s="395">
        <f>E20+F20*G20/100</f>
        <v>0</v>
      </c>
      <c r="BA20" s="1">
        <v>2</v>
      </c>
    </row>
    <row r="21" spans="1:53" ht="13.5" thickBot="1" x14ac:dyDescent="0.25">
      <c r="A21" s="396"/>
      <c r="B21" s="397" t="s">
        <v>86</v>
      </c>
      <c r="C21" s="398"/>
      <c r="D21" s="399"/>
      <c r="E21" s="400"/>
      <c r="F21" s="401"/>
      <c r="G21" s="401"/>
      <c r="H21" s="884">
        <f>SUM(I17:I20)</f>
        <v>0</v>
      </c>
      <c r="I21" s="885"/>
    </row>
    <row r="23" spans="1:53" x14ac:dyDescent="0.2">
      <c r="B23" s="14"/>
      <c r="F23" s="226"/>
      <c r="G23" s="227"/>
      <c r="H23" s="227"/>
      <c r="I23" s="46"/>
    </row>
    <row r="24" spans="1:53" x14ac:dyDescent="0.2"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H21:I21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CB82"/>
  <sheetViews>
    <sheetView showGridLines="0" showZeros="0" zoomScaleNormal="100" zoomScaleSheetLayoutView="100" workbookViewId="0">
      <selection activeCell="F17" sqref="F17:F29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'06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153</v>
      </c>
      <c r="D4" s="236"/>
      <c r="E4" s="869" t="str">
        <f>'06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86" t="s">
        <v>89</v>
      </c>
      <c r="B6" s="287" t="s">
        <v>90</v>
      </c>
      <c r="C6" s="287" t="s">
        <v>91</v>
      </c>
      <c r="D6" s="287" t="s">
        <v>92</v>
      </c>
      <c r="E6" s="288" t="s">
        <v>93</v>
      </c>
      <c r="F6" s="287" t="s">
        <v>94</v>
      </c>
      <c r="G6" s="289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90" t="s">
        <v>100</v>
      </c>
      <c r="B7" s="291" t="s">
        <v>185</v>
      </c>
      <c r="C7" s="292" t="s">
        <v>186</v>
      </c>
      <c r="D7" s="293"/>
      <c r="E7" s="294"/>
      <c r="F7" s="294"/>
      <c r="G7" s="295"/>
      <c r="H7" s="251"/>
      <c r="I7" s="252"/>
      <c r="J7" s="253"/>
      <c r="K7" s="254"/>
      <c r="O7" s="255">
        <v>1</v>
      </c>
    </row>
    <row r="8" spans="1:80" x14ac:dyDescent="0.2">
      <c r="A8" s="296">
        <v>1</v>
      </c>
      <c r="B8" s="297" t="s">
        <v>187</v>
      </c>
      <c r="C8" s="298" t="s">
        <v>188</v>
      </c>
      <c r="D8" s="299" t="s">
        <v>146</v>
      </c>
      <c r="E8" s="300">
        <f>SUM(E9:E9)</f>
        <v>1.1025</v>
      </c>
      <c r="F8" s="301"/>
      <c r="G8" s="302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1</v>
      </c>
      <c r="AZ8" s="228">
        <v>2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x14ac:dyDescent="0.2">
      <c r="A9" s="303"/>
      <c r="B9" s="304"/>
      <c r="C9" s="889" t="s">
        <v>189</v>
      </c>
      <c r="D9" s="890"/>
      <c r="E9" s="305">
        <v>1.1025</v>
      </c>
      <c r="F9" s="306"/>
      <c r="G9" s="307"/>
      <c r="H9" s="272"/>
      <c r="I9" s="273">
        <f>SUM(I7:I8)</f>
        <v>0</v>
      </c>
      <c r="J9" s="272"/>
      <c r="K9" s="273">
        <f>SUM(K7:K8)</f>
        <v>0</v>
      </c>
      <c r="O9" s="255">
        <v>4</v>
      </c>
      <c r="BA9" s="274">
        <f>SUM(BA7:BA8)</f>
        <v>0</v>
      </c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x14ac:dyDescent="0.2">
      <c r="A10" s="296">
        <v>2</v>
      </c>
      <c r="B10" s="297" t="s">
        <v>190</v>
      </c>
      <c r="C10" s="298" t="s">
        <v>191</v>
      </c>
      <c r="D10" s="299" t="s">
        <v>146</v>
      </c>
      <c r="E10" s="300">
        <f>E8</f>
        <v>1.1025</v>
      </c>
      <c r="F10" s="301"/>
      <c r="G10" s="302">
        <f>E10*F10</f>
        <v>0</v>
      </c>
    </row>
    <row r="11" spans="1:80" x14ac:dyDescent="0.2">
      <c r="A11" s="296">
        <v>3</v>
      </c>
      <c r="B11" s="297" t="s">
        <v>192</v>
      </c>
      <c r="C11" s="298" t="s">
        <v>193</v>
      </c>
      <c r="D11" s="299" t="s">
        <v>146</v>
      </c>
      <c r="E11" s="300">
        <f>E8</f>
        <v>1.1025</v>
      </c>
      <c r="F11" s="301"/>
      <c r="G11" s="302">
        <f>E11*F11</f>
        <v>0</v>
      </c>
    </row>
    <row r="12" spans="1:80" x14ac:dyDescent="0.2">
      <c r="A12" s="296">
        <v>4</v>
      </c>
      <c r="B12" s="297" t="s">
        <v>194</v>
      </c>
      <c r="C12" s="298" t="s">
        <v>195</v>
      </c>
      <c r="D12" s="299" t="s">
        <v>146</v>
      </c>
      <c r="E12" s="300">
        <f>E11</f>
        <v>1.1025</v>
      </c>
      <c r="F12" s="301"/>
      <c r="G12" s="302">
        <f>E12*F12</f>
        <v>0</v>
      </c>
    </row>
    <row r="13" spans="1:80" x14ac:dyDescent="0.2">
      <c r="A13" s="296">
        <v>5</v>
      </c>
      <c r="B13" s="297" t="s">
        <v>196</v>
      </c>
      <c r="C13" s="298" t="s">
        <v>197</v>
      </c>
      <c r="D13" s="299" t="s">
        <v>114</v>
      </c>
      <c r="E13" s="301">
        <f>SUM(E14:E14)</f>
        <v>1.2250000000000001</v>
      </c>
      <c r="F13" s="301"/>
      <c r="G13" s="302">
        <f>E13*F13</f>
        <v>0</v>
      </c>
    </row>
    <row r="14" spans="1:80" x14ac:dyDescent="0.2">
      <c r="A14" s="303"/>
      <c r="B14" s="304"/>
      <c r="C14" s="889" t="s">
        <v>198</v>
      </c>
      <c r="D14" s="890"/>
      <c r="E14" s="305">
        <v>1.2250000000000001</v>
      </c>
      <c r="F14" s="306"/>
      <c r="G14" s="307"/>
    </row>
    <row r="15" spans="1:80" x14ac:dyDescent="0.2">
      <c r="A15" s="308"/>
      <c r="B15" s="309" t="s">
        <v>101</v>
      </c>
      <c r="C15" s="310" t="str">
        <f>CONCATENATE(B7," ",C7)</f>
        <v>1 Zemní práce</v>
      </c>
      <c r="D15" s="311"/>
      <c r="E15" s="312"/>
      <c r="F15" s="313"/>
      <c r="G15" s="314">
        <f>SUM(G7:G14)</f>
        <v>0</v>
      </c>
    </row>
    <row r="16" spans="1:80" x14ac:dyDescent="0.2">
      <c r="A16" s="290" t="s">
        <v>100</v>
      </c>
      <c r="B16" s="291" t="s">
        <v>199</v>
      </c>
      <c r="C16" s="292" t="s">
        <v>200</v>
      </c>
      <c r="D16" s="293"/>
      <c r="E16" s="294"/>
      <c r="F16" s="294"/>
      <c r="G16" s="295"/>
    </row>
    <row r="17" spans="1:7" x14ac:dyDescent="0.2">
      <c r="A17" s="296">
        <v>6</v>
      </c>
      <c r="B17" s="297" t="s">
        <v>201</v>
      </c>
      <c r="C17" s="298" t="s">
        <v>202</v>
      </c>
      <c r="D17" s="299" t="s">
        <v>146</v>
      </c>
      <c r="E17" s="300">
        <f>E18</f>
        <v>0.98</v>
      </c>
      <c r="F17" s="300"/>
      <c r="G17" s="302">
        <f>E17*F17</f>
        <v>0</v>
      </c>
    </row>
    <row r="18" spans="1:7" x14ac:dyDescent="0.2">
      <c r="A18" s="303"/>
      <c r="B18" s="304"/>
      <c r="C18" s="886" t="s">
        <v>203</v>
      </c>
      <c r="D18" s="887"/>
      <c r="E18" s="315">
        <v>0.98</v>
      </c>
      <c r="F18" s="306"/>
      <c r="G18" s="307"/>
    </row>
    <row r="19" spans="1:7" x14ac:dyDescent="0.2">
      <c r="A19" s="308"/>
      <c r="B19" s="309" t="s">
        <v>101</v>
      </c>
      <c r="C19" s="310" t="str">
        <f>CONCATENATE(B16," ",C16)</f>
        <v>27 Základy</v>
      </c>
      <c r="D19" s="311"/>
      <c r="E19" s="312"/>
      <c r="F19" s="313"/>
      <c r="G19" s="314">
        <f>SUM(G16:G18)</f>
        <v>0</v>
      </c>
    </row>
    <row r="20" spans="1:7" x14ac:dyDescent="0.2">
      <c r="A20" s="290" t="s">
        <v>100</v>
      </c>
      <c r="B20" s="291" t="s">
        <v>204</v>
      </c>
      <c r="C20" s="292" t="s">
        <v>205</v>
      </c>
      <c r="D20" s="293"/>
      <c r="E20" s="294"/>
      <c r="F20" s="294"/>
      <c r="G20" s="295"/>
    </row>
    <row r="21" spans="1:7" x14ac:dyDescent="0.2">
      <c r="A21" s="296">
        <v>7</v>
      </c>
      <c r="B21" s="297" t="s">
        <v>206</v>
      </c>
      <c r="C21" s="298" t="s">
        <v>207</v>
      </c>
      <c r="D21" s="299" t="s">
        <v>146</v>
      </c>
      <c r="E21" s="301">
        <f>E22</f>
        <v>0.1225</v>
      </c>
      <c r="F21" s="301"/>
      <c r="G21" s="302">
        <f>E21*F21</f>
        <v>0</v>
      </c>
    </row>
    <row r="22" spans="1:7" x14ac:dyDescent="0.2">
      <c r="A22" s="303"/>
      <c r="B22" s="304"/>
      <c r="C22" s="886" t="s">
        <v>208</v>
      </c>
      <c r="D22" s="887"/>
      <c r="E22" s="316">
        <v>0.1225</v>
      </c>
      <c r="F22" s="306"/>
      <c r="G22" s="307"/>
    </row>
    <row r="23" spans="1:7" x14ac:dyDescent="0.2">
      <c r="A23" s="308"/>
      <c r="B23" s="309" t="s">
        <v>101</v>
      </c>
      <c r="C23" s="310" t="str">
        <f>CONCATENATE(B20," ",C20)</f>
        <v>63 Podlahy a podlahové konstrukce</v>
      </c>
      <c r="D23" s="311"/>
      <c r="E23" s="312"/>
      <c r="F23" s="313"/>
      <c r="G23" s="314">
        <f>SUM(G20:G22)</f>
        <v>0</v>
      </c>
    </row>
    <row r="24" spans="1:7" x14ac:dyDescent="0.2">
      <c r="A24" s="317" t="s">
        <v>100</v>
      </c>
      <c r="B24" s="318" t="s">
        <v>209</v>
      </c>
      <c r="C24" s="319" t="s">
        <v>210</v>
      </c>
      <c r="D24" s="320"/>
      <c r="E24" s="321"/>
      <c r="F24" s="321"/>
      <c r="G24" s="322"/>
    </row>
    <row r="25" spans="1:7" ht="67.5" x14ac:dyDescent="0.2">
      <c r="A25" s="323">
        <v>8</v>
      </c>
      <c r="B25" s="324" t="s">
        <v>211</v>
      </c>
      <c r="C25" s="325" t="s">
        <v>212</v>
      </c>
      <c r="D25" s="326" t="s">
        <v>150</v>
      </c>
      <c r="E25" s="327">
        <v>5</v>
      </c>
      <c r="F25" s="327"/>
      <c r="G25" s="328">
        <f>E25*F25</f>
        <v>0</v>
      </c>
    </row>
    <row r="26" spans="1:7" x14ac:dyDescent="0.2">
      <c r="A26" s="329"/>
      <c r="B26" s="330"/>
      <c r="C26" s="876" t="s">
        <v>213</v>
      </c>
      <c r="D26" s="888"/>
      <c r="E26" s="331">
        <v>0</v>
      </c>
      <c r="F26" s="332"/>
      <c r="G26" s="333"/>
    </row>
    <row r="27" spans="1:7" x14ac:dyDescent="0.2">
      <c r="A27" s="308"/>
      <c r="B27" s="309" t="s">
        <v>101</v>
      </c>
      <c r="C27" s="334" t="str">
        <f>CONCATENATE(B24," ",C24)</f>
        <v>95 Dokončovací kce na pozem.stav.</v>
      </c>
      <c r="D27" s="308"/>
      <c r="E27" s="335"/>
      <c r="F27" s="335"/>
      <c r="G27" s="314">
        <f>SUM(G24:G26)</f>
        <v>0</v>
      </c>
    </row>
    <row r="28" spans="1:7" x14ac:dyDescent="0.2">
      <c r="A28" s="336" t="s">
        <v>100</v>
      </c>
      <c r="B28" s="337" t="s">
        <v>214</v>
      </c>
      <c r="C28" s="338" t="s">
        <v>215</v>
      </c>
      <c r="D28" s="339"/>
      <c r="E28" s="340"/>
      <c r="F28" s="340"/>
      <c r="G28" s="341"/>
    </row>
    <row r="29" spans="1:7" x14ac:dyDescent="0.2">
      <c r="A29" s="342">
        <v>9</v>
      </c>
      <c r="B29" s="343" t="s">
        <v>216</v>
      </c>
      <c r="C29" s="325" t="s">
        <v>217</v>
      </c>
      <c r="D29" s="344" t="s">
        <v>218</v>
      </c>
      <c r="E29" s="345">
        <v>3</v>
      </c>
      <c r="F29" s="345"/>
      <c r="G29" s="346">
        <f>E29*F29</f>
        <v>0</v>
      </c>
    </row>
    <row r="30" spans="1:7" x14ac:dyDescent="0.2">
      <c r="A30" s="347"/>
      <c r="B30" s="348" t="s">
        <v>101</v>
      </c>
      <c r="C30" s="349" t="str">
        <f>CONCATENATE(B28," ",C28)</f>
        <v>99 Staveništní přesun hmot</v>
      </c>
      <c r="D30" s="347"/>
      <c r="E30" s="350"/>
      <c r="F30" s="350"/>
      <c r="G30" s="351">
        <f>SUM(G28:G29)</f>
        <v>0</v>
      </c>
    </row>
    <row r="31" spans="1:7" x14ac:dyDescent="0.2">
      <c r="E31" s="228"/>
    </row>
    <row r="32" spans="1:7" x14ac:dyDescent="0.2">
      <c r="E32" s="228"/>
    </row>
    <row r="33" spans="1:7" x14ac:dyDescent="0.2">
      <c r="A33" s="264"/>
      <c r="B33" s="264"/>
      <c r="C33" s="264"/>
      <c r="D33" s="264"/>
      <c r="E33" s="264"/>
      <c r="F33" s="264"/>
      <c r="G33" s="264"/>
    </row>
    <row r="34" spans="1:7" x14ac:dyDescent="0.2">
      <c r="A34" s="264"/>
      <c r="B34" s="264"/>
      <c r="C34" s="264"/>
      <c r="D34" s="264"/>
      <c r="E34" s="264"/>
      <c r="F34" s="264"/>
      <c r="G34" s="264"/>
    </row>
    <row r="35" spans="1:7" x14ac:dyDescent="0.2">
      <c r="A35" s="264"/>
      <c r="B35" s="264"/>
      <c r="C35" s="264"/>
      <c r="D35" s="264"/>
      <c r="E35" s="264"/>
      <c r="F35" s="264"/>
      <c r="G35" s="264"/>
    </row>
    <row r="36" spans="1:7" x14ac:dyDescent="0.2">
      <c r="A36" s="264"/>
      <c r="B36" s="264"/>
      <c r="C36" s="264"/>
      <c r="D36" s="264"/>
      <c r="E36" s="264"/>
      <c r="F36" s="264"/>
      <c r="G36" s="264"/>
    </row>
    <row r="37" spans="1:7" x14ac:dyDescent="0.2">
      <c r="E37" s="228"/>
    </row>
    <row r="38" spans="1:7" x14ac:dyDescent="0.2">
      <c r="E38" s="228"/>
    </row>
    <row r="39" spans="1:7" x14ac:dyDescent="0.2">
      <c r="E39" s="228"/>
    </row>
    <row r="40" spans="1:7" x14ac:dyDescent="0.2">
      <c r="E40" s="228"/>
    </row>
    <row r="41" spans="1:7" x14ac:dyDescent="0.2">
      <c r="E41" s="228"/>
    </row>
    <row r="42" spans="1:7" x14ac:dyDescent="0.2">
      <c r="E42" s="228"/>
    </row>
    <row r="43" spans="1:7" x14ac:dyDescent="0.2">
      <c r="E43" s="228"/>
    </row>
    <row r="44" spans="1:7" x14ac:dyDescent="0.2">
      <c r="E44" s="228"/>
    </row>
    <row r="45" spans="1:7" x14ac:dyDescent="0.2">
      <c r="E45" s="228"/>
    </row>
    <row r="46" spans="1:7" x14ac:dyDescent="0.2">
      <c r="E46" s="228"/>
    </row>
    <row r="47" spans="1:7" x14ac:dyDescent="0.2">
      <c r="E47" s="228"/>
    </row>
    <row r="48" spans="1:7" x14ac:dyDescent="0.2">
      <c r="E48" s="228"/>
    </row>
    <row r="49" spans="5:5" x14ac:dyDescent="0.2">
      <c r="E49" s="228"/>
    </row>
    <row r="50" spans="5:5" x14ac:dyDescent="0.2">
      <c r="E50" s="228"/>
    </row>
    <row r="51" spans="5:5" x14ac:dyDescent="0.2">
      <c r="E51" s="228"/>
    </row>
    <row r="52" spans="5:5" x14ac:dyDescent="0.2">
      <c r="E52" s="228"/>
    </row>
    <row r="53" spans="5:5" x14ac:dyDescent="0.2">
      <c r="E53" s="228"/>
    </row>
    <row r="54" spans="5:5" x14ac:dyDescent="0.2">
      <c r="E54" s="228"/>
    </row>
    <row r="55" spans="5:5" x14ac:dyDescent="0.2">
      <c r="E55" s="228"/>
    </row>
    <row r="56" spans="5:5" x14ac:dyDescent="0.2">
      <c r="E56" s="228"/>
    </row>
    <row r="57" spans="5:5" x14ac:dyDescent="0.2">
      <c r="E57" s="228"/>
    </row>
    <row r="58" spans="5:5" x14ac:dyDescent="0.2">
      <c r="E58" s="228"/>
    </row>
    <row r="59" spans="5:5" x14ac:dyDescent="0.2">
      <c r="E59" s="228"/>
    </row>
    <row r="60" spans="5:5" x14ac:dyDescent="0.2">
      <c r="E60" s="228"/>
    </row>
    <row r="61" spans="5:5" x14ac:dyDescent="0.2">
      <c r="E61" s="228"/>
    </row>
    <row r="62" spans="5:5" x14ac:dyDescent="0.2">
      <c r="E62" s="228"/>
    </row>
    <row r="63" spans="5:5" x14ac:dyDescent="0.2">
      <c r="E63" s="228"/>
    </row>
    <row r="64" spans="5:5" x14ac:dyDescent="0.2">
      <c r="E64" s="228"/>
    </row>
    <row r="65" spans="1:7" x14ac:dyDescent="0.2">
      <c r="E65" s="228"/>
    </row>
    <row r="66" spans="1:7" x14ac:dyDescent="0.2">
      <c r="E66" s="228"/>
    </row>
    <row r="67" spans="1:7" x14ac:dyDescent="0.2">
      <c r="E67" s="228"/>
    </row>
    <row r="68" spans="1:7" x14ac:dyDescent="0.2">
      <c r="A68" s="275"/>
      <c r="B68" s="275"/>
    </row>
    <row r="69" spans="1:7" x14ac:dyDescent="0.2">
      <c r="A69" s="264"/>
      <c r="B69" s="264"/>
      <c r="C69" s="276"/>
      <c r="D69" s="276"/>
      <c r="E69" s="277"/>
      <c r="F69" s="276"/>
      <c r="G69" s="278"/>
    </row>
    <row r="70" spans="1:7" x14ac:dyDescent="0.2">
      <c r="A70" s="279"/>
      <c r="B70" s="279"/>
      <c r="C70" s="264"/>
      <c r="D70" s="264"/>
      <c r="E70" s="280"/>
      <c r="F70" s="264"/>
      <c r="G70" s="264"/>
    </row>
    <row r="71" spans="1:7" x14ac:dyDescent="0.2">
      <c r="A71" s="264"/>
      <c r="B71" s="264"/>
      <c r="C71" s="264"/>
      <c r="D71" s="264"/>
      <c r="E71" s="280"/>
      <c r="F71" s="264"/>
      <c r="G71" s="264"/>
    </row>
    <row r="72" spans="1:7" x14ac:dyDescent="0.2">
      <c r="A72" s="264"/>
      <c r="B72" s="264"/>
      <c r="C72" s="264"/>
      <c r="D72" s="264"/>
      <c r="E72" s="280"/>
      <c r="F72" s="264"/>
      <c r="G72" s="264"/>
    </row>
    <row r="73" spans="1:7" x14ac:dyDescent="0.2">
      <c r="A73" s="264"/>
      <c r="B73" s="264"/>
      <c r="C73" s="264"/>
      <c r="D73" s="264"/>
      <c r="E73" s="280"/>
      <c r="F73" s="264"/>
      <c r="G73" s="264"/>
    </row>
    <row r="74" spans="1:7" x14ac:dyDescent="0.2">
      <c r="A74" s="264"/>
      <c r="B74" s="264"/>
      <c r="C74" s="264"/>
      <c r="D74" s="264"/>
      <c r="E74" s="280"/>
      <c r="F74" s="264"/>
      <c r="G74" s="264"/>
    </row>
    <row r="75" spans="1:7" x14ac:dyDescent="0.2">
      <c r="A75" s="264"/>
      <c r="B75" s="264"/>
      <c r="C75" s="264"/>
      <c r="D75" s="264"/>
      <c r="E75" s="280"/>
      <c r="F75" s="264"/>
      <c r="G75" s="264"/>
    </row>
    <row r="76" spans="1:7" x14ac:dyDescent="0.2">
      <c r="A76" s="264"/>
      <c r="B76" s="264"/>
      <c r="C76" s="264"/>
      <c r="D76" s="264"/>
      <c r="E76" s="280"/>
      <c r="F76" s="264"/>
      <c r="G76" s="264"/>
    </row>
    <row r="77" spans="1:7" x14ac:dyDescent="0.2">
      <c r="A77" s="264"/>
      <c r="B77" s="264"/>
      <c r="C77" s="264"/>
      <c r="D77" s="264"/>
      <c r="E77" s="280"/>
      <c r="F77" s="264"/>
      <c r="G77" s="264"/>
    </row>
    <row r="78" spans="1:7" x14ac:dyDescent="0.2">
      <c r="A78" s="264"/>
      <c r="B78" s="264"/>
      <c r="C78" s="264"/>
      <c r="D78" s="264"/>
      <c r="E78" s="280"/>
      <c r="F78" s="264"/>
      <c r="G78" s="264"/>
    </row>
    <row r="79" spans="1:7" x14ac:dyDescent="0.2">
      <c r="A79" s="264"/>
      <c r="B79" s="264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</sheetData>
  <mergeCells count="9">
    <mergeCell ref="C18:D18"/>
    <mergeCell ref="C22:D22"/>
    <mergeCell ref="C26:D26"/>
    <mergeCell ref="A1:G1"/>
    <mergeCell ref="A3:B3"/>
    <mergeCell ref="A4:B4"/>
    <mergeCell ref="E4:G4"/>
    <mergeCell ref="C9:D9"/>
    <mergeCell ref="C14:D1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BE51"/>
  <sheetViews>
    <sheetView topLeftCell="A4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157</v>
      </c>
      <c r="B5" s="106"/>
      <c r="C5" s="107" t="s">
        <v>158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'07 0213 Rek'!E8</f>
        <v>0</v>
      </c>
      <c r="D15" s="145" t="str">
        <f>'07 0213 Rek'!A13</f>
        <v>Ztížené výrobní podmínky</v>
      </c>
      <c r="E15" s="146"/>
      <c r="F15" s="147"/>
      <c r="G15" s="144">
        <f>'07 0213 Rek'!I13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'07 0213 Rek'!F8</f>
        <v>0</v>
      </c>
      <c r="D16" s="97" t="str">
        <f>'07 0213 Rek'!A14</f>
        <v>Oborová přirážka</v>
      </c>
      <c r="E16" s="148"/>
      <c r="F16" s="149"/>
      <c r="G16" s="144">
        <f>'07 0213 Rek'!I14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'07 0213 Rek'!H8</f>
        <v>0</v>
      </c>
      <c r="D17" s="97" t="str">
        <f>'07 0213 Rek'!A15</f>
        <v>Přesun stavebních kapacit</v>
      </c>
      <c r="E17" s="148"/>
      <c r="F17" s="149"/>
      <c r="G17" s="144">
        <f>'07 0213 Rek'!I15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'07 0213 Rek'!G8</f>
        <v>0</v>
      </c>
      <c r="D18" s="97" t="str">
        <f>'07 0213 Rek'!A16</f>
        <v>Mimostaveništní doprava</v>
      </c>
      <c r="E18" s="148"/>
      <c r="F18" s="149"/>
      <c r="G18" s="144">
        <f>'07 0213 Rek'!I16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'07 0213 Rek'!A17</f>
        <v>Zařízení staveniště</v>
      </c>
      <c r="E19" s="148"/>
      <c r="F19" s="149"/>
      <c r="G19" s="144">
        <f>'07 0213 Rek'!I17</f>
        <v>0</v>
      </c>
    </row>
    <row r="20" spans="1:7" ht="15.95" customHeight="1" x14ac:dyDescent="0.2">
      <c r="A20" s="152"/>
      <c r="B20" s="143"/>
      <c r="C20" s="144"/>
      <c r="D20" s="97" t="str">
        <f>'07 0213 Rek'!A18</f>
        <v>Provoz investora</v>
      </c>
      <c r="E20" s="148"/>
      <c r="F20" s="149"/>
      <c r="G20" s="144">
        <f>'07 0213 Rek'!I18</f>
        <v>0</v>
      </c>
    </row>
    <row r="21" spans="1:7" ht="15.95" customHeight="1" x14ac:dyDescent="0.2">
      <c r="A21" s="152" t="s">
        <v>30</v>
      </c>
      <c r="B21" s="143"/>
      <c r="C21" s="144">
        <f>'07 0213 Rek'!I8</f>
        <v>0</v>
      </c>
      <c r="D21" s="97" t="str">
        <f>'07 0213 Rek'!A19</f>
        <v>Kompletační činnost (IČD)</v>
      </c>
      <c r="E21" s="148"/>
      <c r="F21" s="149"/>
      <c r="G21" s="144">
        <f>'07 0213 Rek'!I19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'07 0213 Rek'!H21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BE72"/>
  <sheetViews>
    <sheetView workbookViewId="0">
      <selection activeCell="G20" sqref="G20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159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ht="13.5" thickBot="1" x14ac:dyDescent="0.25">
      <c r="A7" s="281" t="str">
        <f>'07 0213 Pol'!B7</f>
        <v>766</v>
      </c>
      <c r="B7" s="60" t="str">
        <f>'07 0213 Pol'!C7</f>
        <v>Konstrukce truhlářské</v>
      </c>
      <c r="D7" s="200"/>
      <c r="E7" s="282">
        <f>'07 0213 Pol'!BA10</f>
        <v>0</v>
      </c>
      <c r="F7" s="283">
        <f>'07 0213 Pol'!BB10</f>
        <v>0</v>
      </c>
      <c r="G7" s="283">
        <f>'07 0213 Pol'!BC10</f>
        <v>0</v>
      </c>
      <c r="H7" s="283">
        <f>'07 0213 Pol'!BD10</f>
        <v>0</v>
      </c>
      <c r="I7" s="284">
        <f>'07 0213 Pol'!BE10</f>
        <v>0</v>
      </c>
    </row>
    <row r="8" spans="1:57" s="14" customFormat="1" ht="13.5" thickBot="1" x14ac:dyDescent="0.25">
      <c r="A8" s="201"/>
      <c r="B8" s="202" t="s">
        <v>81</v>
      </c>
      <c r="C8" s="202"/>
      <c r="D8" s="203"/>
      <c r="E8" s="204">
        <f>SUM(E7:E7)</f>
        <v>0</v>
      </c>
      <c r="F8" s="205">
        <f>SUM(F7:F7)</f>
        <v>0</v>
      </c>
      <c r="G8" s="205">
        <f>SUM(G7:G7)</f>
        <v>0</v>
      </c>
      <c r="H8" s="205">
        <f>SUM(H7:H7)</f>
        <v>0</v>
      </c>
      <c r="I8" s="206">
        <f>SUM(I7:I7)</f>
        <v>0</v>
      </c>
    </row>
    <row r="9" spans="1:57" x14ac:dyDescent="0.2">
      <c r="A9" s="123"/>
      <c r="B9" s="123"/>
      <c r="C9" s="123"/>
      <c r="D9" s="123"/>
      <c r="E9" s="123"/>
      <c r="F9" s="123"/>
      <c r="G9" s="123"/>
      <c r="H9" s="123"/>
      <c r="I9" s="123"/>
    </row>
    <row r="10" spans="1:57" ht="19.5" customHeight="1" x14ac:dyDescent="0.25">
      <c r="A10" s="192" t="s">
        <v>82</v>
      </c>
      <c r="B10" s="192"/>
      <c r="C10" s="192"/>
      <c r="D10" s="192"/>
      <c r="E10" s="192"/>
      <c r="F10" s="192"/>
      <c r="G10" s="207"/>
      <c r="H10" s="192"/>
      <c r="I10" s="192"/>
      <c r="BA10" s="129"/>
      <c r="BB10" s="129"/>
      <c r="BC10" s="129"/>
      <c r="BD10" s="129"/>
      <c r="BE10" s="129"/>
    </row>
    <row r="11" spans="1:57" ht="13.5" thickBot="1" x14ac:dyDescent="0.25"/>
    <row r="12" spans="1:57" x14ac:dyDescent="0.2">
      <c r="A12" s="158" t="s">
        <v>83</v>
      </c>
      <c r="B12" s="159"/>
      <c r="C12" s="159"/>
      <c r="D12" s="208"/>
      <c r="E12" s="209" t="s">
        <v>84</v>
      </c>
      <c r="F12" s="210" t="s">
        <v>13</v>
      </c>
      <c r="G12" s="211" t="s">
        <v>85</v>
      </c>
      <c r="H12" s="212"/>
      <c r="I12" s="213" t="s">
        <v>84</v>
      </c>
    </row>
    <row r="13" spans="1:57" x14ac:dyDescent="0.2">
      <c r="A13" s="152" t="s">
        <v>119</v>
      </c>
      <c r="B13" s="143"/>
      <c r="C13" s="143"/>
      <c r="D13" s="214"/>
      <c r="E13" s="215">
        <v>0</v>
      </c>
      <c r="F13" s="216">
        <v>0</v>
      </c>
      <c r="G13" s="217"/>
      <c r="H13" s="218"/>
      <c r="I13" s="219">
        <f t="shared" ref="I13:I20" si="0">E13+F13*G13/100</f>
        <v>0</v>
      </c>
      <c r="BA13" s="1">
        <v>0</v>
      </c>
    </row>
    <row r="14" spans="1:57" x14ac:dyDescent="0.2">
      <c r="A14" s="152" t="s">
        <v>120</v>
      </c>
      <c r="B14" s="143"/>
      <c r="C14" s="143"/>
      <c r="D14" s="214"/>
      <c r="E14" s="215">
        <v>0</v>
      </c>
      <c r="F14" s="216">
        <v>0</v>
      </c>
      <c r="G14" s="217"/>
      <c r="H14" s="218"/>
      <c r="I14" s="219">
        <f t="shared" si="0"/>
        <v>0</v>
      </c>
      <c r="BA14" s="1">
        <v>0</v>
      </c>
    </row>
    <row r="15" spans="1:57" x14ac:dyDescent="0.2">
      <c r="A15" s="152" t="s">
        <v>121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si="0"/>
        <v>0</v>
      </c>
      <c r="BA15" s="1">
        <v>0</v>
      </c>
    </row>
    <row r="16" spans="1:57" x14ac:dyDescent="0.2">
      <c r="A16" s="152" t="s">
        <v>122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123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1</v>
      </c>
    </row>
    <row r="18" spans="1:53" x14ac:dyDescent="0.2">
      <c r="A18" s="152" t="s">
        <v>124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1</v>
      </c>
    </row>
    <row r="19" spans="1:53" x14ac:dyDescent="0.2">
      <c r="A19" s="152" t="s">
        <v>125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2</v>
      </c>
    </row>
    <row r="20" spans="1:53" x14ac:dyDescent="0.2">
      <c r="A20" s="152" t="s">
        <v>126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2</v>
      </c>
    </row>
    <row r="21" spans="1:53" ht="13.5" thickBot="1" x14ac:dyDescent="0.25">
      <c r="A21" s="220"/>
      <c r="B21" s="221" t="s">
        <v>86</v>
      </c>
      <c r="C21" s="222"/>
      <c r="D21" s="223"/>
      <c r="E21" s="224"/>
      <c r="F21" s="225"/>
      <c r="G21" s="225"/>
      <c r="H21" s="859">
        <f>SUM(I13:I20)</f>
        <v>0</v>
      </c>
      <c r="I21" s="860"/>
    </row>
    <row r="23" spans="1:53" x14ac:dyDescent="0.2">
      <c r="B23" s="14"/>
      <c r="F23" s="226"/>
      <c r="G23" s="227"/>
      <c r="H23" s="227"/>
      <c r="I23" s="46"/>
    </row>
    <row r="24" spans="1:53" x14ac:dyDescent="0.2"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H21:I21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CB83"/>
  <sheetViews>
    <sheetView showGridLines="0" showZeros="0" zoomScaleNormal="100" zoomScaleSheetLayoutView="100" workbookViewId="0">
      <selection activeCell="F9" sqref="F9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'07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159</v>
      </c>
      <c r="D4" s="236"/>
      <c r="E4" s="869" t="str">
        <f>'07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45" t="s">
        <v>100</v>
      </c>
      <c r="B7" s="246" t="s">
        <v>154</v>
      </c>
      <c r="C7" s="247" t="s">
        <v>155</v>
      </c>
      <c r="D7" s="248"/>
      <c r="E7" s="249"/>
      <c r="F7" s="249"/>
      <c r="G7" s="250"/>
      <c r="H7" s="251"/>
      <c r="I7" s="252"/>
      <c r="J7" s="253"/>
      <c r="K7" s="254"/>
      <c r="O7" s="255">
        <v>1</v>
      </c>
    </row>
    <row r="8" spans="1:80" ht="22.5" x14ac:dyDescent="0.2">
      <c r="A8" s="256">
        <v>1</v>
      </c>
      <c r="B8" s="257" t="s">
        <v>113</v>
      </c>
      <c r="C8" s="258" t="s">
        <v>1917</v>
      </c>
      <c r="D8" s="259" t="s">
        <v>232</v>
      </c>
      <c r="E8" s="260">
        <v>95</v>
      </c>
      <c r="F8" s="260"/>
      <c r="G8" s="261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2</v>
      </c>
      <c r="AZ8" s="228">
        <v>2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ht="18.75" customHeight="1" x14ac:dyDescent="0.2">
      <c r="A9" s="256">
        <v>2</v>
      </c>
      <c r="B9" s="663" t="s">
        <v>587</v>
      </c>
      <c r="C9" s="661" t="s">
        <v>588</v>
      </c>
      <c r="D9" s="259" t="s">
        <v>114</v>
      </c>
      <c r="E9" s="260">
        <v>34</v>
      </c>
      <c r="F9" s="260"/>
      <c r="G9" s="261">
        <f>E9*F9</f>
        <v>0</v>
      </c>
      <c r="H9" s="262">
        <v>0</v>
      </c>
      <c r="I9" s="263">
        <f>E9*H9</f>
        <v>0</v>
      </c>
      <c r="J9" s="262"/>
      <c r="K9" s="263">
        <f>E9*J9</f>
        <v>0</v>
      </c>
      <c r="O9" s="255">
        <v>2</v>
      </c>
      <c r="AA9" s="228">
        <v>11</v>
      </c>
      <c r="AB9" s="228">
        <v>3</v>
      </c>
      <c r="AC9" s="228">
        <v>1</v>
      </c>
      <c r="AZ9" s="228">
        <v>2</v>
      </c>
      <c r="BA9" s="228">
        <f>IF(AZ9=1,G9,0)</f>
        <v>0</v>
      </c>
      <c r="BB9" s="228">
        <f>IF(AZ9=2,G9,0)</f>
        <v>0</v>
      </c>
      <c r="BC9" s="228">
        <f>IF(AZ9=3,G9,0)</f>
        <v>0</v>
      </c>
      <c r="BD9" s="228">
        <f>IF(AZ9=4,G9,0)</f>
        <v>0</v>
      </c>
      <c r="BE9" s="228">
        <f>IF(AZ9=5,G9,0)</f>
        <v>0</v>
      </c>
      <c r="CA9" s="255">
        <v>11</v>
      </c>
      <c r="CB9" s="255">
        <v>3</v>
      </c>
    </row>
    <row r="10" spans="1:80" x14ac:dyDescent="0.2">
      <c r="A10" s="265"/>
      <c r="B10" s="266" t="s">
        <v>101</v>
      </c>
      <c r="C10" s="267" t="s">
        <v>156</v>
      </c>
      <c r="D10" s="268"/>
      <c r="E10" s="269"/>
      <c r="F10" s="270"/>
      <c r="G10" s="271">
        <f>SUM(G7:G9)</f>
        <v>0</v>
      </c>
      <c r="H10" s="272"/>
      <c r="I10" s="273">
        <f>SUM(I7:I9)</f>
        <v>0</v>
      </c>
      <c r="J10" s="272"/>
      <c r="K10" s="273">
        <f>SUM(K7:K9)</f>
        <v>0</v>
      </c>
      <c r="O10" s="255">
        <v>4</v>
      </c>
      <c r="BA10" s="274">
        <f>SUM(BA7:BA9)</f>
        <v>0</v>
      </c>
      <c r="BB10" s="274">
        <f>SUM(BB7:BB9)</f>
        <v>0</v>
      </c>
      <c r="BC10" s="274">
        <f>SUM(BC7:BC9)</f>
        <v>0</v>
      </c>
      <c r="BD10" s="274">
        <f>SUM(BD7:BD9)</f>
        <v>0</v>
      </c>
      <c r="BE10" s="274">
        <f>SUM(BE7:BE9)</f>
        <v>0</v>
      </c>
    </row>
    <row r="11" spans="1:80" x14ac:dyDescent="0.2">
      <c r="E11" s="228"/>
    </row>
    <row r="12" spans="1:80" x14ac:dyDescent="0.2">
      <c r="E12" s="228"/>
    </row>
    <row r="13" spans="1:80" x14ac:dyDescent="0.2">
      <c r="E13" s="228"/>
    </row>
    <row r="14" spans="1:80" x14ac:dyDescent="0.2">
      <c r="E14" s="228"/>
    </row>
    <row r="15" spans="1:80" x14ac:dyDescent="0.2">
      <c r="E15" s="228"/>
    </row>
    <row r="16" spans="1:80" x14ac:dyDescent="0.2">
      <c r="E16" s="228"/>
    </row>
    <row r="17" spans="5:5" x14ac:dyDescent="0.2">
      <c r="E17" s="228"/>
    </row>
    <row r="18" spans="5:5" x14ac:dyDescent="0.2">
      <c r="E18" s="228"/>
    </row>
    <row r="19" spans="5:5" x14ac:dyDescent="0.2">
      <c r="E19" s="228"/>
    </row>
    <row r="20" spans="5:5" x14ac:dyDescent="0.2">
      <c r="E20" s="228"/>
    </row>
    <row r="21" spans="5:5" x14ac:dyDescent="0.2">
      <c r="E21" s="228"/>
    </row>
    <row r="22" spans="5:5" x14ac:dyDescent="0.2">
      <c r="E22" s="228"/>
    </row>
    <row r="23" spans="5:5" x14ac:dyDescent="0.2">
      <c r="E23" s="228"/>
    </row>
    <row r="24" spans="5:5" x14ac:dyDescent="0.2">
      <c r="E24" s="228"/>
    </row>
    <row r="25" spans="5:5" x14ac:dyDescent="0.2">
      <c r="E25" s="228"/>
    </row>
    <row r="26" spans="5:5" x14ac:dyDescent="0.2">
      <c r="E26" s="228"/>
    </row>
    <row r="27" spans="5:5" x14ac:dyDescent="0.2">
      <c r="E27" s="228"/>
    </row>
    <row r="28" spans="5:5" x14ac:dyDescent="0.2">
      <c r="E28" s="228"/>
    </row>
    <row r="29" spans="5:5" x14ac:dyDescent="0.2">
      <c r="E29" s="228"/>
    </row>
    <row r="30" spans="5:5" x14ac:dyDescent="0.2">
      <c r="E30" s="228"/>
    </row>
    <row r="31" spans="5:5" x14ac:dyDescent="0.2">
      <c r="E31" s="228"/>
    </row>
    <row r="32" spans="5:5" x14ac:dyDescent="0.2">
      <c r="E32" s="228"/>
    </row>
    <row r="33" spans="1:7" x14ac:dyDescent="0.2">
      <c r="E33" s="228"/>
    </row>
    <row r="34" spans="1:7" x14ac:dyDescent="0.2">
      <c r="A34" s="264"/>
      <c r="B34" s="264"/>
      <c r="C34" s="264"/>
      <c r="D34" s="264"/>
      <c r="E34" s="264"/>
      <c r="F34" s="264"/>
      <c r="G34" s="264"/>
    </row>
    <row r="35" spans="1:7" x14ac:dyDescent="0.2">
      <c r="A35" s="264"/>
      <c r="B35" s="264"/>
      <c r="C35" s="264"/>
      <c r="D35" s="264"/>
      <c r="E35" s="264"/>
      <c r="F35" s="264"/>
      <c r="G35" s="264"/>
    </row>
    <row r="36" spans="1:7" x14ac:dyDescent="0.2">
      <c r="A36" s="264"/>
      <c r="B36" s="264"/>
      <c r="C36" s="264"/>
      <c r="D36" s="264"/>
      <c r="E36" s="264"/>
      <c r="F36" s="264"/>
      <c r="G36" s="264"/>
    </row>
    <row r="37" spans="1:7" x14ac:dyDescent="0.2">
      <c r="A37" s="264"/>
      <c r="B37" s="264"/>
      <c r="C37" s="264"/>
      <c r="D37" s="264"/>
      <c r="E37" s="264"/>
      <c r="F37" s="264"/>
      <c r="G37" s="264"/>
    </row>
    <row r="38" spans="1:7" x14ac:dyDescent="0.2">
      <c r="E38" s="228"/>
    </row>
    <row r="39" spans="1:7" x14ac:dyDescent="0.2">
      <c r="E39" s="228"/>
    </row>
    <row r="40" spans="1:7" x14ac:dyDescent="0.2">
      <c r="E40" s="228"/>
    </row>
    <row r="41" spans="1:7" x14ac:dyDescent="0.2">
      <c r="E41" s="228"/>
    </row>
    <row r="42" spans="1:7" x14ac:dyDescent="0.2">
      <c r="E42" s="228"/>
    </row>
    <row r="43" spans="1:7" x14ac:dyDescent="0.2">
      <c r="E43" s="228"/>
    </row>
    <row r="44" spans="1:7" x14ac:dyDescent="0.2">
      <c r="E44" s="228"/>
    </row>
    <row r="45" spans="1:7" x14ac:dyDescent="0.2">
      <c r="E45" s="228"/>
    </row>
    <row r="46" spans="1:7" x14ac:dyDescent="0.2">
      <c r="E46" s="228"/>
    </row>
    <row r="47" spans="1:7" x14ac:dyDescent="0.2">
      <c r="E47" s="228"/>
    </row>
    <row r="48" spans="1:7" x14ac:dyDescent="0.2">
      <c r="E48" s="228"/>
    </row>
    <row r="49" spans="5:5" x14ac:dyDescent="0.2">
      <c r="E49" s="228"/>
    </row>
    <row r="50" spans="5:5" x14ac:dyDescent="0.2">
      <c r="E50" s="228"/>
    </row>
    <row r="51" spans="5:5" x14ac:dyDescent="0.2">
      <c r="E51" s="228"/>
    </row>
    <row r="52" spans="5:5" x14ac:dyDescent="0.2">
      <c r="E52" s="228"/>
    </row>
    <row r="53" spans="5:5" x14ac:dyDescent="0.2">
      <c r="E53" s="228"/>
    </row>
    <row r="54" spans="5:5" x14ac:dyDescent="0.2">
      <c r="E54" s="228"/>
    </row>
    <row r="55" spans="5:5" x14ac:dyDescent="0.2">
      <c r="E55" s="228"/>
    </row>
    <row r="56" spans="5:5" x14ac:dyDescent="0.2">
      <c r="E56" s="228"/>
    </row>
    <row r="57" spans="5:5" x14ac:dyDescent="0.2">
      <c r="E57" s="228"/>
    </row>
    <row r="58" spans="5:5" x14ac:dyDescent="0.2">
      <c r="E58" s="228"/>
    </row>
    <row r="59" spans="5:5" x14ac:dyDescent="0.2">
      <c r="E59" s="228"/>
    </row>
    <row r="60" spans="5:5" x14ac:dyDescent="0.2">
      <c r="E60" s="228"/>
    </row>
    <row r="61" spans="5:5" x14ac:dyDescent="0.2">
      <c r="E61" s="228"/>
    </row>
    <row r="62" spans="5:5" x14ac:dyDescent="0.2">
      <c r="E62" s="228"/>
    </row>
    <row r="63" spans="5:5" x14ac:dyDescent="0.2">
      <c r="E63" s="228"/>
    </row>
    <row r="64" spans="5:5" x14ac:dyDescent="0.2">
      <c r="E64" s="228"/>
    </row>
    <row r="65" spans="1:7" x14ac:dyDescent="0.2">
      <c r="E65" s="228"/>
    </row>
    <row r="66" spans="1:7" x14ac:dyDescent="0.2">
      <c r="E66" s="228"/>
    </row>
    <row r="67" spans="1:7" x14ac:dyDescent="0.2">
      <c r="E67" s="228"/>
    </row>
    <row r="68" spans="1:7" x14ac:dyDescent="0.2">
      <c r="E68" s="228"/>
    </row>
    <row r="69" spans="1:7" x14ac:dyDescent="0.2">
      <c r="A69" s="275"/>
      <c r="B69" s="275"/>
    </row>
    <row r="70" spans="1:7" x14ac:dyDescent="0.2">
      <c r="A70" s="264"/>
      <c r="B70" s="264"/>
      <c r="C70" s="276"/>
      <c r="D70" s="276"/>
      <c r="E70" s="277"/>
      <c r="F70" s="276"/>
      <c r="G70" s="278"/>
    </row>
    <row r="71" spans="1:7" x14ac:dyDescent="0.2">
      <c r="A71" s="279"/>
      <c r="B71" s="279"/>
      <c r="C71" s="264"/>
      <c r="D71" s="264"/>
      <c r="E71" s="280"/>
      <c r="F71" s="264"/>
      <c r="G71" s="264"/>
    </row>
    <row r="72" spans="1:7" x14ac:dyDescent="0.2">
      <c r="A72" s="264"/>
      <c r="B72" s="264"/>
      <c r="C72" s="264"/>
      <c r="D72" s="264"/>
      <c r="E72" s="280"/>
      <c r="F72" s="264"/>
      <c r="G72" s="264"/>
    </row>
    <row r="73" spans="1:7" x14ac:dyDescent="0.2">
      <c r="A73" s="264"/>
      <c r="B73" s="264"/>
      <c r="C73" s="264"/>
      <c r="D73" s="264"/>
      <c r="E73" s="280"/>
      <c r="F73" s="264"/>
      <c r="G73" s="264"/>
    </row>
    <row r="74" spans="1:7" x14ac:dyDescent="0.2">
      <c r="A74" s="264"/>
      <c r="B74" s="264"/>
      <c r="C74" s="264"/>
      <c r="D74" s="264"/>
      <c r="E74" s="280"/>
      <c r="F74" s="264"/>
      <c r="G74" s="264"/>
    </row>
    <row r="75" spans="1:7" x14ac:dyDescent="0.2">
      <c r="A75" s="264"/>
      <c r="B75" s="264"/>
      <c r="C75" s="264"/>
      <c r="D75" s="264"/>
      <c r="E75" s="280"/>
      <c r="F75" s="264"/>
      <c r="G75" s="264"/>
    </row>
    <row r="76" spans="1:7" x14ac:dyDescent="0.2">
      <c r="A76" s="264"/>
      <c r="B76" s="264"/>
      <c r="C76" s="264"/>
      <c r="D76" s="264"/>
      <c r="E76" s="280"/>
      <c r="F76" s="264"/>
      <c r="G76" s="264"/>
    </row>
    <row r="77" spans="1:7" x14ac:dyDescent="0.2">
      <c r="A77" s="264"/>
      <c r="B77" s="264"/>
      <c r="C77" s="264"/>
      <c r="D77" s="264"/>
      <c r="E77" s="280"/>
      <c r="F77" s="264"/>
      <c r="G77" s="264"/>
    </row>
    <row r="78" spans="1:7" x14ac:dyDescent="0.2">
      <c r="A78" s="264"/>
      <c r="B78" s="264"/>
      <c r="C78" s="264"/>
      <c r="D78" s="264"/>
      <c r="E78" s="280"/>
      <c r="F78" s="264"/>
      <c r="G78" s="264"/>
    </row>
    <row r="79" spans="1:7" x14ac:dyDescent="0.2">
      <c r="A79" s="264"/>
      <c r="B79" s="264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E51"/>
  <sheetViews>
    <sheetView zoomScaleNormal="100" workbookViewId="0">
      <selection activeCell="C23" sqref="C23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160</v>
      </c>
      <c r="B5" s="106"/>
      <c r="C5" s="107" t="s">
        <v>161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'08 0213 Rek'!E10</f>
        <v>0</v>
      </c>
      <c r="D15" s="145" t="str">
        <f>'08 0213 Rek'!A15</f>
        <v>Ztížené výrobní podmínky</v>
      </c>
      <c r="E15" s="146"/>
      <c r="F15" s="147"/>
      <c r="G15" s="144">
        <f>'08 0213 Rek'!I15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'08 0213 Rek'!F10</f>
        <v>0</v>
      </c>
      <c r="D16" s="97" t="str">
        <f>'08 0213 Rek'!A16</f>
        <v>Oborová přirážka</v>
      </c>
      <c r="E16" s="148"/>
      <c r="F16" s="149"/>
      <c r="G16" s="144">
        <f>'08 0213 Rek'!I16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'08 0213 Rek'!H10</f>
        <v>0</v>
      </c>
      <c r="D17" s="97" t="str">
        <f>'08 0213 Rek'!A17</f>
        <v>Přesun stavebních kapacit</v>
      </c>
      <c r="E17" s="148"/>
      <c r="F17" s="149"/>
      <c r="G17" s="144">
        <f>'08 0213 Rek'!I17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'08 0213 Rek'!G10</f>
        <v>0</v>
      </c>
      <c r="D18" s="97" t="str">
        <f>'08 0213 Rek'!A18</f>
        <v>Mimostaveništní doprava</v>
      </c>
      <c r="E18" s="148"/>
      <c r="F18" s="149"/>
      <c r="G18" s="144">
        <f>'08 0213 Rek'!I18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'08 0213 Rek'!A19</f>
        <v>Zařízení staveniště</v>
      </c>
      <c r="E19" s="148"/>
      <c r="F19" s="149"/>
      <c r="G19" s="144">
        <f>'08 0213 Rek'!I19</f>
        <v>0</v>
      </c>
    </row>
    <row r="20" spans="1:7" ht="15.95" customHeight="1" x14ac:dyDescent="0.2">
      <c r="A20" s="152"/>
      <c r="B20" s="143"/>
      <c r="C20" s="144"/>
      <c r="D20" s="97" t="str">
        <f>'08 0213 Rek'!A20</f>
        <v>Provoz investora</v>
      </c>
      <c r="E20" s="148"/>
      <c r="F20" s="149"/>
      <c r="G20" s="144">
        <f>'08 0213 Rek'!I20</f>
        <v>0</v>
      </c>
    </row>
    <row r="21" spans="1:7" ht="15.95" customHeight="1" x14ac:dyDescent="0.2">
      <c r="A21" s="152" t="s">
        <v>30</v>
      </c>
      <c r="B21" s="143"/>
      <c r="C21" s="144">
        <f>'08 0213 Rek'!I10</f>
        <v>0</v>
      </c>
      <c r="D21" s="97" t="str">
        <f>'08 0213 Rek'!A21</f>
        <v>Kompletační činnost (IČD)</v>
      </c>
      <c r="E21" s="148"/>
      <c r="F21" s="149"/>
      <c r="G21" s="144">
        <f>'08 0213 Rek'!I21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'08 0213 Rek'!H23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E74"/>
  <sheetViews>
    <sheetView workbookViewId="0">
      <selection activeCell="E7" sqref="E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162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s="281" t="s">
        <v>185</v>
      </c>
      <c r="B7" s="60" t="s">
        <v>1088</v>
      </c>
      <c r="D7" s="200"/>
      <c r="E7" s="282">
        <f>'08 0213 Pol'!L410</f>
        <v>0</v>
      </c>
      <c r="F7" s="283">
        <f>'08 0213 Pol'!BB9</f>
        <v>0</v>
      </c>
      <c r="G7" s="283">
        <f>'08 0213 Pol'!BC9</f>
        <v>0</v>
      </c>
      <c r="H7" s="283">
        <f>'08 0213 Pol'!BD9</f>
        <v>0</v>
      </c>
      <c r="I7" s="284">
        <f>'08 0213 Pol'!BE9</f>
        <v>0</v>
      </c>
    </row>
    <row r="8" spans="1:57" s="123" customFormat="1" x14ac:dyDescent="0.2">
      <c r="A8" s="281" t="s">
        <v>622</v>
      </c>
      <c r="B8" s="60" t="s">
        <v>1305</v>
      </c>
      <c r="D8" s="200"/>
      <c r="E8" s="282">
        <f>'08 0213 Pol'!G204</f>
        <v>0</v>
      </c>
      <c r="F8" s="283">
        <f>'08 0213 Pol'!BB12</f>
        <v>0</v>
      </c>
      <c r="G8" s="283">
        <f>'08 0213 Pol'!BC12</f>
        <v>0</v>
      </c>
      <c r="H8" s="283">
        <f>'08 0213 Pol'!BD12</f>
        <v>0</v>
      </c>
      <c r="I8" s="284">
        <f>'08 0213 Pol'!BE12</f>
        <v>0</v>
      </c>
    </row>
    <row r="9" spans="1:57" s="123" customFormat="1" ht="13.5" thickBot="1" x14ac:dyDescent="0.25">
      <c r="A9" s="281" t="s">
        <v>1202</v>
      </c>
      <c r="B9" s="60"/>
      <c r="D9" s="200"/>
      <c r="E9" s="282"/>
      <c r="F9" s="283">
        <f>'08 0213 Pol'!BB15</f>
        <v>0</v>
      </c>
      <c r="G9" s="283">
        <f>'08 0213 Pol'!BC15</f>
        <v>0</v>
      </c>
      <c r="H9" s="283">
        <f>'08 0213 Pol'!BD15</f>
        <v>0</v>
      </c>
      <c r="I9" s="284">
        <f>'08 0213 Pol'!BE15</f>
        <v>0</v>
      </c>
    </row>
    <row r="10" spans="1:57" s="14" customFormat="1" ht="13.5" thickBot="1" x14ac:dyDescent="0.25">
      <c r="A10" s="201"/>
      <c r="B10" s="202" t="s">
        <v>81</v>
      </c>
      <c r="C10" s="202"/>
      <c r="D10" s="203"/>
      <c r="E10" s="204">
        <f>SUM(E7:E9)</f>
        <v>0</v>
      </c>
      <c r="F10" s="205">
        <f>SUM(F7:F9)</f>
        <v>0</v>
      </c>
      <c r="G10" s="205">
        <f>SUM(G7:G9)</f>
        <v>0</v>
      </c>
      <c r="H10" s="205">
        <f>SUM(H7:H9)</f>
        <v>0</v>
      </c>
      <c r="I10" s="206">
        <f>SUM(I7:I9)</f>
        <v>0</v>
      </c>
    </row>
    <row r="11" spans="1:57" x14ac:dyDescent="0.2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57" ht="19.5" customHeight="1" x14ac:dyDescent="0.25">
      <c r="A12" s="192" t="s">
        <v>82</v>
      </c>
      <c r="B12" s="192"/>
      <c r="C12" s="192"/>
      <c r="D12" s="192"/>
      <c r="E12" s="192"/>
      <c r="F12" s="192"/>
      <c r="G12" s="207"/>
      <c r="H12" s="192"/>
      <c r="I12" s="192"/>
      <c r="BA12" s="129"/>
      <c r="BB12" s="129"/>
      <c r="BC12" s="129"/>
      <c r="BD12" s="129"/>
      <c r="BE12" s="129"/>
    </row>
    <row r="13" spans="1:57" ht="13.5" thickBot="1" x14ac:dyDescent="0.25"/>
    <row r="14" spans="1:57" x14ac:dyDescent="0.2">
      <c r="A14" s="158" t="s">
        <v>83</v>
      </c>
      <c r="B14" s="159"/>
      <c r="C14" s="159"/>
      <c r="D14" s="208"/>
      <c r="E14" s="209" t="s">
        <v>84</v>
      </c>
      <c r="F14" s="210" t="s">
        <v>13</v>
      </c>
      <c r="G14" s="211" t="s">
        <v>85</v>
      </c>
      <c r="H14" s="212"/>
      <c r="I14" s="213" t="s">
        <v>84</v>
      </c>
    </row>
    <row r="15" spans="1:57" x14ac:dyDescent="0.2">
      <c r="A15" s="152" t="s">
        <v>119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ref="I15:I22" si="0">E15+F15*G15/100</f>
        <v>0</v>
      </c>
      <c r="BA15" s="1">
        <v>0</v>
      </c>
    </row>
    <row r="16" spans="1:57" x14ac:dyDescent="0.2">
      <c r="A16" s="152" t="s">
        <v>120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121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0</v>
      </c>
    </row>
    <row r="18" spans="1:53" x14ac:dyDescent="0.2">
      <c r="A18" s="152" t="s">
        <v>122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0</v>
      </c>
    </row>
    <row r="19" spans="1:53" x14ac:dyDescent="0.2">
      <c r="A19" s="152" t="s">
        <v>123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1</v>
      </c>
    </row>
    <row r="20" spans="1:53" x14ac:dyDescent="0.2">
      <c r="A20" s="152" t="s">
        <v>124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1</v>
      </c>
    </row>
    <row r="21" spans="1:53" x14ac:dyDescent="0.2">
      <c r="A21" s="152" t="s">
        <v>125</v>
      </c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  <c r="BA21" s="1">
        <v>2</v>
      </c>
    </row>
    <row r="22" spans="1:53" x14ac:dyDescent="0.2">
      <c r="A22" s="152" t="s">
        <v>126</v>
      </c>
      <c r="B22" s="143"/>
      <c r="C22" s="143"/>
      <c r="D22" s="214"/>
      <c r="E22" s="215">
        <v>0</v>
      </c>
      <c r="F22" s="216">
        <v>0</v>
      </c>
      <c r="G22" s="217"/>
      <c r="H22" s="218"/>
      <c r="I22" s="219">
        <f t="shared" si="0"/>
        <v>0</v>
      </c>
      <c r="BA22" s="1">
        <v>2</v>
      </c>
    </row>
    <row r="23" spans="1:53" ht="13.5" thickBot="1" x14ac:dyDescent="0.25">
      <c r="A23" s="220"/>
      <c r="B23" s="221" t="s">
        <v>86</v>
      </c>
      <c r="C23" s="222"/>
      <c r="D23" s="223"/>
      <c r="E23" s="224"/>
      <c r="F23" s="225"/>
      <c r="G23" s="225"/>
      <c r="H23" s="859">
        <f>SUM(I15:I22)</f>
        <v>0</v>
      </c>
      <c r="I23" s="860"/>
    </row>
    <row r="25" spans="1:53" x14ac:dyDescent="0.2">
      <c r="B25" s="14"/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  <row r="73" spans="6:9" x14ac:dyDescent="0.2">
      <c r="F73" s="226"/>
      <c r="G73" s="227"/>
      <c r="H73" s="227"/>
      <c r="I73" s="46"/>
    </row>
    <row r="74" spans="6:9" x14ac:dyDescent="0.2">
      <c r="F74" s="226"/>
      <c r="G74" s="227"/>
      <c r="H74" s="227"/>
      <c r="I74" s="46"/>
    </row>
  </sheetData>
  <mergeCells count="4">
    <mergeCell ref="H23:I2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CB871"/>
  <sheetViews>
    <sheetView showGridLines="0" showZeros="0" topLeftCell="A665" zoomScaleNormal="100" zoomScaleSheetLayoutView="100" workbookViewId="0">
      <selection activeCell="L668" sqref="L668"/>
    </sheetView>
  </sheetViews>
  <sheetFormatPr defaultRowHeight="12.75" x14ac:dyDescent="0.2"/>
  <cols>
    <col min="1" max="1" width="13.85546875" style="228" customWidth="1"/>
    <col min="2" max="2" width="11.5703125" style="228" customWidth="1"/>
    <col min="3" max="3" width="40.42578125" style="228" customWidth="1"/>
    <col min="4" max="4" width="9.85546875" style="228" customWidth="1"/>
    <col min="5" max="5" width="13.285156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'08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162</v>
      </c>
      <c r="D4" s="236"/>
      <c r="E4" s="869" t="str">
        <f>'08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45" t="s">
        <v>100</v>
      </c>
      <c r="B7" s="246" t="s">
        <v>185</v>
      </c>
      <c r="C7" s="247" t="s">
        <v>186</v>
      </c>
      <c r="D7" s="248"/>
      <c r="E7" s="249"/>
      <c r="F7" s="249"/>
      <c r="G7" s="250"/>
      <c r="H7" s="251"/>
      <c r="I7" s="252"/>
      <c r="J7" s="253"/>
      <c r="K7" s="254"/>
      <c r="O7" s="255">
        <v>1</v>
      </c>
    </row>
    <row r="8" spans="1:80" x14ac:dyDescent="0.2">
      <c r="A8" s="256">
        <v>1</v>
      </c>
      <c r="B8" s="257" t="s">
        <v>598</v>
      </c>
      <c r="C8" s="258" t="s">
        <v>599</v>
      </c>
      <c r="D8" s="259" t="s">
        <v>600</v>
      </c>
      <c r="E8" s="260">
        <v>5</v>
      </c>
      <c r="F8" s="260"/>
      <c r="G8" s="261">
        <f>E8*F8</f>
        <v>0</v>
      </c>
      <c r="H8" s="262">
        <v>0</v>
      </c>
      <c r="I8" s="263" t="e">
        <f>#REF!*H8</f>
        <v>#REF!</v>
      </c>
      <c r="J8" s="262"/>
      <c r="K8" s="263" t="e">
        <f>#REF!*J8</f>
        <v>#REF!</v>
      </c>
      <c r="O8" s="255">
        <v>2</v>
      </c>
      <c r="AA8" s="228">
        <v>11</v>
      </c>
      <c r="AB8" s="228">
        <v>3</v>
      </c>
      <c r="AC8" s="228">
        <v>1</v>
      </c>
      <c r="AZ8" s="228">
        <v>1</v>
      </c>
      <c r="BA8" s="228" t="e">
        <f>IF(AZ8=1,#REF!,0)</f>
        <v>#REF!</v>
      </c>
      <c r="BB8" s="228">
        <f>IF(AZ8=2,#REF!,0)</f>
        <v>0</v>
      </c>
      <c r="BC8" s="228">
        <f>IF(AZ8=3,#REF!,0)</f>
        <v>0</v>
      </c>
      <c r="BD8" s="228">
        <f>IF(AZ8=4,#REF!,0)</f>
        <v>0</v>
      </c>
      <c r="BE8" s="228">
        <f>IF(AZ8=5,#REF!,0)</f>
        <v>0</v>
      </c>
      <c r="CA8" s="255">
        <v>11</v>
      </c>
      <c r="CB8" s="255">
        <v>3</v>
      </c>
    </row>
    <row r="9" spans="1:80" x14ac:dyDescent="0.2">
      <c r="A9" s="256">
        <v>2</v>
      </c>
      <c r="B9" s="257" t="s">
        <v>601</v>
      </c>
      <c r="C9" s="258" t="s">
        <v>602</v>
      </c>
      <c r="D9" s="259" t="s">
        <v>146</v>
      </c>
      <c r="E9" s="260">
        <v>50.16</v>
      </c>
      <c r="F9" s="260"/>
      <c r="G9" s="261">
        <f>E9*F9</f>
        <v>0</v>
      </c>
      <c r="H9" s="272"/>
      <c r="I9" s="273" t="e">
        <f>SUM(I7:I8)</f>
        <v>#REF!</v>
      </c>
      <c r="J9" s="272"/>
      <c r="K9" s="273" t="e">
        <f>SUM(K7:K8)</f>
        <v>#REF!</v>
      </c>
      <c r="O9" s="255">
        <v>4</v>
      </c>
      <c r="BA9" s="274" t="e">
        <f>SUM(BA7:BA8)</f>
        <v>#REF!</v>
      </c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x14ac:dyDescent="0.2">
      <c r="A10" s="629"/>
      <c r="B10" s="631"/>
      <c r="C10" s="861" t="s">
        <v>603</v>
      </c>
      <c r="D10" s="862"/>
      <c r="E10" s="632">
        <v>50.16</v>
      </c>
      <c r="F10" s="633"/>
      <c r="G10" s="634"/>
      <c r="H10" s="251"/>
      <c r="I10" s="252"/>
      <c r="J10" s="253"/>
      <c r="K10" s="254"/>
      <c r="O10" s="255">
        <v>1</v>
      </c>
    </row>
    <row r="11" spans="1:80" x14ac:dyDescent="0.2">
      <c r="A11" s="256">
        <v>3</v>
      </c>
      <c r="B11" s="257" t="s">
        <v>604</v>
      </c>
      <c r="C11" s="258" t="s">
        <v>605</v>
      </c>
      <c r="D11" s="259" t="s">
        <v>146</v>
      </c>
      <c r="E11" s="260">
        <v>16.72</v>
      </c>
      <c r="F11" s="260"/>
      <c r="G11" s="261">
        <f>E11*F11</f>
        <v>0</v>
      </c>
      <c r="H11" s="262">
        <v>0</v>
      </c>
      <c r="I11" s="263" t="e">
        <f>#REF!*H11</f>
        <v>#REF!</v>
      </c>
      <c r="J11" s="262"/>
      <c r="K11" s="263" t="e">
        <f>#REF!*J11</f>
        <v>#REF!</v>
      </c>
      <c r="O11" s="255">
        <v>2</v>
      </c>
      <c r="AA11" s="228">
        <v>11</v>
      </c>
      <c r="AB11" s="228">
        <v>3</v>
      </c>
      <c r="AC11" s="228">
        <v>2</v>
      </c>
      <c r="AZ11" s="228">
        <v>1</v>
      </c>
      <c r="BA11" s="228" t="e">
        <f>IF(AZ11=1,#REF!,0)</f>
        <v>#REF!</v>
      </c>
      <c r="BB11" s="228">
        <f>IF(AZ11=2,#REF!,0)</f>
        <v>0</v>
      </c>
      <c r="BC11" s="228">
        <f>IF(AZ11=3,#REF!,0)</f>
        <v>0</v>
      </c>
      <c r="BD11" s="228">
        <f>IF(AZ11=4,#REF!,0)</f>
        <v>0</v>
      </c>
      <c r="BE11" s="228">
        <f>IF(AZ11=5,#REF!,0)</f>
        <v>0</v>
      </c>
      <c r="CA11" s="255">
        <v>11</v>
      </c>
      <c r="CB11" s="255">
        <v>3</v>
      </c>
    </row>
    <row r="12" spans="1:80" x14ac:dyDescent="0.2">
      <c r="A12" s="629"/>
      <c r="B12" s="631"/>
      <c r="C12" s="861" t="s">
        <v>606</v>
      </c>
      <c r="D12" s="862"/>
      <c r="E12" s="632">
        <v>16.72</v>
      </c>
      <c r="F12" s="633"/>
      <c r="G12" s="634"/>
      <c r="H12" s="272"/>
      <c r="I12" s="273" t="e">
        <f>SUM(I10:I11)</f>
        <v>#REF!</v>
      </c>
      <c r="J12" s="272"/>
      <c r="K12" s="273" t="e">
        <f>SUM(K10:K11)</f>
        <v>#REF!</v>
      </c>
      <c r="O12" s="255">
        <v>4</v>
      </c>
      <c r="BA12" s="274" t="e">
        <f>SUM(BA10:BA11)</f>
        <v>#REF!</v>
      </c>
      <c r="BB12" s="274">
        <f>SUM(BB10:BB11)</f>
        <v>0</v>
      </c>
      <c r="BC12" s="274">
        <f>SUM(BC10:BC11)</f>
        <v>0</v>
      </c>
      <c r="BD12" s="274">
        <f>SUM(BD10:BD11)</f>
        <v>0</v>
      </c>
      <c r="BE12" s="274">
        <f>SUM(BE10:BE11)</f>
        <v>0</v>
      </c>
    </row>
    <row r="13" spans="1:80" x14ac:dyDescent="0.2">
      <c r="A13" s="256">
        <v>4</v>
      </c>
      <c r="B13" s="257" t="s">
        <v>607</v>
      </c>
      <c r="C13" s="258" t="s">
        <v>608</v>
      </c>
      <c r="D13" s="259" t="s">
        <v>146</v>
      </c>
      <c r="E13" s="260">
        <v>56.268000000000001</v>
      </c>
      <c r="F13" s="260"/>
      <c r="G13" s="261">
        <f>E13*F13</f>
        <v>0</v>
      </c>
      <c r="H13" s="251"/>
      <c r="I13" s="252"/>
      <c r="J13" s="253"/>
      <c r="K13" s="254"/>
      <c r="O13" s="255">
        <v>1</v>
      </c>
    </row>
    <row r="14" spans="1:80" x14ac:dyDescent="0.2">
      <c r="A14" s="629"/>
      <c r="B14" s="631"/>
      <c r="C14" s="861" t="s">
        <v>609</v>
      </c>
      <c r="D14" s="862"/>
      <c r="E14" s="632">
        <v>45.468000000000004</v>
      </c>
      <c r="F14" s="633"/>
      <c r="G14" s="634"/>
      <c r="H14" s="262">
        <v>0</v>
      </c>
      <c r="I14" s="263" t="e">
        <f>#REF!*H14</f>
        <v>#REF!</v>
      </c>
      <c r="J14" s="262"/>
      <c r="K14" s="263" t="e">
        <f>#REF!*J14</f>
        <v>#REF!</v>
      </c>
      <c r="O14" s="255">
        <v>2</v>
      </c>
      <c r="AA14" s="228">
        <v>11</v>
      </c>
      <c r="AB14" s="228">
        <v>3</v>
      </c>
      <c r="AC14" s="228">
        <v>3</v>
      </c>
      <c r="AZ14" s="228">
        <v>1</v>
      </c>
      <c r="BA14" s="228" t="e">
        <f>IF(AZ14=1,#REF!,0)</f>
        <v>#REF!</v>
      </c>
      <c r="BB14" s="228">
        <f>IF(AZ14=2,#REF!,0)</f>
        <v>0</v>
      </c>
      <c r="BC14" s="228">
        <f>IF(AZ14=3,#REF!,0)</f>
        <v>0</v>
      </c>
      <c r="BD14" s="228">
        <f>IF(AZ14=4,#REF!,0)</f>
        <v>0</v>
      </c>
      <c r="BE14" s="228">
        <f>IF(AZ14=5,#REF!,0)</f>
        <v>0</v>
      </c>
      <c r="CA14" s="255">
        <v>11</v>
      </c>
      <c r="CB14" s="255">
        <v>3</v>
      </c>
    </row>
    <row r="15" spans="1:80" x14ac:dyDescent="0.2">
      <c r="A15" s="629"/>
      <c r="B15" s="631"/>
      <c r="C15" s="861" t="s">
        <v>610</v>
      </c>
      <c r="D15" s="862"/>
      <c r="E15" s="632">
        <v>10.8</v>
      </c>
      <c r="F15" s="633"/>
      <c r="G15" s="634"/>
      <c r="H15" s="272"/>
      <c r="I15" s="273" t="e">
        <f>SUM(I13:I14)</f>
        <v>#REF!</v>
      </c>
      <c r="J15" s="272"/>
      <c r="K15" s="273" t="e">
        <f>SUM(K13:K14)</f>
        <v>#REF!</v>
      </c>
      <c r="O15" s="255">
        <v>4</v>
      </c>
      <c r="BA15" s="274" t="e">
        <f>SUM(BA13:BA14)</f>
        <v>#REF!</v>
      </c>
      <c r="BB15" s="274">
        <f>SUM(BB13:BB14)</f>
        <v>0</v>
      </c>
      <c r="BC15" s="274">
        <f>SUM(BC13:BC14)</f>
        <v>0</v>
      </c>
      <c r="BD15" s="274">
        <f>SUM(BD13:BD14)</f>
        <v>0</v>
      </c>
      <c r="BE15" s="274">
        <f>SUM(BE13:BE14)</f>
        <v>0</v>
      </c>
    </row>
    <row r="16" spans="1:80" x14ac:dyDescent="0.2">
      <c r="A16" s="256">
        <v>5</v>
      </c>
      <c r="B16" s="257" t="s">
        <v>611</v>
      </c>
      <c r="C16" s="258" t="s">
        <v>474</v>
      </c>
      <c r="D16" s="259" t="s">
        <v>146</v>
      </c>
      <c r="E16" s="260">
        <v>18.756</v>
      </c>
      <c r="F16" s="260"/>
      <c r="G16" s="261">
        <f>E16*F16</f>
        <v>0</v>
      </c>
    </row>
    <row r="17" spans="1:7" x14ac:dyDescent="0.2">
      <c r="A17" s="629"/>
      <c r="B17" s="631"/>
      <c r="C17" s="861" t="s">
        <v>612</v>
      </c>
      <c r="D17" s="862"/>
      <c r="E17" s="632">
        <v>18.756</v>
      </c>
      <c r="F17" s="633"/>
      <c r="G17" s="634"/>
    </row>
    <row r="18" spans="1:7" x14ac:dyDescent="0.2">
      <c r="A18" s="256">
        <v>6</v>
      </c>
      <c r="B18" s="257" t="s">
        <v>613</v>
      </c>
      <c r="C18" s="258" t="s">
        <v>614</v>
      </c>
      <c r="D18" s="259" t="s">
        <v>146</v>
      </c>
      <c r="E18" s="260">
        <v>106.43</v>
      </c>
      <c r="F18" s="260"/>
      <c r="G18" s="261">
        <f>E18*F18</f>
        <v>0</v>
      </c>
    </row>
    <row r="19" spans="1:7" x14ac:dyDescent="0.2">
      <c r="A19" s="256">
        <v>7</v>
      </c>
      <c r="B19" s="257" t="s">
        <v>615</v>
      </c>
      <c r="C19" s="258" t="s">
        <v>616</v>
      </c>
      <c r="D19" s="259" t="s">
        <v>146</v>
      </c>
      <c r="E19" s="260">
        <v>106.43</v>
      </c>
      <c r="F19" s="260"/>
      <c r="G19" s="261">
        <f>E19*F19</f>
        <v>0</v>
      </c>
    </row>
    <row r="20" spans="1:7" x14ac:dyDescent="0.2">
      <c r="A20" s="629"/>
      <c r="B20" s="631"/>
      <c r="C20" s="861" t="s">
        <v>617</v>
      </c>
      <c r="D20" s="862"/>
      <c r="E20" s="632">
        <v>50.16</v>
      </c>
      <c r="F20" s="633"/>
      <c r="G20" s="634"/>
    </row>
    <row r="21" spans="1:7" x14ac:dyDescent="0.2">
      <c r="A21" s="629"/>
      <c r="B21" s="631"/>
      <c r="C21" s="861" t="s">
        <v>618</v>
      </c>
      <c r="D21" s="862"/>
      <c r="E21" s="632">
        <v>56.27</v>
      </c>
      <c r="F21" s="633"/>
      <c r="G21" s="634"/>
    </row>
    <row r="22" spans="1:7" x14ac:dyDescent="0.2">
      <c r="A22" s="256">
        <v>8</v>
      </c>
      <c r="B22" s="257" t="s">
        <v>619</v>
      </c>
      <c r="C22" s="258" t="s">
        <v>620</v>
      </c>
      <c r="D22" s="259" t="s">
        <v>114</v>
      </c>
      <c r="E22" s="260">
        <v>200.64</v>
      </c>
      <c r="F22" s="260"/>
      <c r="G22" s="261">
        <f>E22*F22</f>
        <v>0</v>
      </c>
    </row>
    <row r="23" spans="1:7" x14ac:dyDescent="0.2">
      <c r="A23" s="629"/>
      <c r="B23" s="631"/>
      <c r="C23" s="861" t="s">
        <v>621</v>
      </c>
      <c r="D23" s="862"/>
      <c r="E23" s="632">
        <v>200.64</v>
      </c>
      <c r="F23" s="633"/>
      <c r="G23" s="634"/>
    </row>
    <row r="24" spans="1:7" x14ac:dyDescent="0.2">
      <c r="A24" s="265"/>
      <c r="B24" s="266" t="s">
        <v>101</v>
      </c>
      <c r="C24" s="267" t="s">
        <v>401</v>
      </c>
      <c r="D24" s="268"/>
      <c r="E24" s="269"/>
      <c r="F24" s="270"/>
      <c r="G24" s="271">
        <f>SUM(G7:G23)</f>
        <v>0</v>
      </c>
    </row>
    <row r="25" spans="1:7" x14ac:dyDescent="0.2">
      <c r="A25" s="245" t="s">
        <v>100</v>
      </c>
      <c r="B25" s="246" t="s">
        <v>622</v>
      </c>
      <c r="C25" s="247" t="s">
        <v>623</v>
      </c>
      <c r="D25" s="248"/>
      <c r="E25" s="249"/>
      <c r="F25" s="249"/>
      <c r="G25" s="250"/>
    </row>
    <row r="26" spans="1:7" x14ac:dyDescent="0.2">
      <c r="A26" s="256">
        <v>9</v>
      </c>
      <c r="B26" s="257" t="s">
        <v>624</v>
      </c>
      <c r="C26" s="258" t="s">
        <v>493</v>
      </c>
      <c r="D26" s="259" t="s">
        <v>146</v>
      </c>
      <c r="E26" s="260">
        <v>5.0519999999999996</v>
      </c>
      <c r="F26" s="260"/>
      <c r="G26" s="261">
        <f>E26*F26</f>
        <v>0</v>
      </c>
    </row>
    <row r="27" spans="1:7" x14ac:dyDescent="0.2">
      <c r="A27" s="629"/>
      <c r="B27" s="631"/>
      <c r="C27" s="861" t="s">
        <v>625</v>
      </c>
      <c r="D27" s="862"/>
      <c r="E27" s="632">
        <v>5.0519999999999996</v>
      </c>
      <c r="F27" s="633"/>
      <c r="G27" s="634"/>
    </row>
    <row r="28" spans="1:7" x14ac:dyDescent="0.2">
      <c r="A28" s="256">
        <v>10</v>
      </c>
      <c r="B28" s="257" t="s">
        <v>626</v>
      </c>
      <c r="C28" s="258" t="s">
        <v>627</v>
      </c>
      <c r="D28" s="259" t="s">
        <v>146</v>
      </c>
      <c r="E28" s="260">
        <v>60.131399999999999</v>
      </c>
      <c r="F28" s="260"/>
      <c r="G28" s="261">
        <f>E28*F28</f>
        <v>0</v>
      </c>
    </row>
    <row r="29" spans="1:7" x14ac:dyDescent="0.2">
      <c r="A29" s="629"/>
      <c r="B29" s="631"/>
      <c r="C29" s="861" t="s">
        <v>628</v>
      </c>
      <c r="D29" s="862"/>
      <c r="E29" s="632">
        <v>60.131399999999999</v>
      </c>
      <c r="F29" s="633"/>
      <c r="G29" s="634"/>
    </row>
    <row r="30" spans="1:7" x14ac:dyDescent="0.2">
      <c r="A30" s="256">
        <v>11</v>
      </c>
      <c r="B30" s="257" t="s">
        <v>626</v>
      </c>
      <c r="C30" s="258" t="s">
        <v>627</v>
      </c>
      <c r="D30" s="259" t="s">
        <v>146</v>
      </c>
      <c r="E30" s="260">
        <v>8.6940000000000008</v>
      </c>
      <c r="F30" s="260"/>
      <c r="G30" s="261">
        <f>E30*F30</f>
        <v>0</v>
      </c>
    </row>
    <row r="31" spans="1:7" x14ac:dyDescent="0.2">
      <c r="A31" s="629"/>
      <c r="B31" s="631"/>
      <c r="C31" s="861" t="s">
        <v>629</v>
      </c>
      <c r="D31" s="862"/>
      <c r="E31" s="632">
        <v>8.6940000000000008</v>
      </c>
      <c r="F31" s="633"/>
      <c r="G31" s="634"/>
    </row>
    <row r="32" spans="1:7" x14ac:dyDescent="0.2">
      <c r="A32" s="256">
        <v>12</v>
      </c>
      <c r="B32" s="257" t="s">
        <v>630</v>
      </c>
      <c r="C32" s="258" t="s">
        <v>631</v>
      </c>
      <c r="D32" s="259" t="s">
        <v>114</v>
      </c>
      <c r="E32" s="260">
        <v>42.412500000000001</v>
      </c>
      <c r="F32" s="260"/>
      <c r="G32" s="261">
        <f>E32*F32</f>
        <v>0</v>
      </c>
    </row>
    <row r="33" spans="1:7" x14ac:dyDescent="0.2">
      <c r="A33" s="629"/>
      <c r="B33" s="631"/>
      <c r="C33" s="861" t="s">
        <v>632</v>
      </c>
      <c r="D33" s="862"/>
      <c r="E33" s="632">
        <v>42.412500000000001</v>
      </c>
      <c r="F33" s="633"/>
      <c r="G33" s="634"/>
    </row>
    <row r="34" spans="1:7" x14ac:dyDescent="0.2">
      <c r="A34" s="256">
        <v>13</v>
      </c>
      <c r="B34" s="257" t="s">
        <v>633</v>
      </c>
      <c r="C34" s="258" t="s">
        <v>634</v>
      </c>
      <c r="D34" s="259" t="s">
        <v>114</v>
      </c>
      <c r="E34" s="260">
        <v>42.412500000000001</v>
      </c>
      <c r="F34" s="260"/>
      <c r="G34" s="261">
        <f>E34*F34</f>
        <v>0</v>
      </c>
    </row>
    <row r="35" spans="1:7" x14ac:dyDescent="0.2">
      <c r="A35" s="256">
        <v>14</v>
      </c>
      <c r="B35" s="257" t="s">
        <v>635</v>
      </c>
      <c r="C35" s="258" t="s">
        <v>636</v>
      </c>
      <c r="D35" s="259" t="s">
        <v>218</v>
      </c>
      <c r="E35" s="260">
        <v>0.44009999999999999</v>
      </c>
      <c r="F35" s="260"/>
      <c r="G35" s="261">
        <f>E35*F35</f>
        <v>0</v>
      </c>
    </row>
    <row r="36" spans="1:7" x14ac:dyDescent="0.2">
      <c r="A36" s="629"/>
      <c r="B36" s="631"/>
      <c r="C36" s="861" t="s">
        <v>637</v>
      </c>
      <c r="D36" s="862"/>
      <c r="E36" s="632">
        <v>0.44009999999999999</v>
      </c>
      <c r="F36" s="633"/>
      <c r="G36" s="634"/>
    </row>
    <row r="37" spans="1:7" x14ac:dyDescent="0.2">
      <c r="A37" s="265"/>
      <c r="B37" s="266" t="s">
        <v>101</v>
      </c>
      <c r="C37" s="267" t="s">
        <v>638</v>
      </c>
      <c r="D37" s="268"/>
      <c r="E37" s="269"/>
      <c r="F37" s="270"/>
      <c r="G37" s="271">
        <f>SUM(G25:G36)</f>
        <v>0</v>
      </c>
    </row>
    <row r="38" spans="1:7" x14ac:dyDescent="0.2">
      <c r="A38" s="245" t="s">
        <v>100</v>
      </c>
      <c r="B38" s="246" t="s">
        <v>143</v>
      </c>
      <c r="C38" s="247" t="s">
        <v>144</v>
      </c>
      <c r="D38" s="248"/>
      <c r="E38" s="249"/>
      <c r="F38" s="249"/>
      <c r="G38" s="250"/>
    </row>
    <row r="39" spans="1:7" x14ac:dyDescent="0.2">
      <c r="A39" s="256">
        <v>15</v>
      </c>
      <c r="B39" s="257" t="s">
        <v>598</v>
      </c>
      <c r="C39" s="258" t="s">
        <v>639</v>
      </c>
      <c r="D39" s="259" t="s">
        <v>118</v>
      </c>
      <c r="E39" s="260">
        <v>10</v>
      </c>
      <c r="F39" s="260"/>
      <c r="G39" s="261">
        <f>E39*F39</f>
        <v>0</v>
      </c>
    </row>
    <row r="40" spans="1:7" x14ac:dyDescent="0.2">
      <c r="A40" s="256">
        <v>16</v>
      </c>
      <c r="B40" s="257" t="s">
        <v>640</v>
      </c>
      <c r="C40" s="258" t="s">
        <v>641</v>
      </c>
      <c r="D40" s="259" t="s">
        <v>114</v>
      </c>
      <c r="E40" s="260">
        <v>107.40600000000001</v>
      </c>
      <c r="F40" s="260"/>
      <c r="G40" s="261">
        <f>E40*F40</f>
        <v>0</v>
      </c>
    </row>
    <row r="41" spans="1:7" x14ac:dyDescent="0.2">
      <c r="A41" s="629"/>
      <c r="B41" s="631"/>
      <c r="C41" s="861" t="s">
        <v>642</v>
      </c>
      <c r="D41" s="862"/>
      <c r="E41" s="632">
        <v>83.6</v>
      </c>
      <c r="F41" s="633"/>
      <c r="G41" s="634"/>
    </row>
    <row r="42" spans="1:7" x14ac:dyDescent="0.2">
      <c r="A42" s="629"/>
      <c r="B42" s="631"/>
      <c r="C42" s="861" t="s">
        <v>643</v>
      </c>
      <c r="D42" s="862"/>
      <c r="E42" s="632">
        <v>-13.98</v>
      </c>
      <c r="F42" s="633"/>
      <c r="G42" s="634"/>
    </row>
    <row r="43" spans="1:7" x14ac:dyDescent="0.2">
      <c r="A43" s="629"/>
      <c r="B43" s="631"/>
      <c r="C43" s="861" t="s">
        <v>644</v>
      </c>
      <c r="D43" s="862"/>
      <c r="E43" s="632">
        <v>-2.6875</v>
      </c>
      <c r="F43" s="633"/>
      <c r="G43" s="634"/>
    </row>
    <row r="44" spans="1:7" x14ac:dyDescent="0.2">
      <c r="A44" s="629"/>
      <c r="B44" s="631"/>
      <c r="C44" s="861" t="s">
        <v>645</v>
      </c>
      <c r="D44" s="862"/>
      <c r="E44" s="632">
        <v>40.473500000000001</v>
      </c>
      <c r="F44" s="633"/>
      <c r="G44" s="634"/>
    </row>
    <row r="45" spans="1:7" x14ac:dyDescent="0.2">
      <c r="A45" s="256">
        <v>17</v>
      </c>
      <c r="B45" s="257" t="s">
        <v>646</v>
      </c>
      <c r="C45" s="258" t="s">
        <v>647</v>
      </c>
      <c r="D45" s="259" t="s">
        <v>114</v>
      </c>
      <c r="E45" s="260">
        <v>161.29750000000001</v>
      </c>
      <c r="F45" s="260"/>
      <c r="G45" s="261">
        <f>E45*F45</f>
        <v>0</v>
      </c>
    </row>
    <row r="46" spans="1:7" x14ac:dyDescent="0.2">
      <c r="A46" s="629"/>
      <c r="B46" s="631"/>
      <c r="C46" s="861" t="s">
        <v>648</v>
      </c>
      <c r="D46" s="862"/>
      <c r="E46" s="632">
        <v>150.42500000000001</v>
      </c>
      <c r="F46" s="633"/>
      <c r="G46" s="634"/>
    </row>
    <row r="47" spans="1:7" x14ac:dyDescent="0.2">
      <c r="A47" s="629"/>
      <c r="B47" s="631"/>
      <c r="C47" s="861" t="s">
        <v>649</v>
      </c>
      <c r="D47" s="862"/>
      <c r="E47" s="632">
        <v>-21.97</v>
      </c>
      <c r="F47" s="633"/>
      <c r="G47" s="634"/>
    </row>
    <row r="48" spans="1:7" x14ac:dyDescent="0.2">
      <c r="A48" s="629"/>
      <c r="B48" s="631"/>
      <c r="C48" s="861" t="s">
        <v>650</v>
      </c>
      <c r="D48" s="862"/>
      <c r="E48" s="632">
        <v>-5.25</v>
      </c>
      <c r="F48" s="633"/>
      <c r="G48" s="634"/>
    </row>
    <row r="49" spans="1:7" x14ac:dyDescent="0.2">
      <c r="A49" s="629"/>
      <c r="B49" s="631"/>
      <c r="C49" s="861" t="s">
        <v>651</v>
      </c>
      <c r="D49" s="862"/>
      <c r="E49" s="632">
        <v>28.432500000000001</v>
      </c>
      <c r="F49" s="633"/>
      <c r="G49" s="634"/>
    </row>
    <row r="50" spans="1:7" x14ac:dyDescent="0.2">
      <c r="A50" s="629"/>
      <c r="B50" s="631"/>
      <c r="C50" s="861" t="s">
        <v>652</v>
      </c>
      <c r="D50" s="862"/>
      <c r="E50" s="632">
        <v>9.66</v>
      </c>
      <c r="F50" s="633"/>
      <c r="G50" s="634"/>
    </row>
    <row r="51" spans="1:7" x14ac:dyDescent="0.2">
      <c r="A51" s="256">
        <v>18</v>
      </c>
      <c r="B51" s="257" t="s">
        <v>653</v>
      </c>
      <c r="C51" s="258" t="s">
        <v>654</v>
      </c>
      <c r="D51" s="259" t="s">
        <v>150</v>
      </c>
      <c r="E51" s="260">
        <v>2</v>
      </c>
      <c r="F51" s="260"/>
      <c r="G51" s="261">
        <f>E51*F51</f>
        <v>0</v>
      </c>
    </row>
    <row r="52" spans="1:7" x14ac:dyDescent="0.2">
      <c r="A52" s="629"/>
      <c r="B52" s="631"/>
      <c r="C52" s="861" t="s">
        <v>655</v>
      </c>
      <c r="D52" s="862"/>
      <c r="E52" s="632">
        <v>2</v>
      </c>
      <c r="F52" s="633"/>
      <c r="G52" s="634"/>
    </row>
    <row r="53" spans="1:7" x14ac:dyDescent="0.2">
      <c r="A53" s="256">
        <v>19</v>
      </c>
      <c r="B53" s="257" t="s">
        <v>656</v>
      </c>
      <c r="C53" s="258" t="s">
        <v>657</v>
      </c>
      <c r="D53" s="259" t="s">
        <v>150</v>
      </c>
      <c r="E53" s="260">
        <v>72</v>
      </c>
      <c r="F53" s="260"/>
      <c r="G53" s="261">
        <f t="shared" ref="G53:G58" si="0">E53*F53</f>
        <v>0</v>
      </c>
    </row>
    <row r="54" spans="1:7" x14ac:dyDescent="0.2">
      <c r="A54" s="256">
        <v>20</v>
      </c>
      <c r="B54" s="257" t="s">
        <v>658</v>
      </c>
      <c r="C54" s="258" t="s">
        <v>659</v>
      </c>
      <c r="D54" s="259" t="s">
        <v>150</v>
      </c>
      <c r="E54" s="260">
        <v>17</v>
      </c>
      <c r="F54" s="260"/>
      <c r="G54" s="261">
        <f t="shared" si="0"/>
        <v>0</v>
      </c>
    </row>
    <row r="55" spans="1:7" x14ac:dyDescent="0.2">
      <c r="A55" s="256">
        <v>21</v>
      </c>
      <c r="B55" s="257" t="s">
        <v>660</v>
      </c>
      <c r="C55" s="258" t="s">
        <v>661</v>
      </c>
      <c r="D55" s="259" t="s">
        <v>150</v>
      </c>
      <c r="E55" s="260">
        <v>8</v>
      </c>
      <c r="F55" s="260"/>
      <c r="G55" s="261">
        <f t="shared" si="0"/>
        <v>0</v>
      </c>
    </row>
    <row r="56" spans="1:7" x14ac:dyDescent="0.2">
      <c r="A56" s="256">
        <v>22</v>
      </c>
      <c r="B56" s="257" t="s">
        <v>662</v>
      </c>
      <c r="C56" s="258" t="s">
        <v>663</v>
      </c>
      <c r="D56" s="259" t="s">
        <v>150</v>
      </c>
      <c r="E56" s="260">
        <v>3</v>
      </c>
      <c r="F56" s="260"/>
      <c r="G56" s="261">
        <f t="shared" si="0"/>
        <v>0</v>
      </c>
    </row>
    <row r="57" spans="1:7" x14ac:dyDescent="0.2">
      <c r="A57" s="256">
        <v>23</v>
      </c>
      <c r="B57" s="257" t="s">
        <v>664</v>
      </c>
      <c r="C57" s="258" t="s">
        <v>665</v>
      </c>
      <c r="D57" s="259" t="s">
        <v>118</v>
      </c>
      <c r="E57" s="260">
        <v>31.75</v>
      </c>
      <c r="F57" s="260"/>
      <c r="G57" s="261">
        <f t="shared" si="0"/>
        <v>0</v>
      </c>
    </row>
    <row r="58" spans="1:7" x14ac:dyDescent="0.2">
      <c r="A58" s="256">
        <v>24</v>
      </c>
      <c r="B58" s="257" t="s">
        <v>666</v>
      </c>
      <c r="C58" s="258" t="s">
        <v>667</v>
      </c>
      <c r="D58" s="259" t="s">
        <v>114</v>
      </c>
      <c r="E58" s="260">
        <v>13.2</v>
      </c>
      <c r="F58" s="260"/>
      <c r="G58" s="261">
        <f t="shared" si="0"/>
        <v>0</v>
      </c>
    </row>
    <row r="59" spans="1:7" x14ac:dyDescent="0.2">
      <c r="A59" s="629"/>
      <c r="B59" s="631"/>
      <c r="C59" s="861" t="s">
        <v>668</v>
      </c>
      <c r="D59" s="862"/>
      <c r="E59" s="632">
        <v>13.2</v>
      </c>
      <c r="F59" s="633"/>
      <c r="G59" s="634"/>
    </row>
    <row r="60" spans="1:7" x14ac:dyDescent="0.2">
      <c r="A60" s="256">
        <v>25</v>
      </c>
      <c r="B60" s="257" t="s">
        <v>669</v>
      </c>
      <c r="C60" s="258" t="s">
        <v>670</v>
      </c>
      <c r="D60" s="259" t="s">
        <v>114</v>
      </c>
      <c r="E60" s="260">
        <v>132.6215</v>
      </c>
      <c r="F60" s="260"/>
      <c r="G60" s="261">
        <f>E60*F60</f>
        <v>0</v>
      </c>
    </row>
    <row r="61" spans="1:7" x14ac:dyDescent="0.2">
      <c r="A61" s="629"/>
      <c r="B61" s="631"/>
      <c r="C61" s="861" t="s">
        <v>671</v>
      </c>
      <c r="D61" s="862"/>
      <c r="E61" s="632">
        <v>155.375</v>
      </c>
      <c r="F61" s="633"/>
      <c r="G61" s="634"/>
    </row>
    <row r="62" spans="1:7" x14ac:dyDescent="0.2">
      <c r="A62" s="629"/>
      <c r="B62" s="631"/>
      <c r="C62" s="861" t="s">
        <v>672</v>
      </c>
      <c r="D62" s="862"/>
      <c r="E62" s="632">
        <v>-22.753499999999999</v>
      </c>
      <c r="F62" s="633"/>
      <c r="G62" s="634"/>
    </row>
    <row r="63" spans="1:7" x14ac:dyDescent="0.2">
      <c r="A63" s="256">
        <v>26</v>
      </c>
      <c r="B63" s="257" t="s">
        <v>673</v>
      </c>
      <c r="C63" s="258" t="s">
        <v>674</v>
      </c>
      <c r="D63" s="259" t="s">
        <v>114</v>
      </c>
      <c r="E63" s="260">
        <v>59.744999999999997</v>
      </c>
      <c r="F63" s="260"/>
      <c r="G63" s="261">
        <f>E63*F63</f>
        <v>0</v>
      </c>
    </row>
    <row r="64" spans="1:7" x14ac:dyDescent="0.2">
      <c r="A64" s="629"/>
      <c r="B64" s="631"/>
      <c r="C64" s="861" t="s">
        <v>675</v>
      </c>
      <c r="D64" s="862"/>
      <c r="E64" s="632">
        <v>62.7</v>
      </c>
      <c r="F64" s="633"/>
      <c r="G64" s="634"/>
    </row>
    <row r="65" spans="1:7" x14ac:dyDescent="0.2">
      <c r="A65" s="629"/>
      <c r="B65" s="631"/>
      <c r="C65" s="861" t="s">
        <v>676</v>
      </c>
      <c r="D65" s="862"/>
      <c r="E65" s="632">
        <v>-2.9550000000000001</v>
      </c>
      <c r="F65" s="633"/>
      <c r="G65" s="634"/>
    </row>
    <row r="66" spans="1:7" x14ac:dyDescent="0.2">
      <c r="A66" s="256">
        <v>27</v>
      </c>
      <c r="B66" s="257" t="s">
        <v>677</v>
      </c>
      <c r="C66" s="258" t="s">
        <v>678</v>
      </c>
      <c r="D66" s="259" t="s">
        <v>114</v>
      </c>
      <c r="E66" s="260">
        <v>8.6750000000000007</v>
      </c>
      <c r="F66" s="260"/>
      <c r="G66" s="261">
        <f>E66*F66</f>
        <v>0</v>
      </c>
    </row>
    <row r="67" spans="1:7" x14ac:dyDescent="0.2">
      <c r="A67" s="629"/>
      <c r="B67" s="631"/>
      <c r="C67" s="861" t="s">
        <v>679</v>
      </c>
      <c r="D67" s="862"/>
      <c r="E67" s="632">
        <v>8.6750000000000007</v>
      </c>
      <c r="F67" s="633"/>
      <c r="G67" s="634"/>
    </row>
    <row r="68" spans="1:7" x14ac:dyDescent="0.2">
      <c r="A68" s="256">
        <v>28</v>
      </c>
      <c r="B68" s="257" t="s">
        <v>680</v>
      </c>
      <c r="C68" s="258" t="s">
        <v>681</v>
      </c>
      <c r="D68" s="259" t="s">
        <v>114</v>
      </c>
      <c r="E68" s="260">
        <v>27.777999999999999</v>
      </c>
      <c r="F68" s="260"/>
      <c r="G68" s="261">
        <f>E68*F68</f>
        <v>0</v>
      </c>
    </row>
    <row r="69" spans="1:7" x14ac:dyDescent="0.2">
      <c r="A69" s="629"/>
      <c r="B69" s="631"/>
      <c r="C69" s="861" t="s">
        <v>682</v>
      </c>
      <c r="D69" s="862"/>
      <c r="E69" s="632">
        <v>4.125</v>
      </c>
      <c r="F69" s="633"/>
      <c r="G69" s="634"/>
    </row>
    <row r="70" spans="1:7" x14ac:dyDescent="0.2">
      <c r="A70" s="629"/>
      <c r="B70" s="631"/>
      <c r="C70" s="861" t="s">
        <v>683</v>
      </c>
      <c r="D70" s="862"/>
      <c r="E70" s="632">
        <v>23.652999999999999</v>
      </c>
      <c r="F70" s="633"/>
      <c r="G70" s="634"/>
    </row>
    <row r="71" spans="1:7" x14ac:dyDescent="0.2">
      <c r="A71" s="256">
        <v>29</v>
      </c>
      <c r="B71" s="257" t="s">
        <v>684</v>
      </c>
      <c r="C71" s="258" t="s">
        <v>685</v>
      </c>
      <c r="D71" s="259" t="s">
        <v>118</v>
      </c>
      <c r="E71" s="260">
        <v>126.5</v>
      </c>
      <c r="F71" s="260"/>
      <c r="G71" s="261">
        <f>E71*F71</f>
        <v>0</v>
      </c>
    </row>
    <row r="72" spans="1:7" x14ac:dyDescent="0.2">
      <c r="A72" s="629"/>
      <c r="B72" s="631"/>
      <c r="C72" s="861" t="s">
        <v>686</v>
      </c>
      <c r="D72" s="862"/>
      <c r="E72" s="632">
        <v>79.75</v>
      </c>
      <c r="F72" s="633"/>
      <c r="G72" s="634"/>
    </row>
    <row r="73" spans="1:7" x14ac:dyDescent="0.2">
      <c r="A73" s="629"/>
      <c r="B73" s="631"/>
      <c r="C73" s="861" t="s">
        <v>687</v>
      </c>
      <c r="D73" s="862"/>
      <c r="E73" s="632">
        <v>46.75</v>
      </c>
      <c r="F73" s="633"/>
      <c r="G73" s="634"/>
    </row>
    <row r="74" spans="1:7" x14ac:dyDescent="0.2">
      <c r="A74" s="265"/>
      <c r="B74" s="266" t="s">
        <v>101</v>
      </c>
      <c r="C74" s="267" t="s">
        <v>145</v>
      </c>
      <c r="D74" s="268"/>
      <c r="E74" s="269"/>
      <c r="F74" s="270"/>
      <c r="G74" s="271">
        <f>SUM(G38:G73)</f>
        <v>0</v>
      </c>
    </row>
    <row r="75" spans="1:7" x14ac:dyDescent="0.2">
      <c r="A75" s="245" t="s">
        <v>100</v>
      </c>
      <c r="B75" s="246" t="s">
        <v>688</v>
      </c>
      <c r="C75" s="247" t="s">
        <v>689</v>
      </c>
      <c r="D75" s="248"/>
      <c r="E75" s="249"/>
      <c r="F75" s="249"/>
      <c r="G75" s="250"/>
    </row>
    <row r="76" spans="1:7" ht="22.5" x14ac:dyDescent="0.2">
      <c r="A76" s="256">
        <v>30</v>
      </c>
      <c r="B76" s="257" t="s">
        <v>598</v>
      </c>
      <c r="C76" s="258" t="s">
        <v>690</v>
      </c>
      <c r="D76" s="259" t="s">
        <v>118</v>
      </c>
      <c r="E76" s="260">
        <v>30.4</v>
      </c>
      <c r="F76" s="260"/>
      <c r="G76" s="261">
        <f>E76*F76</f>
        <v>0</v>
      </c>
    </row>
    <row r="77" spans="1:7" x14ac:dyDescent="0.2">
      <c r="A77" s="629"/>
      <c r="B77" s="631"/>
      <c r="C77" s="861" t="s">
        <v>691</v>
      </c>
      <c r="D77" s="862"/>
      <c r="E77" s="632">
        <v>30.4</v>
      </c>
      <c r="F77" s="633"/>
      <c r="G77" s="634"/>
    </row>
    <row r="78" spans="1:7" x14ac:dyDescent="0.2">
      <c r="A78" s="256">
        <v>31</v>
      </c>
      <c r="B78" s="257" t="s">
        <v>692</v>
      </c>
      <c r="C78" s="258" t="s">
        <v>693</v>
      </c>
      <c r="D78" s="259" t="s">
        <v>118</v>
      </c>
      <c r="E78" s="260">
        <v>31.85</v>
      </c>
      <c r="F78" s="260"/>
      <c r="G78" s="261">
        <f>E78*F78</f>
        <v>0</v>
      </c>
    </row>
    <row r="79" spans="1:7" x14ac:dyDescent="0.2">
      <c r="A79" s="629"/>
      <c r="B79" s="631"/>
      <c r="C79" s="861" t="s">
        <v>694</v>
      </c>
      <c r="D79" s="862"/>
      <c r="E79" s="632">
        <v>0</v>
      </c>
      <c r="F79" s="633"/>
      <c r="G79" s="634"/>
    </row>
    <row r="80" spans="1:7" x14ac:dyDescent="0.2">
      <c r="A80" s="629"/>
      <c r="B80" s="631"/>
      <c r="C80" s="861" t="s">
        <v>695</v>
      </c>
      <c r="D80" s="862"/>
      <c r="E80" s="632">
        <v>31.85</v>
      </c>
      <c r="F80" s="633"/>
      <c r="G80" s="634"/>
    </row>
    <row r="81" spans="1:7" x14ac:dyDescent="0.2">
      <c r="A81" s="256">
        <v>32</v>
      </c>
      <c r="B81" s="257" t="s">
        <v>696</v>
      </c>
      <c r="C81" s="258" t="s">
        <v>697</v>
      </c>
      <c r="D81" s="259" t="s">
        <v>118</v>
      </c>
      <c r="E81" s="260">
        <v>51.75</v>
      </c>
      <c r="F81" s="260"/>
      <c r="G81" s="261">
        <f>E81*F81</f>
        <v>0</v>
      </c>
    </row>
    <row r="82" spans="1:7" x14ac:dyDescent="0.2">
      <c r="A82" s="629"/>
      <c r="B82" s="631"/>
      <c r="C82" s="861" t="s">
        <v>694</v>
      </c>
      <c r="D82" s="862"/>
      <c r="E82" s="632">
        <v>0</v>
      </c>
      <c r="F82" s="633"/>
      <c r="G82" s="634"/>
    </row>
    <row r="83" spans="1:7" x14ac:dyDescent="0.2">
      <c r="A83" s="629"/>
      <c r="B83" s="631"/>
      <c r="C83" s="861" t="s">
        <v>698</v>
      </c>
      <c r="D83" s="862"/>
      <c r="E83" s="632">
        <v>51.75</v>
      </c>
      <c r="F83" s="633"/>
      <c r="G83" s="634"/>
    </row>
    <row r="84" spans="1:7" ht="22.5" x14ac:dyDescent="0.2">
      <c r="A84" s="256">
        <v>33</v>
      </c>
      <c r="B84" s="257" t="s">
        <v>699</v>
      </c>
      <c r="C84" s="258" t="s">
        <v>700</v>
      </c>
      <c r="D84" s="259" t="s">
        <v>114</v>
      </c>
      <c r="E84" s="260">
        <v>40.176000000000002</v>
      </c>
      <c r="F84" s="260"/>
      <c r="G84" s="261">
        <f>E84*F84</f>
        <v>0</v>
      </c>
    </row>
    <row r="85" spans="1:7" x14ac:dyDescent="0.2">
      <c r="A85" s="629"/>
      <c r="B85" s="631"/>
      <c r="C85" s="861" t="s">
        <v>701</v>
      </c>
      <c r="D85" s="862"/>
      <c r="E85" s="632">
        <v>40.176000000000002</v>
      </c>
      <c r="F85" s="633"/>
      <c r="G85" s="634"/>
    </row>
    <row r="86" spans="1:7" ht="22.5" x14ac:dyDescent="0.2">
      <c r="A86" s="256">
        <v>34</v>
      </c>
      <c r="B86" s="257" t="s">
        <v>702</v>
      </c>
      <c r="C86" s="258" t="s">
        <v>703</v>
      </c>
      <c r="D86" s="259" t="s">
        <v>114</v>
      </c>
      <c r="E86" s="260">
        <v>123.336</v>
      </c>
      <c r="F86" s="260"/>
      <c r="G86" s="261">
        <f>E86*F86</f>
        <v>0</v>
      </c>
    </row>
    <row r="87" spans="1:7" x14ac:dyDescent="0.2">
      <c r="A87" s="629"/>
      <c r="B87" s="631"/>
      <c r="C87" s="861" t="s">
        <v>704</v>
      </c>
      <c r="D87" s="862"/>
      <c r="E87" s="632">
        <v>123.336</v>
      </c>
      <c r="F87" s="633"/>
      <c r="G87" s="634"/>
    </row>
    <row r="88" spans="1:7" x14ac:dyDescent="0.2">
      <c r="A88" s="256">
        <v>35</v>
      </c>
      <c r="B88" s="257" t="s">
        <v>705</v>
      </c>
      <c r="C88" s="258" t="s">
        <v>706</v>
      </c>
      <c r="D88" s="259" t="s">
        <v>118</v>
      </c>
      <c r="E88" s="260">
        <v>54.7</v>
      </c>
      <c r="F88" s="260"/>
      <c r="G88" s="261">
        <f>E88*F88</f>
        <v>0</v>
      </c>
    </row>
    <row r="89" spans="1:7" x14ac:dyDescent="0.2">
      <c r="A89" s="629"/>
      <c r="B89" s="631"/>
      <c r="C89" s="861" t="s">
        <v>707</v>
      </c>
      <c r="D89" s="862"/>
      <c r="E89" s="632">
        <v>54.7</v>
      </c>
      <c r="F89" s="633"/>
      <c r="G89" s="634"/>
    </row>
    <row r="90" spans="1:7" x14ac:dyDescent="0.2">
      <c r="A90" s="265"/>
      <c r="B90" s="266" t="s">
        <v>101</v>
      </c>
      <c r="C90" s="267" t="s">
        <v>708</v>
      </c>
      <c r="D90" s="268"/>
      <c r="E90" s="269"/>
      <c r="F90" s="270"/>
      <c r="G90" s="271">
        <f>SUM(G75:G89)</f>
        <v>0</v>
      </c>
    </row>
    <row r="91" spans="1:7" x14ac:dyDescent="0.2">
      <c r="A91" s="245" t="s">
        <v>100</v>
      </c>
      <c r="B91" s="246" t="s">
        <v>110</v>
      </c>
      <c r="C91" s="247" t="s">
        <v>111</v>
      </c>
      <c r="D91" s="248"/>
      <c r="E91" s="249"/>
      <c r="F91" s="249"/>
      <c r="G91" s="250"/>
    </row>
    <row r="92" spans="1:7" x14ac:dyDescent="0.2">
      <c r="A92" s="256">
        <v>36</v>
      </c>
      <c r="B92" s="257" t="s">
        <v>1306</v>
      </c>
      <c r="C92" s="258" t="s">
        <v>1307</v>
      </c>
      <c r="D92" s="259" t="s">
        <v>589</v>
      </c>
      <c r="E92" s="260">
        <v>1</v>
      </c>
      <c r="F92" s="260"/>
      <c r="G92" s="261">
        <f>E92*F92</f>
        <v>0</v>
      </c>
    </row>
    <row r="93" spans="1:7" x14ac:dyDescent="0.2">
      <c r="A93" s="629"/>
      <c r="B93" s="631"/>
      <c r="C93" s="861" t="s">
        <v>1893</v>
      </c>
      <c r="D93" s="862"/>
      <c r="E93" s="632"/>
      <c r="F93" s="633"/>
      <c r="G93" s="634"/>
    </row>
    <row r="94" spans="1:7" x14ac:dyDescent="0.2">
      <c r="A94" s="256">
        <v>37</v>
      </c>
      <c r="B94" s="257" t="s">
        <v>709</v>
      </c>
      <c r="C94" s="258" t="s">
        <v>710</v>
      </c>
      <c r="D94" s="259" t="s">
        <v>114</v>
      </c>
      <c r="E94" s="260">
        <v>255.34299999999999</v>
      </c>
      <c r="F94" s="260"/>
      <c r="G94" s="261">
        <f>E94*F94</f>
        <v>0</v>
      </c>
    </row>
    <row r="95" spans="1:7" x14ac:dyDescent="0.2">
      <c r="A95" s="629"/>
      <c r="B95" s="631"/>
      <c r="C95" s="861" t="s">
        <v>711</v>
      </c>
      <c r="D95" s="862"/>
      <c r="E95" s="632">
        <v>255.34299999999999</v>
      </c>
      <c r="F95" s="633"/>
      <c r="G95" s="634"/>
    </row>
    <row r="96" spans="1:7" x14ac:dyDescent="0.2">
      <c r="A96" s="265"/>
      <c r="B96" s="266" t="s">
        <v>101</v>
      </c>
      <c r="C96" s="267" t="s">
        <v>112</v>
      </c>
      <c r="D96" s="268"/>
      <c r="E96" s="269"/>
      <c r="F96" s="270"/>
      <c r="G96" s="271">
        <f>SUM(G91:G95)</f>
        <v>0</v>
      </c>
    </row>
    <row r="97" spans="1:7" x14ac:dyDescent="0.2">
      <c r="A97" s="245" t="s">
        <v>100</v>
      </c>
      <c r="B97" s="246" t="s">
        <v>712</v>
      </c>
      <c r="C97" s="247" t="s">
        <v>713</v>
      </c>
      <c r="D97" s="248"/>
      <c r="E97" s="249"/>
      <c r="F97" s="249"/>
      <c r="G97" s="250"/>
    </row>
    <row r="98" spans="1:7" x14ac:dyDescent="0.2">
      <c r="A98" s="256">
        <v>38</v>
      </c>
      <c r="B98" s="257" t="s">
        <v>714</v>
      </c>
      <c r="C98" s="258" t="s">
        <v>715</v>
      </c>
      <c r="D98" s="259" t="s">
        <v>114</v>
      </c>
      <c r="E98" s="260">
        <v>156</v>
      </c>
      <c r="F98" s="260"/>
      <c r="G98" s="261">
        <f>E98*F98</f>
        <v>0</v>
      </c>
    </row>
    <row r="99" spans="1:7" x14ac:dyDescent="0.2">
      <c r="A99" s="629"/>
      <c r="B99" s="631"/>
      <c r="C99" s="861" t="s">
        <v>716</v>
      </c>
      <c r="D99" s="862"/>
      <c r="E99" s="632">
        <v>156</v>
      </c>
      <c r="F99" s="633"/>
      <c r="G99" s="634"/>
    </row>
    <row r="100" spans="1:7" x14ac:dyDescent="0.2">
      <c r="A100" s="256">
        <v>39</v>
      </c>
      <c r="B100" s="257" t="s">
        <v>717</v>
      </c>
      <c r="C100" s="258" t="s">
        <v>718</v>
      </c>
      <c r="D100" s="259" t="s">
        <v>114</v>
      </c>
      <c r="E100" s="260">
        <v>232.1275</v>
      </c>
      <c r="F100" s="260"/>
      <c r="G100" s="261">
        <f>E100*F100</f>
        <v>0</v>
      </c>
    </row>
    <row r="101" spans="1:7" x14ac:dyDescent="0.2">
      <c r="A101" s="629"/>
      <c r="B101" s="631"/>
      <c r="C101" s="861" t="s">
        <v>719</v>
      </c>
      <c r="D101" s="862"/>
      <c r="E101" s="632">
        <v>0</v>
      </c>
      <c r="F101" s="633"/>
      <c r="G101" s="634"/>
    </row>
    <row r="102" spans="1:7" x14ac:dyDescent="0.2">
      <c r="A102" s="629"/>
      <c r="B102" s="631"/>
      <c r="C102" s="861" t="s">
        <v>720</v>
      </c>
      <c r="D102" s="862"/>
      <c r="E102" s="632">
        <v>17.350000000000001</v>
      </c>
      <c r="F102" s="633"/>
      <c r="G102" s="634"/>
    </row>
    <row r="103" spans="1:7" x14ac:dyDescent="0.2">
      <c r="A103" s="629"/>
      <c r="B103" s="631"/>
      <c r="C103" s="861" t="s">
        <v>721</v>
      </c>
      <c r="D103" s="862"/>
      <c r="E103" s="632">
        <v>8.9499999999999993</v>
      </c>
      <c r="F103" s="633"/>
      <c r="G103" s="634"/>
    </row>
    <row r="104" spans="1:7" x14ac:dyDescent="0.2">
      <c r="A104" s="629"/>
      <c r="B104" s="631"/>
      <c r="C104" s="861" t="s">
        <v>722</v>
      </c>
      <c r="D104" s="862"/>
      <c r="E104" s="632">
        <v>8.9499999999999993</v>
      </c>
      <c r="F104" s="633"/>
      <c r="G104" s="634"/>
    </row>
    <row r="105" spans="1:7" x14ac:dyDescent="0.2">
      <c r="A105" s="629"/>
      <c r="B105" s="631"/>
      <c r="C105" s="861" t="s">
        <v>723</v>
      </c>
      <c r="D105" s="862"/>
      <c r="E105" s="632">
        <v>17.350000000000001</v>
      </c>
      <c r="F105" s="633"/>
      <c r="G105" s="634"/>
    </row>
    <row r="106" spans="1:7" x14ac:dyDescent="0.2">
      <c r="A106" s="629"/>
      <c r="B106" s="631"/>
      <c r="C106" s="861" t="s">
        <v>724</v>
      </c>
      <c r="D106" s="862"/>
      <c r="E106" s="632">
        <v>8.8000000000000007</v>
      </c>
      <c r="F106" s="633"/>
      <c r="G106" s="634"/>
    </row>
    <row r="107" spans="1:7" x14ac:dyDescent="0.2">
      <c r="A107" s="629"/>
      <c r="B107" s="631"/>
      <c r="C107" s="861" t="s">
        <v>725</v>
      </c>
      <c r="D107" s="862"/>
      <c r="E107" s="632">
        <v>14.55</v>
      </c>
      <c r="F107" s="633"/>
      <c r="G107" s="634"/>
    </row>
    <row r="108" spans="1:7" x14ac:dyDescent="0.2">
      <c r="A108" s="629"/>
      <c r="B108" s="631"/>
      <c r="C108" s="861" t="s">
        <v>726</v>
      </c>
      <c r="D108" s="862"/>
      <c r="E108" s="632">
        <v>11.96</v>
      </c>
      <c r="F108" s="633"/>
      <c r="G108" s="634"/>
    </row>
    <row r="109" spans="1:7" x14ac:dyDescent="0.2">
      <c r="A109" s="629"/>
      <c r="B109" s="631"/>
      <c r="C109" s="861" t="s">
        <v>727</v>
      </c>
      <c r="D109" s="862"/>
      <c r="E109" s="632">
        <v>34.75</v>
      </c>
      <c r="F109" s="633"/>
      <c r="G109" s="634"/>
    </row>
    <row r="110" spans="1:7" x14ac:dyDescent="0.2">
      <c r="A110" s="629"/>
      <c r="B110" s="631"/>
      <c r="C110" s="861" t="s">
        <v>728</v>
      </c>
      <c r="D110" s="862"/>
      <c r="E110" s="632">
        <v>56.56</v>
      </c>
      <c r="F110" s="633"/>
      <c r="G110" s="634"/>
    </row>
    <row r="111" spans="1:7" x14ac:dyDescent="0.2">
      <c r="A111" s="629"/>
      <c r="B111" s="631"/>
      <c r="C111" s="861" t="s">
        <v>729</v>
      </c>
      <c r="D111" s="862"/>
      <c r="E111" s="632">
        <v>47.17</v>
      </c>
      <c r="F111" s="633"/>
      <c r="G111" s="634"/>
    </row>
    <row r="112" spans="1:7" x14ac:dyDescent="0.2">
      <c r="A112" s="629"/>
      <c r="B112" s="631"/>
      <c r="C112" s="861" t="s">
        <v>730</v>
      </c>
      <c r="D112" s="862"/>
      <c r="E112" s="632">
        <v>2.4375</v>
      </c>
      <c r="F112" s="633"/>
      <c r="G112" s="634"/>
    </row>
    <row r="113" spans="1:7" x14ac:dyDescent="0.2">
      <c r="A113" s="629"/>
      <c r="B113" s="631"/>
      <c r="C113" s="861" t="s">
        <v>731</v>
      </c>
      <c r="D113" s="862"/>
      <c r="E113" s="632">
        <v>3.3</v>
      </c>
      <c r="F113" s="633"/>
      <c r="G113" s="634"/>
    </row>
    <row r="114" spans="1:7" x14ac:dyDescent="0.2">
      <c r="A114" s="256">
        <v>40</v>
      </c>
      <c r="B114" s="257" t="s">
        <v>732</v>
      </c>
      <c r="C114" s="258" t="s">
        <v>733</v>
      </c>
      <c r="D114" s="259" t="s">
        <v>114</v>
      </c>
      <c r="E114" s="260">
        <v>378.54</v>
      </c>
      <c r="F114" s="260"/>
      <c r="G114" s="261">
        <f>E114*F114</f>
        <v>0</v>
      </c>
    </row>
    <row r="115" spans="1:7" x14ac:dyDescent="0.2">
      <c r="A115" s="629"/>
      <c r="B115" s="631"/>
      <c r="C115" s="861" t="s">
        <v>734</v>
      </c>
      <c r="D115" s="862"/>
      <c r="E115" s="632">
        <v>0</v>
      </c>
      <c r="F115" s="633"/>
      <c r="G115" s="634"/>
    </row>
    <row r="116" spans="1:7" x14ac:dyDescent="0.2">
      <c r="A116" s="629"/>
      <c r="B116" s="631"/>
      <c r="C116" s="861" t="s">
        <v>735</v>
      </c>
      <c r="D116" s="862"/>
      <c r="E116" s="632">
        <v>33.35</v>
      </c>
      <c r="F116" s="633"/>
      <c r="G116" s="634"/>
    </row>
    <row r="117" spans="1:7" x14ac:dyDescent="0.2">
      <c r="A117" s="629"/>
      <c r="B117" s="631"/>
      <c r="C117" s="861" t="s">
        <v>736</v>
      </c>
      <c r="D117" s="862"/>
      <c r="E117" s="632">
        <v>39.01</v>
      </c>
      <c r="F117" s="633"/>
      <c r="G117" s="634"/>
    </row>
    <row r="118" spans="1:7" x14ac:dyDescent="0.2">
      <c r="A118" s="629"/>
      <c r="B118" s="631"/>
      <c r="C118" s="861" t="s">
        <v>737</v>
      </c>
      <c r="D118" s="862"/>
      <c r="E118" s="632">
        <v>6.63</v>
      </c>
      <c r="F118" s="633"/>
      <c r="G118" s="634"/>
    </row>
    <row r="119" spans="1:7" x14ac:dyDescent="0.2">
      <c r="A119" s="629"/>
      <c r="B119" s="631"/>
      <c r="C119" s="861" t="s">
        <v>738</v>
      </c>
      <c r="D119" s="862"/>
      <c r="E119" s="632">
        <v>3.25</v>
      </c>
      <c r="F119" s="633"/>
      <c r="G119" s="634"/>
    </row>
    <row r="120" spans="1:7" x14ac:dyDescent="0.2">
      <c r="A120" s="629"/>
      <c r="B120" s="631"/>
      <c r="C120" s="861" t="s">
        <v>739</v>
      </c>
      <c r="D120" s="862"/>
      <c r="E120" s="632">
        <v>3.25</v>
      </c>
      <c r="F120" s="633"/>
      <c r="G120" s="634"/>
    </row>
    <row r="121" spans="1:7" x14ac:dyDescent="0.2">
      <c r="A121" s="629"/>
      <c r="B121" s="631"/>
      <c r="C121" s="861" t="s">
        <v>740</v>
      </c>
      <c r="D121" s="862"/>
      <c r="E121" s="632">
        <v>6.63</v>
      </c>
      <c r="F121" s="633"/>
      <c r="G121" s="634"/>
    </row>
    <row r="122" spans="1:7" x14ac:dyDescent="0.2">
      <c r="A122" s="629"/>
      <c r="B122" s="631"/>
      <c r="C122" s="861" t="s">
        <v>741</v>
      </c>
      <c r="D122" s="862"/>
      <c r="E122" s="632">
        <v>35.83</v>
      </c>
      <c r="F122" s="633"/>
      <c r="G122" s="634"/>
    </row>
    <row r="123" spans="1:7" x14ac:dyDescent="0.2">
      <c r="A123" s="629"/>
      <c r="B123" s="631"/>
      <c r="C123" s="861" t="s">
        <v>742</v>
      </c>
      <c r="D123" s="862"/>
      <c r="E123" s="632">
        <v>13.15</v>
      </c>
      <c r="F123" s="633"/>
      <c r="G123" s="634"/>
    </row>
    <row r="124" spans="1:7" x14ac:dyDescent="0.2">
      <c r="A124" s="629"/>
      <c r="B124" s="631"/>
      <c r="C124" s="861" t="s">
        <v>743</v>
      </c>
      <c r="D124" s="862"/>
      <c r="E124" s="632">
        <v>32.28</v>
      </c>
      <c r="F124" s="633"/>
      <c r="G124" s="634"/>
    </row>
    <row r="125" spans="1:7" x14ac:dyDescent="0.2">
      <c r="A125" s="629"/>
      <c r="B125" s="631"/>
      <c r="C125" s="861" t="s">
        <v>744</v>
      </c>
      <c r="D125" s="862"/>
      <c r="E125" s="632">
        <v>3.25</v>
      </c>
      <c r="F125" s="633"/>
      <c r="G125" s="634"/>
    </row>
    <row r="126" spans="1:7" x14ac:dyDescent="0.2">
      <c r="A126" s="629"/>
      <c r="B126" s="631"/>
      <c r="C126" s="861" t="s">
        <v>745</v>
      </c>
      <c r="D126" s="862"/>
      <c r="E126" s="632">
        <v>5.46</v>
      </c>
      <c r="F126" s="633"/>
      <c r="G126" s="634"/>
    </row>
    <row r="127" spans="1:7" x14ac:dyDescent="0.2">
      <c r="A127" s="629"/>
      <c r="B127" s="631"/>
      <c r="C127" s="861" t="s">
        <v>746</v>
      </c>
      <c r="D127" s="862"/>
      <c r="E127" s="632">
        <v>15.83</v>
      </c>
      <c r="F127" s="633"/>
      <c r="G127" s="634"/>
    </row>
    <row r="128" spans="1:7" x14ac:dyDescent="0.2">
      <c r="A128" s="629"/>
      <c r="B128" s="631"/>
      <c r="C128" s="861" t="s">
        <v>747</v>
      </c>
      <c r="D128" s="862"/>
      <c r="E128" s="632">
        <v>52.55</v>
      </c>
      <c r="F128" s="633"/>
      <c r="G128" s="634"/>
    </row>
    <row r="129" spans="1:7" x14ac:dyDescent="0.2">
      <c r="A129" s="629"/>
      <c r="B129" s="631"/>
      <c r="C129" s="861" t="s">
        <v>748</v>
      </c>
      <c r="D129" s="862"/>
      <c r="E129" s="632">
        <v>4.45</v>
      </c>
      <c r="F129" s="633"/>
      <c r="G129" s="634"/>
    </row>
    <row r="130" spans="1:7" x14ac:dyDescent="0.2">
      <c r="A130" s="629"/>
      <c r="B130" s="631"/>
      <c r="C130" s="861" t="s">
        <v>749</v>
      </c>
      <c r="D130" s="862"/>
      <c r="E130" s="632">
        <v>12.91</v>
      </c>
      <c r="F130" s="633"/>
      <c r="G130" s="634"/>
    </row>
    <row r="131" spans="1:7" x14ac:dyDescent="0.2">
      <c r="A131" s="629"/>
      <c r="B131" s="631"/>
      <c r="C131" s="861" t="s">
        <v>750</v>
      </c>
      <c r="D131" s="862"/>
      <c r="E131" s="632">
        <v>14.56</v>
      </c>
      <c r="F131" s="633"/>
      <c r="G131" s="634"/>
    </row>
    <row r="132" spans="1:7" x14ac:dyDescent="0.2">
      <c r="A132" s="629"/>
      <c r="B132" s="631"/>
      <c r="C132" s="861" t="s">
        <v>751</v>
      </c>
      <c r="D132" s="862"/>
      <c r="E132" s="632">
        <v>23.62</v>
      </c>
      <c r="F132" s="633"/>
      <c r="G132" s="634"/>
    </row>
    <row r="133" spans="1:7" x14ac:dyDescent="0.2">
      <c r="A133" s="629"/>
      <c r="B133" s="631"/>
      <c r="C133" s="861" t="s">
        <v>752</v>
      </c>
      <c r="D133" s="862"/>
      <c r="E133" s="632">
        <v>34.880000000000003</v>
      </c>
      <c r="F133" s="633"/>
      <c r="G133" s="634"/>
    </row>
    <row r="134" spans="1:7" x14ac:dyDescent="0.2">
      <c r="A134" s="629"/>
      <c r="B134" s="631"/>
      <c r="C134" s="861" t="s">
        <v>753</v>
      </c>
      <c r="D134" s="862"/>
      <c r="E134" s="632">
        <v>19.11</v>
      </c>
      <c r="F134" s="633"/>
      <c r="G134" s="634"/>
    </row>
    <row r="135" spans="1:7" x14ac:dyDescent="0.2">
      <c r="A135" s="629"/>
      <c r="B135" s="631"/>
      <c r="C135" s="861" t="s">
        <v>754</v>
      </c>
      <c r="D135" s="862"/>
      <c r="E135" s="632">
        <v>18.54</v>
      </c>
      <c r="F135" s="633"/>
      <c r="G135" s="634"/>
    </row>
    <row r="136" spans="1:7" x14ac:dyDescent="0.2">
      <c r="A136" s="256">
        <v>41</v>
      </c>
      <c r="B136" s="257" t="s">
        <v>755</v>
      </c>
      <c r="C136" s="258" t="s">
        <v>756</v>
      </c>
      <c r="D136" s="259" t="s">
        <v>118</v>
      </c>
      <c r="E136" s="260">
        <v>59.2</v>
      </c>
      <c r="F136" s="260"/>
      <c r="G136" s="261">
        <f>E136*F136</f>
        <v>0</v>
      </c>
    </row>
    <row r="137" spans="1:7" x14ac:dyDescent="0.2">
      <c r="A137" s="629"/>
      <c r="B137" s="631"/>
      <c r="C137" s="861" t="s">
        <v>757</v>
      </c>
      <c r="D137" s="862"/>
      <c r="E137" s="632">
        <v>59.2</v>
      </c>
      <c r="F137" s="633"/>
      <c r="G137" s="634"/>
    </row>
    <row r="138" spans="1:7" x14ac:dyDescent="0.2">
      <c r="A138" s="265"/>
      <c r="B138" s="266" t="s">
        <v>101</v>
      </c>
      <c r="C138" s="267" t="s">
        <v>758</v>
      </c>
      <c r="D138" s="268"/>
      <c r="E138" s="269"/>
      <c r="F138" s="270"/>
      <c r="G138" s="271">
        <f>SUM(G97:G137)</f>
        <v>0</v>
      </c>
    </row>
    <row r="139" spans="1:7" x14ac:dyDescent="0.2">
      <c r="A139" s="245" t="s">
        <v>100</v>
      </c>
      <c r="B139" s="246" t="s">
        <v>759</v>
      </c>
      <c r="C139" s="247" t="s">
        <v>760</v>
      </c>
      <c r="D139" s="248"/>
      <c r="E139" s="249"/>
      <c r="F139" s="249"/>
      <c r="G139" s="250"/>
    </row>
    <row r="140" spans="1:7" x14ac:dyDescent="0.2">
      <c r="A140" s="256">
        <v>42</v>
      </c>
      <c r="B140" s="257" t="s">
        <v>761</v>
      </c>
      <c r="C140" s="258" t="s">
        <v>762</v>
      </c>
      <c r="D140" s="259" t="s">
        <v>114</v>
      </c>
      <c r="E140" s="260">
        <v>35.960999999999999</v>
      </c>
      <c r="F140" s="260"/>
      <c r="G140" s="261">
        <f>E140*F140</f>
        <v>0</v>
      </c>
    </row>
    <row r="141" spans="1:7" x14ac:dyDescent="0.2">
      <c r="A141" s="629"/>
      <c r="B141" s="631"/>
      <c r="C141" s="861" t="s">
        <v>763</v>
      </c>
      <c r="D141" s="862"/>
      <c r="E141" s="632">
        <v>30.285</v>
      </c>
      <c r="F141" s="633"/>
      <c r="G141" s="634"/>
    </row>
    <row r="142" spans="1:7" x14ac:dyDescent="0.2">
      <c r="A142" s="629"/>
      <c r="B142" s="631"/>
      <c r="C142" s="861" t="s">
        <v>764</v>
      </c>
      <c r="D142" s="862"/>
      <c r="E142" s="632">
        <v>5.6760000000000002</v>
      </c>
      <c r="F142" s="633"/>
      <c r="G142" s="634"/>
    </row>
    <row r="143" spans="1:7" ht="22.5" x14ac:dyDescent="0.2">
      <c r="A143" s="256">
        <v>43</v>
      </c>
      <c r="B143" s="257" t="s">
        <v>765</v>
      </c>
      <c r="C143" s="258" t="s">
        <v>766</v>
      </c>
      <c r="D143" s="259" t="s">
        <v>114</v>
      </c>
      <c r="E143" s="260">
        <v>296.44600000000003</v>
      </c>
      <c r="F143" s="260"/>
      <c r="G143" s="261">
        <f>E143*F143</f>
        <v>0</v>
      </c>
    </row>
    <row r="144" spans="1:7" x14ac:dyDescent="0.2">
      <c r="A144" s="629"/>
      <c r="B144" s="631"/>
      <c r="C144" s="861" t="s">
        <v>767</v>
      </c>
      <c r="D144" s="862"/>
      <c r="E144" s="632">
        <v>68.819999999999993</v>
      </c>
      <c r="F144" s="633"/>
      <c r="G144" s="634"/>
    </row>
    <row r="145" spans="1:7" x14ac:dyDescent="0.2">
      <c r="A145" s="629"/>
      <c r="B145" s="631"/>
      <c r="C145" s="861" t="s">
        <v>768</v>
      </c>
      <c r="D145" s="862"/>
      <c r="E145" s="632">
        <v>109.78</v>
      </c>
      <c r="F145" s="633"/>
      <c r="G145" s="634"/>
    </row>
    <row r="146" spans="1:7" x14ac:dyDescent="0.2">
      <c r="A146" s="629"/>
      <c r="B146" s="631"/>
      <c r="C146" s="861" t="s">
        <v>769</v>
      </c>
      <c r="D146" s="862"/>
      <c r="E146" s="632">
        <v>75.733999999999995</v>
      </c>
      <c r="F146" s="633"/>
      <c r="G146" s="634"/>
    </row>
    <row r="147" spans="1:7" x14ac:dyDescent="0.2">
      <c r="A147" s="629"/>
      <c r="B147" s="631"/>
      <c r="C147" s="861" t="s">
        <v>770</v>
      </c>
      <c r="D147" s="862"/>
      <c r="E147" s="632">
        <v>73.052999999999997</v>
      </c>
      <c r="F147" s="633"/>
      <c r="G147" s="634"/>
    </row>
    <row r="148" spans="1:7" x14ac:dyDescent="0.2">
      <c r="A148" s="629"/>
      <c r="B148" s="631"/>
      <c r="C148" s="861" t="s">
        <v>771</v>
      </c>
      <c r="D148" s="862"/>
      <c r="E148" s="632">
        <v>-30.940999999999999</v>
      </c>
      <c r="F148" s="633"/>
      <c r="G148" s="634"/>
    </row>
    <row r="149" spans="1:7" ht="22.5" x14ac:dyDescent="0.2">
      <c r="A149" s="256">
        <v>44</v>
      </c>
      <c r="B149" s="257" t="s">
        <v>772</v>
      </c>
      <c r="C149" s="258" t="s">
        <v>773</v>
      </c>
      <c r="D149" s="259" t="s">
        <v>114</v>
      </c>
      <c r="E149" s="260">
        <v>0.44719999999999999</v>
      </c>
      <c r="F149" s="260"/>
      <c r="G149" s="261">
        <f>E149*F149</f>
        <v>0</v>
      </c>
    </row>
    <row r="150" spans="1:7" x14ac:dyDescent="0.2">
      <c r="A150" s="629"/>
      <c r="B150" s="631"/>
      <c r="C150" s="861" t="s">
        <v>774</v>
      </c>
      <c r="D150" s="862"/>
      <c r="E150" s="632">
        <v>0.44719999999999999</v>
      </c>
      <c r="F150" s="633"/>
      <c r="G150" s="634"/>
    </row>
    <row r="151" spans="1:7" ht="22.5" x14ac:dyDescent="0.2">
      <c r="A151" s="256">
        <v>45</v>
      </c>
      <c r="B151" s="257" t="s">
        <v>775</v>
      </c>
      <c r="C151" s="258" t="s">
        <v>776</v>
      </c>
      <c r="D151" s="259" t="s">
        <v>114</v>
      </c>
      <c r="E151" s="260">
        <v>27.730499999999999</v>
      </c>
      <c r="F151" s="260"/>
      <c r="G151" s="261">
        <f>E151*F151</f>
        <v>0</v>
      </c>
    </row>
    <row r="152" spans="1:7" x14ac:dyDescent="0.2">
      <c r="A152" s="629"/>
      <c r="B152" s="631"/>
      <c r="C152" s="861" t="s">
        <v>777</v>
      </c>
      <c r="D152" s="862"/>
      <c r="E152" s="632">
        <v>7.8680000000000003</v>
      </c>
      <c r="F152" s="633"/>
      <c r="G152" s="634"/>
    </row>
    <row r="153" spans="1:7" x14ac:dyDescent="0.2">
      <c r="A153" s="629"/>
      <c r="B153" s="631"/>
      <c r="C153" s="861" t="s">
        <v>778</v>
      </c>
      <c r="D153" s="862"/>
      <c r="E153" s="632">
        <v>19.862500000000001</v>
      </c>
      <c r="F153" s="633"/>
      <c r="G153" s="634"/>
    </row>
    <row r="154" spans="1:7" ht="22.5" x14ac:dyDescent="0.2">
      <c r="A154" s="256">
        <v>46</v>
      </c>
      <c r="B154" s="257" t="s">
        <v>779</v>
      </c>
      <c r="C154" s="258" t="s">
        <v>780</v>
      </c>
      <c r="D154" s="259" t="s">
        <v>114</v>
      </c>
      <c r="E154" s="260">
        <v>2.17</v>
      </c>
      <c r="F154" s="260"/>
      <c r="G154" s="261">
        <f>E154*F154</f>
        <v>0</v>
      </c>
    </row>
    <row r="155" spans="1:7" x14ac:dyDescent="0.2">
      <c r="A155" s="629"/>
      <c r="B155" s="631"/>
      <c r="C155" s="861" t="s">
        <v>781</v>
      </c>
      <c r="D155" s="862"/>
      <c r="E155" s="632">
        <v>2.17</v>
      </c>
      <c r="F155" s="633"/>
      <c r="G155" s="634"/>
    </row>
    <row r="156" spans="1:7" ht="22.5" x14ac:dyDescent="0.2">
      <c r="A156" s="256">
        <v>47</v>
      </c>
      <c r="B156" s="257" t="s">
        <v>782</v>
      </c>
      <c r="C156" s="258" t="s">
        <v>783</v>
      </c>
      <c r="D156" s="259" t="s">
        <v>114</v>
      </c>
      <c r="E156" s="260">
        <v>38.664999999999999</v>
      </c>
      <c r="F156" s="260"/>
      <c r="G156" s="261">
        <f>E156*F156</f>
        <v>0</v>
      </c>
    </row>
    <row r="157" spans="1:7" x14ac:dyDescent="0.2">
      <c r="A157" s="629"/>
      <c r="B157" s="631"/>
      <c r="C157" s="861" t="s">
        <v>784</v>
      </c>
      <c r="D157" s="862"/>
      <c r="E157" s="632">
        <v>38.664999999999999</v>
      </c>
      <c r="F157" s="633"/>
      <c r="G157" s="634"/>
    </row>
    <row r="158" spans="1:7" x14ac:dyDescent="0.2">
      <c r="A158" s="265"/>
      <c r="B158" s="266" t="s">
        <v>101</v>
      </c>
      <c r="C158" s="267" t="s">
        <v>785</v>
      </c>
      <c r="D158" s="268"/>
      <c r="E158" s="269"/>
      <c r="F158" s="270"/>
      <c r="G158" s="271">
        <f>SUM(G139:G157)</f>
        <v>0</v>
      </c>
    </row>
    <row r="159" spans="1:7" x14ac:dyDescent="0.2">
      <c r="A159" s="245" t="s">
        <v>100</v>
      </c>
      <c r="B159" s="246" t="s">
        <v>204</v>
      </c>
      <c r="C159" s="247" t="s">
        <v>205</v>
      </c>
      <c r="D159" s="248"/>
      <c r="E159" s="249"/>
      <c r="F159" s="249"/>
      <c r="G159" s="250"/>
    </row>
    <row r="160" spans="1:7" x14ac:dyDescent="0.2">
      <c r="A160" s="256">
        <v>48</v>
      </c>
      <c r="B160" s="257" t="s">
        <v>786</v>
      </c>
      <c r="C160" s="258" t="s">
        <v>787</v>
      </c>
      <c r="D160" s="259" t="s">
        <v>146</v>
      </c>
      <c r="E160" s="260">
        <v>22.4391</v>
      </c>
      <c r="F160" s="260"/>
      <c r="G160" s="261">
        <f>E160*F160</f>
        <v>0</v>
      </c>
    </row>
    <row r="161" spans="1:7" x14ac:dyDescent="0.2">
      <c r="A161" s="629"/>
      <c r="B161" s="631"/>
      <c r="C161" s="861" t="s">
        <v>788</v>
      </c>
      <c r="D161" s="862"/>
      <c r="E161" s="632">
        <v>22.4391</v>
      </c>
      <c r="F161" s="633"/>
      <c r="G161" s="634"/>
    </row>
    <row r="162" spans="1:7" x14ac:dyDescent="0.2">
      <c r="A162" s="256">
        <v>49</v>
      </c>
      <c r="B162" s="257" t="s">
        <v>789</v>
      </c>
      <c r="C162" s="258" t="s">
        <v>790</v>
      </c>
      <c r="D162" s="259" t="s">
        <v>146</v>
      </c>
      <c r="E162" s="260">
        <v>22.4391</v>
      </c>
      <c r="F162" s="260"/>
      <c r="G162" s="261">
        <f>E162*F162</f>
        <v>0</v>
      </c>
    </row>
    <row r="163" spans="1:7" x14ac:dyDescent="0.2">
      <c r="A163" s="256">
        <v>50</v>
      </c>
      <c r="B163" s="257" t="s">
        <v>791</v>
      </c>
      <c r="C163" s="258" t="s">
        <v>792</v>
      </c>
      <c r="D163" s="259" t="s">
        <v>218</v>
      </c>
      <c r="E163" s="260">
        <v>0.67490000000000006</v>
      </c>
      <c r="F163" s="260"/>
      <c r="G163" s="261">
        <f>E163*F163</f>
        <v>0</v>
      </c>
    </row>
    <row r="164" spans="1:7" x14ac:dyDescent="0.2">
      <c r="A164" s="629"/>
      <c r="B164" s="631"/>
      <c r="C164" s="861" t="s">
        <v>793</v>
      </c>
      <c r="D164" s="862"/>
      <c r="E164" s="632">
        <v>0.67490000000000006</v>
      </c>
      <c r="F164" s="633"/>
      <c r="G164" s="634"/>
    </row>
    <row r="165" spans="1:7" ht="22.5" x14ac:dyDescent="0.2">
      <c r="A165" s="256">
        <v>51</v>
      </c>
      <c r="B165" s="257" t="s">
        <v>794</v>
      </c>
      <c r="C165" s="258" t="s">
        <v>795</v>
      </c>
      <c r="D165" s="259" t="s">
        <v>146</v>
      </c>
      <c r="E165" s="260">
        <v>8.58</v>
      </c>
      <c r="F165" s="260"/>
      <c r="G165" s="261">
        <f>E165*F165</f>
        <v>0</v>
      </c>
    </row>
    <row r="166" spans="1:7" x14ac:dyDescent="0.2">
      <c r="A166" s="629"/>
      <c r="B166" s="631"/>
      <c r="C166" s="861" t="s">
        <v>796</v>
      </c>
      <c r="D166" s="862"/>
      <c r="E166" s="632">
        <v>0</v>
      </c>
      <c r="F166" s="633"/>
      <c r="G166" s="634"/>
    </row>
    <row r="167" spans="1:7" x14ac:dyDescent="0.2">
      <c r="A167" s="629"/>
      <c r="B167" s="631"/>
      <c r="C167" s="861" t="s">
        <v>797</v>
      </c>
      <c r="D167" s="862"/>
      <c r="E167" s="632">
        <v>8.58</v>
      </c>
      <c r="F167" s="633"/>
      <c r="G167" s="634"/>
    </row>
    <row r="168" spans="1:7" x14ac:dyDescent="0.2">
      <c r="A168" s="256">
        <v>52</v>
      </c>
      <c r="B168" s="257" t="s">
        <v>798</v>
      </c>
      <c r="C168" s="258" t="s">
        <v>799</v>
      </c>
      <c r="D168" s="259" t="s">
        <v>146</v>
      </c>
      <c r="E168" s="260">
        <v>14.9594</v>
      </c>
      <c r="F168" s="260"/>
      <c r="G168" s="261">
        <f>E168*F168</f>
        <v>0</v>
      </c>
    </row>
    <row r="169" spans="1:7" x14ac:dyDescent="0.2">
      <c r="A169" s="629"/>
      <c r="B169" s="631"/>
      <c r="C169" s="861" t="s">
        <v>800</v>
      </c>
      <c r="D169" s="862"/>
      <c r="E169" s="632">
        <v>14.9594</v>
      </c>
      <c r="F169" s="633"/>
      <c r="G169" s="634"/>
    </row>
    <row r="170" spans="1:7" x14ac:dyDescent="0.2">
      <c r="A170" s="256">
        <v>53</v>
      </c>
      <c r="B170" s="257" t="s">
        <v>801</v>
      </c>
      <c r="C170" s="258" t="s">
        <v>802</v>
      </c>
      <c r="D170" s="259" t="s">
        <v>114</v>
      </c>
      <c r="E170" s="260">
        <v>4.5824999999999996</v>
      </c>
      <c r="F170" s="260"/>
      <c r="G170" s="261">
        <f>E170*F170</f>
        <v>0</v>
      </c>
    </row>
    <row r="171" spans="1:7" x14ac:dyDescent="0.2">
      <c r="A171" s="629"/>
      <c r="B171" s="631"/>
      <c r="C171" s="861" t="s">
        <v>803</v>
      </c>
      <c r="D171" s="862"/>
      <c r="E171" s="632">
        <v>4.5824999999999996</v>
      </c>
      <c r="F171" s="633"/>
      <c r="G171" s="634"/>
    </row>
    <row r="172" spans="1:7" x14ac:dyDescent="0.2">
      <c r="A172" s="265"/>
      <c r="B172" s="266" t="s">
        <v>101</v>
      </c>
      <c r="C172" s="267" t="s">
        <v>405</v>
      </c>
      <c r="D172" s="268"/>
      <c r="E172" s="269"/>
      <c r="F172" s="270"/>
      <c r="G172" s="271">
        <f>SUM(G159:G171)</f>
        <v>0</v>
      </c>
    </row>
    <row r="173" spans="1:7" x14ac:dyDescent="0.2">
      <c r="A173" s="245" t="s">
        <v>100</v>
      </c>
      <c r="B173" s="246" t="s">
        <v>804</v>
      </c>
      <c r="C173" s="247" t="s">
        <v>805</v>
      </c>
      <c r="D173" s="248"/>
      <c r="E173" s="249"/>
      <c r="F173" s="249"/>
      <c r="G173" s="250"/>
    </row>
    <row r="174" spans="1:7" ht="22.5" x14ac:dyDescent="0.2">
      <c r="A174" s="256">
        <v>54</v>
      </c>
      <c r="B174" s="257" t="s">
        <v>806</v>
      </c>
      <c r="C174" s="258" t="s">
        <v>807</v>
      </c>
      <c r="D174" s="259" t="s">
        <v>150</v>
      </c>
      <c r="E174" s="260">
        <v>17</v>
      </c>
      <c r="F174" s="260"/>
      <c r="G174" s="261">
        <f>E174*F174</f>
        <v>0</v>
      </c>
    </row>
    <row r="175" spans="1:7" ht="22.5" x14ac:dyDescent="0.2">
      <c r="A175" s="256">
        <v>55</v>
      </c>
      <c r="B175" s="257" t="s">
        <v>808</v>
      </c>
      <c r="C175" s="258" t="s">
        <v>809</v>
      </c>
      <c r="D175" s="259" t="s">
        <v>150</v>
      </c>
      <c r="E175" s="260">
        <v>4</v>
      </c>
      <c r="F175" s="260"/>
      <c r="G175" s="261">
        <f>E175*F175</f>
        <v>0</v>
      </c>
    </row>
    <row r="176" spans="1:7" ht="22.5" x14ac:dyDescent="0.2">
      <c r="A176" s="256">
        <v>56</v>
      </c>
      <c r="B176" s="257" t="s">
        <v>810</v>
      </c>
      <c r="C176" s="258" t="s">
        <v>811</v>
      </c>
      <c r="D176" s="259" t="s">
        <v>150</v>
      </c>
      <c r="E176" s="260">
        <v>3</v>
      </c>
      <c r="F176" s="260"/>
      <c r="G176" s="261">
        <f>E176*F176</f>
        <v>0</v>
      </c>
    </row>
    <row r="177" spans="1:7" ht="22.5" x14ac:dyDescent="0.2">
      <c r="A177" s="256">
        <v>57</v>
      </c>
      <c r="B177" s="257" t="s">
        <v>812</v>
      </c>
      <c r="C177" s="258" t="s">
        <v>813</v>
      </c>
      <c r="D177" s="259" t="s">
        <v>150</v>
      </c>
      <c r="E177" s="260">
        <v>1</v>
      </c>
      <c r="F177" s="260"/>
      <c r="G177" s="261">
        <f>E177*F177</f>
        <v>0</v>
      </c>
    </row>
    <row r="178" spans="1:7" ht="22.5" x14ac:dyDescent="0.2">
      <c r="A178" s="256">
        <v>58</v>
      </c>
      <c r="B178" s="257" t="s">
        <v>814</v>
      </c>
      <c r="C178" s="258" t="s">
        <v>815</v>
      </c>
      <c r="D178" s="259" t="s">
        <v>118</v>
      </c>
      <c r="E178" s="260">
        <v>7.5</v>
      </c>
      <c r="F178" s="260"/>
      <c r="G178" s="261">
        <f>E178*F178</f>
        <v>0</v>
      </c>
    </row>
    <row r="179" spans="1:7" x14ac:dyDescent="0.2">
      <c r="A179" s="265"/>
      <c r="B179" s="266" t="s">
        <v>101</v>
      </c>
      <c r="C179" s="267" t="s">
        <v>816</v>
      </c>
      <c r="D179" s="268"/>
      <c r="E179" s="269"/>
      <c r="F179" s="270"/>
      <c r="G179" s="271">
        <f>SUM(G173:G178)</f>
        <v>0</v>
      </c>
    </row>
    <row r="180" spans="1:7" x14ac:dyDescent="0.2">
      <c r="A180" s="245" t="s">
        <v>100</v>
      </c>
      <c r="B180" s="246" t="s">
        <v>817</v>
      </c>
      <c r="C180" s="247" t="s">
        <v>818</v>
      </c>
      <c r="D180" s="248"/>
      <c r="E180" s="249"/>
      <c r="F180" s="249"/>
      <c r="G180" s="250"/>
    </row>
    <row r="181" spans="1:7" ht="22.5" x14ac:dyDescent="0.2">
      <c r="A181" s="256">
        <v>59</v>
      </c>
      <c r="B181" s="257" t="s">
        <v>598</v>
      </c>
      <c r="C181" s="825" t="s">
        <v>1903</v>
      </c>
      <c r="D181" s="259" t="s">
        <v>524</v>
      </c>
      <c r="E181" s="260">
        <v>29</v>
      </c>
      <c r="F181" s="260"/>
      <c r="G181" s="261">
        <f>E181*F181</f>
        <v>0</v>
      </c>
    </row>
    <row r="182" spans="1:7" x14ac:dyDescent="0.2">
      <c r="A182" s="265"/>
      <c r="B182" s="266" t="s">
        <v>101</v>
      </c>
      <c r="C182" s="267" t="s">
        <v>819</v>
      </c>
      <c r="D182" s="268"/>
      <c r="E182" s="269"/>
      <c r="F182" s="270"/>
      <c r="G182" s="271">
        <f>SUM(G180:G181)</f>
        <v>0</v>
      </c>
    </row>
    <row r="183" spans="1:7" x14ac:dyDescent="0.2">
      <c r="A183" s="245" t="s">
        <v>100</v>
      </c>
      <c r="B183" s="246" t="s">
        <v>820</v>
      </c>
      <c r="C183" s="247" t="s">
        <v>821</v>
      </c>
      <c r="D183" s="248"/>
      <c r="E183" s="249"/>
      <c r="F183" s="249"/>
      <c r="G183" s="250"/>
    </row>
    <row r="184" spans="1:7" x14ac:dyDescent="0.2">
      <c r="A184" s="256">
        <v>60</v>
      </c>
      <c r="B184" s="257" t="s">
        <v>822</v>
      </c>
      <c r="C184" s="258" t="s">
        <v>823</v>
      </c>
      <c r="D184" s="259" t="s">
        <v>114</v>
      </c>
      <c r="E184" s="260">
        <v>260.238</v>
      </c>
      <c r="F184" s="260"/>
      <c r="G184" s="261">
        <f>E184*F184</f>
        <v>0</v>
      </c>
    </row>
    <row r="185" spans="1:7" x14ac:dyDescent="0.2">
      <c r="A185" s="629"/>
      <c r="B185" s="631"/>
      <c r="C185" s="861" t="s">
        <v>824</v>
      </c>
      <c r="D185" s="862"/>
      <c r="E185" s="632">
        <v>191.334</v>
      </c>
      <c r="F185" s="633"/>
      <c r="G185" s="634"/>
    </row>
    <row r="186" spans="1:7" x14ac:dyDescent="0.2">
      <c r="A186" s="629"/>
      <c r="B186" s="631"/>
      <c r="C186" s="861" t="s">
        <v>825</v>
      </c>
      <c r="D186" s="862"/>
      <c r="E186" s="632">
        <v>68.903999999999996</v>
      </c>
      <c r="F186" s="633"/>
      <c r="G186" s="634"/>
    </row>
    <row r="187" spans="1:7" x14ac:dyDescent="0.2">
      <c r="A187" s="256">
        <v>61</v>
      </c>
      <c r="B187" s="257" t="s">
        <v>826</v>
      </c>
      <c r="C187" s="258" t="s">
        <v>827</v>
      </c>
      <c r="D187" s="259" t="s">
        <v>114</v>
      </c>
      <c r="E187" s="260">
        <v>520.476</v>
      </c>
      <c r="F187" s="260"/>
      <c r="G187" s="261">
        <f>E187*F187</f>
        <v>0</v>
      </c>
    </row>
    <row r="188" spans="1:7" x14ac:dyDescent="0.2">
      <c r="A188" s="629"/>
      <c r="B188" s="631"/>
      <c r="C188" s="861" t="s">
        <v>828</v>
      </c>
      <c r="D188" s="862"/>
      <c r="E188" s="632">
        <v>520.476</v>
      </c>
      <c r="F188" s="633"/>
      <c r="G188" s="634"/>
    </row>
    <row r="189" spans="1:7" x14ac:dyDescent="0.2">
      <c r="A189" s="256">
        <v>62</v>
      </c>
      <c r="B189" s="257" t="s">
        <v>829</v>
      </c>
      <c r="C189" s="258" t="s">
        <v>830</v>
      </c>
      <c r="D189" s="259" t="s">
        <v>114</v>
      </c>
      <c r="E189" s="260">
        <v>260.238</v>
      </c>
      <c r="F189" s="260"/>
      <c r="G189" s="261">
        <f>E189*F189</f>
        <v>0</v>
      </c>
    </row>
    <row r="190" spans="1:7" x14ac:dyDescent="0.2">
      <c r="A190" s="265"/>
      <c r="B190" s="266" t="s">
        <v>101</v>
      </c>
      <c r="C190" s="267" t="s">
        <v>831</v>
      </c>
      <c r="D190" s="268"/>
      <c r="E190" s="269"/>
      <c r="F190" s="270"/>
      <c r="G190" s="271">
        <f>SUM(G183:G189)</f>
        <v>0</v>
      </c>
    </row>
    <row r="191" spans="1:7" x14ac:dyDescent="0.2">
      <c r="A191" s="245" t="s">
        <v>100</v>
      </c>
      <c r="B191" s="246" t="s">
        <v>209</v>
      </c>
      <c r="C191" s="247" t="s">
        <v>832</v>
      </c>
      <c r="D191" s="248"/>
      <c r="E191" s="249"/>
      <c r="F191" s="249"/>
      <c r="G191" s="250"/>
    </row>
    <row r="192" spans="1:7" x14ac:dyDescent="0.2">
      <c r="A192" s="256">
        <v>63</v>
      </c>
      <c r="B192" s="257" t="s">
        <v>833</v>
      </c>
      <c r="C192" s="258" t="s">
        <v>834</v>
      </c>
      <c r="D192" s="259" t="s">
        <v>114</v>
      </c>
      <c r="E192" s="260">
        <v>156</v>
      </c>
      <c r="F192" s="260"/>
      <c r="G192" s="261">
        <f>E192*F192</f>
        <v>0</v>
      </c>
    </row>
    <row r="193" spans="1:7" x14ac:dyDescent="0.2">
      <c r="A193" s="629"/>
      <c r="B193" s="631"/>
      <c r="C193" s="861" t="s">
        <v>835</v>
      </c>
      <c r="D193" s="862"/>
      <c r="E193" s="632">
        <v>156</v>
      </c>
      <c r="F193" s="633"/>
      <c r="G193" s="634"/>
    </row>
    <row r="194" spans="1:7" x14ac:dyDescent="0.2">
      <c r="A194" s="265"/>
      <c r="B194" s="266" t="s">
        <v>101</v>
      </c>
      <c r="C194" s="267" t="s">
        <v>836</v>
      </c>
      <c r="D194" s="268"/>
      <c r="E194" s="269"/>
      <c r="F194" s="270"/>
      <c r="G194" s="271">
        <f>SUM(G191:G193)</f>
        <v>0</v>
      </c>
    </row>
    <row r="195" spans="1:7" x14ac:dyDescent="0.2">
      <c r="A195" s="245" t="s">
        <v>100</v>
      </c>
      <c r="B195" s="246" t="s">
        <v>837</v>
      </c>
      <c r="C195" s="247" t="s">
        <v>838</v>
      </c>
      <c r="D195" s="248"/>
      <c r="E195" s="249"/>
      <c r="F195" s="249"/>
      <c r="G195" s="250"/>
    </row>
    <row r="196" spans="1:7" x14ac:dyDescent="0.2">
      <c r="A196" s="256">
        <v>64</v>
      </c>
      <c r="B196" s="257" t="s">
        <v>839</v>
      </c>
      <c r="C196" s="258" t="s">
        <v>840</v>
      </c>
      <c r="D196" s="259" t="s">
        <v>218</v>
      </c>
      <c r="E196" s="260">
        <v>264</v>
      </c>
      <c r="F196" s="260"/>
      <c r="G196" s="261">
        <f>E196*F196</f>
        <v>0</v>
      </c>
    </row>
    <row r="197" spans="1:7" x14ac:dyDescent="0.2">
      <c r="A197" s="629"/>
      <c r="B197" s="631"/>
      <c r="C197" s="861" t="s">
        <v>841</v>
      </c>
      <c r="D197" s="862"/>
      <c r="E197" s="632">
        <v>264</v>
      </c>
      <c r="F197" s="633"/>
      <c r="G197" s="634"/>
    </row>
    <row r="198" spans="1:7" x14ac:dyDescent="0.2">
      <c r="A198" s="256">
        <v>65</v>
      </c>
      <c r="B198" s="257" t="s">
        <v>842</v>
      </c>
      <c r="C198" s="258" t="s">
        <v>843</v>
      </c>
      <c r="D198" s="259" t="s">
        <v>218</v>
      </c>
      <c r="E198" s="260">
        <v>1056</v>
      </c>
      <c r="F198" s="260"/>
      <c r="G198" s="261">
        <f>E198*F198</f>
        <v>0</v>
      </c>
    </row>
    <row r="199" spans="1:7" x14ac:dyDescent="0.2">
      <c r="A199" s="629"/>
      <c r="B199" s="631"/>
      <c r="C199" s="861" t="s">
        <v>844</v>
      </c>
      <c r="D199" s="862"/>
      <c r="E199" s="632">
        <v>1056</v>
      </c>
      <c r="F199" s="633"/>
      <c r="G199" s="634"/>
    </row>
    <row r="200" spans="1:7" x14ac:dyDescent="0.2">
      <c r="A200" s="256">
        <v>66</v>
      </c>
      <c r="B200" s="257" t="s">
        <v>845</v>
      </c>
      <c r="C200" s="258" t="s">
        <v>846</v>
      </c>
      <c r="D200" s="259" t="s">
        <v>146</v>
      </c>
      <c r="E200" s="260">
        <v>532</v>
      </c>
      <c r="F200" s="260"/>
      <c r="G200" s="261">
        <f>E200*F200</f>
        <v>0</v>
      </c>
    </row>
    <row r="201" spans="1:7" x14ac:dyDescent="0.2">
      <c r="A201" s="629"/>
      <c r="B201" s="631"/>
      <c r="C201" s="861" t="s">
        <v>1304</v>
      </c>
      <c r="D201" s="862"/>
      <c r="E201" s="632">
        <v>532</v>
      </c>
      <c r="F201" s="633"/>
      <c r="G201" s="634"/>
    </row>
    <row r="202" spans="1:7" x14ac:dyDescent="0.2">
      <c r="A202" s="256">
        <v>67</v>
      </c>
      <c r="B202" s="257" t="s">
        <v>847</v>
      </c>
      <c r="C202" s="258" t="s">
        <v>848</v>
      </c>
      <c r="D202" s="259" t="s">
        <v>218</v>
      </c>
      <c r="E202" s="260">
        <v>264</v>
      </c>
      <c r="F202" s="260"/>
      <c r="G202" s="261">
        <f>E202*F202</f>
        <v>0</v>
      </c>
    </row>
    <row r="203" spans="1:7" ht="22.5" x14ac:dyDescent="0.2">
      <c r="A203" s="652" t="s">
        <v>1324</v>
      </c>
      <c r="B203" s="343" t="s">
        <v>1220</v>
      </c>
      <c r="C203" s="325" t="s">
        <v>1325</v>
      </c>
      <c r="D203" s="344" t="s">
        <v>114</v>
      </c>
      <c r="E203" s="345">
        <v>124</v>
      </c>
      <c r="F203" s="345"/>
      <c r="G203" s="346">
        <f>E203*F203</f>
        <v>0</v>
      </c>
    </row>
    <row r="204" spans="1:7" x14ac:dyDescent="0.2">
      <c r="A204" s="265"/>
      <c r="B204" s="266" t="s">
        <v>101</v>
      </c>
      <c r="C204" s="267" t="s">
        <v>849</v>
      </c>
      <c r="D204" s="268"/>
      <c r="E204" s="269"/>
      <c r="F204" s="270"/>
      <c r="G204" s="271">
        <f>SUM(G195:G202)</f>
        <v>0</v>
      </c>
    </row>
    <row r="205" spans="1:7" x14ac:dyDescent="0.2">
      <c r="A205" s="245" t="s">
        <v>100</v>
      </c>
      <c r="B205" s="246" t="s">
        <v>214</v>
      </c>
      <c r="C205" s="247" t="s">
        <v>215</v>
      </c>
      <c r="D205" s="248"/>
      <c r="E205" s="249"/>
      <c r="F205" s="249"/>
      <c r="G205" s="250"/>
    </row>
    <row r="206" spans="1:7" x14ac:dyDescent="0.2">
      <c r="A206" s="256">
        <v>68</v>
      </c>
      <c r="B206" s="257" t="s">
        <v>850</v>
      </c>
      <c r="C206" s="258" t="s">
        <v>851</v>
      </c>
      <c r="D206" s="259" t="s">
        <v>218</v>
      </c>
      <c r="E206" s="260">
        <v>497.70284369199999</v>
      </c>
      <c r="F206" s="260"/>
      <c r="G206" s="261">
        <f>E206*F206</f>
        <v>0</v>
      </c>
    </row>
    <row r="207" spans="1:7" x14ac:dyDescent="0.2">
      <c r="A207" s="265"/>
      <c r="B207" s="266" t="s">
        <v>101</v>
      </c>
      <c r="C207" s="267" t="s">
        <v>420</v>
      </c>
      <c r="D207" s="268"/>
      <c r="E207" s="269"/>
      <c r="F207" s="270"/>
      <c r="G207" s="271">
        <f>SUM(G205:G206)</f>
        <v>0</v>
      </c>
    </row>
    <row r="208" spans="1:7" x14ac:dyDescent="0.2">
      <c r="A208" s="245" t="s">
        <v>100</v>
      </c>
      <c r="B208" s="246" t="s">
        <v>852</v>
      </c>
      <c r="C208" s="247" t="s">
        <v>853</v>
      </c>
      <c r="D208" s="248"/>
      <c r="E208" s="249"/>
      <c r="F208" s="249"/>
      <c r="G208" s="250"/>
    </row>
    <row r="209" spans="1:7" x14ac:dyDescent="0.2">
      <c r="A209" s="256">
        <v>69</v>
      </c>
      <c r="B209" s="257" t="s">
        <v>854</v>
      </c>
      <c r="C209" s="258" t="s">
        <v>855</v>
      </c>
      <c r="D209" s="259" t="s">
        <v>114</v>
      </c>
      <c r="E209" s="260">
        <v>193.48400000000001</v>
      </c>
      <c r="F209" s="260"/>
      <c r="G209" s="261">
        <f>E209*F209</f>
        <v>0</v>
      </c>
    </row>
    <row r="210" spans="1:7" x14ac:dyDescent="0.2">
      <c r="A210" s="629"/>
      <c r="B210" s="631"/>
      <c r="C210" s="861" t="s">
        <v>856</v>
      </c>
      <c r="D210" s="862"/>
      <c r="E210" s="632">
        <v>193.48400000000001</v>
      </c>
      <c r="F210" s="633"/>
      <c r="G210" s="634"/>
    </row>
    <row r="211" spans="1:7" x14ac:dyDescent="0.2">
      <c r="A211" s="256">
        <v>70</v>
      </c>
      <c r="B211" s="257" t="s">
        <v>857</v>
      </c>
      <c r="C211" s="258" t="s">
        <v>858</v>
      </c>
      <c r="D211" s="259" t="s">
        <v>114</v>
      </c>
      <c r="E211" s="260">
        <v>19.137499999999999</v>
      </c>
      <c r="F211" s="260"/>
      <c r="G211" s="261">
        <f>E211*F211</f>
        <v>0</v>
      </c>
    </row>
    <row r="212" spans="1:7" x14ac:dyDescent="0.2">
      <c r="A212" s="629"/>
      <c r="B212" s="631"/>
      <c r="C212" s="861" t="s">
        <v>859</v>
      </c>
      <c r="D212" s="862"/>
      <c r="E212" s="632">
        <v>19.137499999999999</v>
      </c>
      <c r="F212" s="633"/>
      <c r="G212" s="634"/>
    </row>
    <row r="213" spans="1:7" x14ac:dyDescent="0.2">
      <c r="A213" s="256">
        <v>71</v>
      </c>
      <c r="B213" s="257" t="s">
        <v>860</v>
      </c>
      <c r="C213" s="258" t="s">
        <v>861</v>
      </c>
      <c r="D213" s="259" t="s">
        <v>114</v>
      </c>
      <c r="E213" s="260">
        <v>193.48400000000001</v>
      </c>
      <c r="F213" s="260"/>
      <c r="G213" s="261">
        <f>E213*F213</f>
        <v>0</v>
      </c>
    </row>
    <row r="214" spans="1:7" x14ac:dyDescent="0.2">
      <c r="A214" s="629"/>
      <c r="B214" s="631"/>
      <c r="C214" s="861" t="s">
        <v>856</v>
      </c>
      <c r="D214" s="862"/>
      <c r="E214" s="632">
        <v>193.48400000000001</v>
      </c>
      <c r="F214" s="633"/>
      <c r="G214" s="634"/>
    </row>
    <row r="215" spans="1:7" x14ac:dyDescent="0.2">
      <c r="A215" s="256">
        <v>72</v>
      </c>
      <c r="B215" s="257" t="s">
        <v>862</v>
      </c>
      <c r="C215" s="258" t="s">
        <v>863</v>
      </c>
      <c r="D215" s="259" t="s">
        <v>114</v>
      </c>
      <c r="E215" s="260">
        <v>19.137499999999999</v>
      </c>
      <c r="F215" s="260"/>
      <c r="G215" s="261">
        <f>E215*F215</f>
        <v>0</v>
      </c>
    </row>
    <row r="216" spans="1:7" x14ac:dyDescent="0.2">
      <c r="A216" s="256">
        <v>73</v>
      </c>
      <c r="B216" s="257" t="s">
        <v>864</v>
      </c>
      <c r="C216" s="258" t="s">
        <v>865</v>
      </c>
      <c r="D216" s="259" t="s">
        <v>114</v>
      </c>
      <c r="E216" s="260">
        <v>18.600000000000001</v>
      </c>
      <c r="F216" s="260"/>
      <c r="G216" s="261">
        <f>E216*F216</f>
        <v>0</v>
      </c>
    </row>
    <row r="217" spans="1:7" x14ac:dyDescent="0.2">
      <c r="A217" s="629"/>
      <c r="B217" s="631"/>
      <c r="C217" s="861" t="s">
        <v>866</v>
      </c>
      <c r="D217" s="862"/>
      <c r="E217" s="632">
        <v>18.600000000000001</v>
      </c>
      <c r="F217" s="633"/>
      <c r="G217" s="634"/>
    </row>
    <row r="218" spans="1:7" x14ac:dyDescent="0.2">
      <c r="A218" s="256">
        <v>74</v>
      </c>
      <c r="B218" s="257" t="s">
        <v>867</v>
      </c>
      <c r="C218" s="258" t="s">
        <v>868</v>
      </c>
      <c r="D218" s="259" t="s">
        <v>869</v>
      </c>
      <c r="E218" s="260">
        <v>4.3499999999999997E-2</v>
      </c>
      <c r="F218" s="260"/>
      <c r="G218" s="261">
        <f>E218*F218</f>
        <v>0</v>
      </c>
    </row>
    <row r="219" spans="1:7" x14ac:dyDescent="0.2">
      <c r="A219" s="629"/>
      <c r="B219" s="631"/>
      <c r="C219" s="861" t="s">
        <v>870</v>
      </c>
      <c r="D219" s="862"/>
      <c r="E219" s="632">
        <v>4.3499999999999997E-2</v>
      </c>
      <c r="F219" s="633"/>
      <c r="G219" s="634"/>
    </row>
    <row r="220" spans="1:7" ht="22.5" x14ac:dyDescent="0.2">
      <c r="A220" s="256">
        <v>75</v>
      </c>
      <c r="B220" s="257" t="s">
        <v>871</v>
      </c>
      <c r="C220" s="258" t="s">
        <v>872</v>
      </c>
      <c r="D220" s="259" t="s">
        <v>114</v>
      </c>
      <c r="E220" s="260">
        <v>245.458</v>
      </c>
      <c r="F220" s="260"/>
      <c r="G220" s="261">
        <f>E220*F220</f>
        <v>0</v>
      </c>
    </row>
    <row r="221" spans="1:7" x14ac:dyDescent="0.2">
      <c r="A221" s="629"/>
      <c r="B221" s="631"/>
      <c r="C221" s="861" t="s">
        <v>873</v>
      </c>
      <c r="D221" s="862"/>
      <c r="E221" s="632">
        <v>245.458</v>
      </c>
      <c r="F221" s="633"/>
      <c r="G221" s="634"/>
    </row>
    <row r="222" spans="1:7" x14ac:dyDescent="0.2">
      <c r="A222" s="256">
        <v>76</v>
      </c>
      <c r="B222" s="257" t="s">
        <v>874</v>
      </c>
      <c r="C222" s="258" t="s">
        <v>875</v>
      </c>
      <c r="D222" s="259" t="s">
        <v>218</v>
      </c>
      <c r="E222" s="260">
        <v>1.1484015649999999</v>
      </c>
      <c r="F222" s="260"/>
      <c r="G222" s="261">
        <f>E222*F222</f>
        <v>0</v>
      </c>
    </row>
    <row r="223" spans="1:7" x14ac:dyDescent="0.2">
      <c r="A223" s="265"/>
      <c r="B223" s="266" t="s">
        <v>101</v>
      </c>
      <c r="C223" s="267" t="s">
        <v>876</v>
      </c>
      <c r="D223" s="268"/>
      <c r="E223" s="269"/>
      <c r="F223" s="270"/>
      <c r="G223" s="271">
        <f>SUM(G208:G222)</f>
        <v>0</v>
      </c>
    </row>
    <row r="224" spans="1:7" x14ac:dyDescent="0.2">
      <c r="A224" s="245" t="s">
        <v>100</v>
      </c>
      <c r="B224" s="246" t="s">
        <v>877</v>
      </c>
      <c r="C224" s="247" t="s">
        <v>878</v>
      </c>
      <c r="D224" s="248"/>
      <c r="E224" s="249"/>
      <c r="F224" s="249"/>
      <c r="G224" s="250"/>
    </row>
    <row r="225" spans="1:7" x14ac:dyDescent="0.2">
      <c r="A225" s="256">
        <v>77</v>
      </c>
      <c r="B225" s="257" t="s">
        <v>879</v>
      </c>
      <c r="C225" s="258" t="s">
        <v>880</v>
      </c>
      <c r="D225" s="259" t="s">
        <v>114</v>
      </c>
      <c r="E225" s="260">
        <v>327.024</v>
      </c>
      <c r="F225" s="260"/>
      <c r="G225" s="261">
        <f>E225*F225</f>
        <v>0</v>
      </c>
    </row>
    <row r="226" spans="1:7" x14ac:dyDescent="0.2">
      <c r="A226" s="629"/>
      <c r="B226" s="631"/>
      <c r="C226" s="861" t="s">
        <v>881</v>
      </c>
      <c r="D226" s="862"/>
      <c r="E226" s="632">
        <v>327.024</v>
      </c>
      <c r="F226" s="633"/>
      <c r="G226" s="634"/>
    </row>
    <row r="227" spans="1:7" x14ac:dyDescent="0.2">
      <c r="A227" s="256">
        <v>78</v>
      </c>
      <c r="B227" s="257" t="s">
        <v>879</v>
      </c>
      <c r="C227" s="258" t="s">
        <v>880</v>
      </c>
      <c r="D227" s="259" t="s">
        <v>114</v>
      </c>
      <c r="E227" s="260">
        <v>156</v>
      </c>
      <c r="F227" s="260"/>
      <c r="G227" s="261">
        <f>E227*F227</f>
        <v>0</v>
      </c>
    </row>
    <row r="228" spans="1:7" x14ac:dyDescent="0.2">
      <c r="A228" s="629"/>
      <c r="B228" s="631"/>
      <c r="C228" s="861" t="s">
        <v>882</v>
      </c>
      <c r="D228" s="862"/>
      <c r="E228" s="632">
        <v>156</v>
      </c>
      <c r="F228" s="633"/>
      <c r="G228" s="634"/>
    </row>
    <row r="229" spans="1:7" x14ac:dyDescent="0.2">
      <c r="A229" s="256">
        <v>79</v>
      </c>
      <c r="B229" s="257" t="s">
        <v>883</v>
      </c>
      <c r="C229" s="258" t="s">
        <v>884</v>
      </c>
      <c r="D229" s="259" t="s">
        <v>114</v>
      </c>
      <c r="E229" s="260">
        <v>91.717500000000001</v>
      </c>
      <c r="F229" s="260"/>
      <c r="G229" s="261">
        <f>E229*F229</f>
        <v>0</v>
      </c>
    </row>
    <row r="230" spans="1:7" x14ac:dyDescent="0.2">
      <c r="A230" s="629"/>
      <c r="B230" s="631"/>
      <c r="C230" s="861" t="s">
        <v>885</v>
      </c>
      <c r="D230" s="862"/>
      <c r="E230" s="632">
        <v>91.717500000000001</v>
      </c>
      <c r="F230" s="633"/>
      <c r="G230" s="634"/>
    </row>
    <row r="231" spans="1:7" x14ac:dyDescent="0.2">
      <c r="A231" s="256">
        <v>80</v>
      </c>
      <c r="B231" s="257" t="s">
        <v>886</v>
      </c>
      <c r="C231" s="258" t="s">
        <v>887</v>
      </c>
      <c r="D231" s="259" t="s">
        <v>114</v>
      </c>
      <c r="E231" s="260">
        <v>163.512</v>
      </c>
      <c r="F231" s="260"/>
      <c r="G231" s="261">
        <f>E231*F231</f>
        <v>0</v>
      </c>
    </row>
    <row r="232" spans="1:7" x14ac:dyDescent="0.2">
      <c r="A232" s="629"/>
      <c r="B232" s="631"/>
      <c r="C232" s="861" t="s">
        <v>888</v>
      </c>
      <c r="D232" s="862"/>
      <c r="E232" s="632">
        <v>163.512</v>
      </c>
      <c r="F232" s="633"/>
      <c r="G232" s="634"/>
    </row>
    <row r="233" spans="1:7" x14ac:dyDescent="0.2">
      <c r="A233" s="256">
        <v>81</v>
      </c>
      <c r="B233" s="257" t="s">
        <v>886</v>
      </c>
      <c r="C233" s="258" t="s">
        <v>887</v>
      </c>
      <c r="D233" s="259" t="s">
        <v>114</v>
      </c>
      <c r="E233" s="260">
        <v>156</v>
      </c>
      <c r="F233" s="260"/>
      <c r="G233" s="261">
        <f>E233*F233</f>
        <v>0</v>
      </c>
    </row>
    <row r="234" spans="1:7" x14ac:dyDescent="0.2">
      <c r="A234" s="629"/>
      <c r="B234" s="631"/>
      <c r="C234" s="861" t="s">
        <v>835</v>
      </c>
      <c r="D234" s="862"/>
      <c r="E234" s="632">
        <v>156</v>
      </c>
      <c r="F234" s="633"/>
      <c r="G234" s="634"/>
    </row>
    <row r="235" spans="1:7" x14ac:dyDescent="0.2">
      <c r="A235" s="256">
        <v>82</v>
      </c>
      <c r="B235" s="257" t="s">
        <v>889</v>
      </c>
      <c r="C235" s="258" t="s">
        <v>890</v>
      </c>
      <c r="D235" s="259" t="s">
        <v>146</v>
      </c>
      <c r="E235" s="260">
        <v>4.7736000000000001</v>
      </c>
      <c r="F235" s="260"/>
      <c r="G235" s="261">
        <f>E235*F235</f>
        <v>0</v>
      </c>
    </row>
    <row r="236" spans="1:7" x14ac:dyDescent="0.2">
      <c r="A236" s="629"/>
      <c r="B236" s="631"/>
      <c r="C236" s="861" t="s">
        <v>891</v>
      </c>
      <c r="D236" s="862"/>
      <c r="E236" s="632">
        <v>4.7736000000000001</v>
      </c>
      <c r="F236" s="633"/>
      <c r="G236" s="634"/>
    </row>
    <row r="237" spans="1:7" x14ac:dyDescent="0.2">
      <c r="A237" s="256">
        <v>83</v>
      </c>
      <c r="B237" s="257" t="s">
        <v>892</v>
      </c>
      <c r="C237" s="258" t="s">
        <v>893</v>
      </c>
      <c r="D237" s="259" t="s">
        <v>146</v>
      </c>
      <c r="E237" s="260">
        <v>41.695</v>
      </c>
      <c r="F237" s="260"/>
      <c r="G237" s="261">
        <f>E237*F237</f>
        <v>0</v>
      </c>
    </row>
    <row r="238" spans="1:7" x14ac:dyDescent="0.2">
      <c r="A238" s="629"/>
      <c r="B238" s="631"/>
      <c r="C238" s="861" t="s">
        <v>894</v>
      </c>
      <c r="D238" s="862"/>
      <c r="E238" s="632">
        <v>20.0136</v>
      </c>
      <c r="F238" s="633"/>
      <c r="G238" s="634"/>
    </row>
    <row r="239" spans="1:7" x14ac:dyDescent="0.2">
      <c r="A239" s="629"/>
      <c r="B239" s="631"/>
      <c r="C239" s="861" t="s">
        <v>895</v>
      </c>
      <c r="D239" s="862"/>
      <c r="E239" s="632">
        <v>21.6814</v>
      </c>
      <c r="F239" s="633"/>
      <c r="G239" s="634"/>
    </row>
    <row r="240" spans="1:7" x14ac:dyDescent="0.2">
      <c r="A240" s="256">
        <v>84</v>
      </c>
      <c r="B240" s="257" t="s">
        <v>896</v>
      </c>
      <c r="C240" s="258" t="s">
        <v>897</v>
      </c>
      <c r="D240" s="259" t="s">
        <v>114</v>
      </c>
      <c r="E240" s="260">
        <v>93.554400000000001</v>
      </c>
      <c r="F240" s="260"/>
      <c r="G240" s="261">
        <f>E240*F240</f>
        <v>0</v>
      </c>
    </row>
    <row r="241" spans="1:7" x14ac:dyDescent="0.2">
      <c r="A241" s="629"/>
      <c r="B241" s="631"/>
      <c r="C241" s="861" t="s">
        <v>898</v>
      </c>
      <c r="D241" s="862"/>
      <c r="E241" s="632">
        <v>93.554400000000001</v>
      </c>
      <c r="F241" s="633"/>
      <c r="G241" s="634"/>
    </row>
    <row r="242" spans="1:7" x14ac:dyDescent="0.2">
      <c r="A242" s="256">
        <v>85</v>
      </c>
      <c r="B242" s="257" t="s">
        <v>899</v>
      </c>
      <c r="C242" s="258" t="s">
        <v>900</v>
      </c>
      <c r="D242" s="259" t="s">
        <v>218</v>
      </c>
      <c r="E242" s="260">
        <v>1.187143665</v>
      </c>
      <c r="F242" s="260"/>
      <c r="G242" s="261">
        <f>E242*F242</f>
        <v>0</v>
      </c>
    </row>
    <row r="243" spans="1:7" x14ac:dyDescent="0.2">
      <c r="A243" s="265"/>
      <c r="B243" s="266" t="s">
        <v>101</v>
      </c>
      <c r="C243" s="267" t="s">
        <v>901</v>
      </c>
      <c r="D243" s="268"/>
      <c r="E243" s="269"/>
      <c r="F243" s="270"/>
      <c r="G243" s="271">
        <f>SUM(G224:G242)</f>
        <v>0</v>
      </c>
    </row>
    <row r="244" spans="1:7" x14ac:dyDescent="0.2">
      <c r="A244" s="245" t="s">
        <v>100</v>
      </c>
      <c r="B244" s="246" t="s">
        <v>902</v>
      </c>
      <c r="C244" s="247" t="s">
        <v>903</v>
      </c>
      <c r="D244" s="248"/>
      <c r="E244" s="249"/>
      <c r="F244" s="249"/>
      <c r="G244" s="250"/>
    </row>
    <row r="245" spans="1:7" x14ac:dyDescent="0.2">
      <c r="A245" s="256">
        <v>86</v>
      </c>
      <c r="B245" s="257" t="s">
        <v>598</v>
      </c>
      <c r="C245" s="258" t="s">
        <v>1327</v>
      </c>
      <c r="D245" s="259" t="s">
        <v>524</v>
      </c>
      <c r="E245" s="260">
        <v>1</v>
      </c>
      <c r="F245" s="260"/>
      <c r="G245" s="261">
        <f>E245*F245</f>
        <v>0</v>
      </c>
    </row>
    <row r="246" spans="1:7" x14ac:dyDescent="0.2">
      <c r="A246" s="256">
        <v>87</v>
      </c>
      <c r="B246" s="257" t="s">
        <v>692</v>
      </c>
      <c r="C246" s="258" t="s">
        <v>904</v>
      </c>
      <c r="D246" s="259" t="s">
        <v>600</v>
      </c>
      <c r="E246" s="260">
        <v>34</v>
      </c>
      <c r="F246" s="260"/>
      <c r="G246" s="261">
        <f>E246*F246</f>
        <v>0</v>
      </c>
    </row>
    <row r="247" spans="1:7" x14ac:dyDescent="0.2">
      <c r="A247" s="265"/>
      <c r="B247" s="266" t="s">
        <v>101</v>
      </c>
      <c r="C247" s="267" t="s">
        <v>905</v>
      </c>
      <c r="D247" s="268"/>
      <c r="E247" s="269"/>
      <c r="F247" s="270"/>
      <c r="G247" s="271">
        <f>SUM(G244:G246)</f>
        <v>0</v>
      </c>
    </row>
    <row r="248" spans="1:7" x14ac:dyDescent="0.2">
      <c r="A248" s="245" t="s">
        <v>100</v>
      </c>
      <c r="B248" s="246" t="s">
        <v>906</v>
      </c>
      <c r="C248" s="247" t="s">
        <v>907</v>
      </c>
      <c r="D248" s="248"/>
      <c r="E248" s="249"/>
      <c r="F248" s="249"/>
      <c r="G248" s="250"/>
    </row>
    <row r="249" spans="1:7" x14ac:dyDescent="0.2">
      <c r="A249" s="256">
        <v>88</v>
      </c>
      <c r="B249" s="257" t="s">
        <v>598</v>
      </c>
      <c r="C249" s="258" t="s">
        <v>1650</v>
      </c>
      <c r="D249" s="259" t="s">
        <v>524</v>
      </c>
      <c r="E249" s="260">
        <v>1</v>
      </c>
      <c r="F249" s="260"/>
      <c r="G249" s="261">
        <f>E249*F249</f>
        <v>0</v>
      </c>
    </row>
    <row r="250" spans="1:7" x14ac:dyDescent="0.2">
      <c r="A250" s="256">
        <v>89</v>
      </c>
      <c r="B250" s="257" t="s">
        <v>692</v>
      </c>
      <c r="C250" s="258" t="s">
        <v>904</v>
      </c>
      <c r="D250" s="259" t="s">
        <v>600</v>
      </c>
      <c r="E250" s="260">
        <v>34</v>
      </c>
      <c r="F250" s="260"/>
      <c r="G250" s="261">
        <f>E250*F250</f>
        <v>0</v>
      </c>
    </row>
    <row r="251" spans="1:7" x14ac:dyDescent="0.2">
      <c r="A251" s="265"/>
      <c r="B251" s="266" t="s">
        <v>101</v>
      </c>
      <c r="C251" s="267" t="s">
        <v>908</v>
      </c>
      <c r="D251" s="268"/>
      <c r="E251" s="269"/>
      <c r="F251" s="270"/>
      <c r="G251" s="271">
        <f>SUM(G248:G250)</f>
        <v>0</v>
      </c>
    </row>
    <row r="252" spans="1:7" x14ac:dyDescent="0.2">
      <c r="A252" s="245" t="s">
        <v>100</v>
      </c>
      <c r="B252" s="246" t="s">
        <v>909</v>
      </c>
      <c r="C252" s="247" t="s">
        <v>910</v>
      </c>
      <c r="D252" s="248"/>
      <c r="E252" s="249"/>
      <c r="F252" s="249"/>
      <c r="G252" s="250"/>
    </row>
    <row r="253" spans="1:7" x14ac:dyDescent="0.2">
      <c r="A253" s="256">
        <v>90</v>
      </c>
      <c r="B253" s="257" t="s">
        <v>598</v>
      </c>
      <c r="C253" s="258" t="s">
        <v>1401</v>
      </c>
      <c r="D253" s="259" t="s">
        <v>524</v>
      </c>
      <c r="E253" s="260">
        <v>1</v>
      </c>
      <c r="F253" s="260"/>
      <c r="G253" s="261">
        <f>E253*F253</f>
        <v>0</v>
      </c>
    </row>
    <row r="254" spans="1:7" x14ac:dyDescent="0.2">
      <c r="A254" s="256">
        <v>91</v>
      </c>
      <c r="B254" s="257" t="s">
        <v>692</v>
      </c>
      <c r="C254" s="258" t="s">
        <v>904</v>
      </c>
      <c r="D254" s="259" t="s">
        <v>600</v>
      </c>
      <c r="E254" s="260">
        <v>6</v>
      </c>
      <c r="F254" s="260"/>
      <c r="G254" s="261">
        <f>E254*F254</f>
        <v>0</v>
      </c>
    </row>
    <row r="255" spans="1:7" x14ac:dyDescent="0.2">
      <c r="A255" s="265"/>
      <c r="B255" s="266" t="s">
        <v>101</v>
      </c>
      <c r="C255" s="267" t="s">
        <v>911</v>
      </c>
      <c r="D255" s="268"/>
      <c r="E255" s="269"/>
      <c r="F255" s="270"/>
      <c r="G255" s="271">
        <f>SUM(G252:G254)</f>
        <v>0</v>
      </c>
    </row>
    <row r="256" spans="1:7" x14ac:dyDescent="0.2">
      <c r="A256" s="245" t="s">
        <v>100</v>
      </c>
      <c r="B256" s="246" t="s">
        <v>912</v>
      </c>
      <c r="C256" s="247" t="s">
        <v>913</v>
      </c>
      <c r="D256" s="248"/>
      <c r="E256" s="249"/>
      <c r="F256" s="249"/>
      <c r="G256" s="250"/>
    </row>
    <row r="257" spans="1:7" x14ac:dyDescent="0.2">
      <c r="A257" s="256">
        <v>92</v>
      </c>
      <c r="B257" s="257" t="s">
        <v>598</v>
      </c>
      <c r="C257" s="258" t="s">
        <v>1601</v>
      </c>
      <c r="D257" s="259" t="s">
        <v>524</v>
      </c>
      <c r="E257" s="260">
        <v>1</v>
      </c>
      <c r="F257" s="260"/>
      <c r="G257" s="261">
        <f>E257*F257</f>
        <v>0</v>
      </c>
    </row>
    <row r="258" spans="1:7" x14ac:dyDescent="0.2">
      <c r="A258" s="265"/>
      <c r="B258" s="266" t="s">
        <v>101</v>
      </c>
      <c r="C258" s="267" t="s">
        <v>914</v>
      </c>
      <c r="D258" s="268"/>
      <c r="E258" s="269"/>
      <c r="F258" s="270"/>
      <c r="G258" s="271">
        <f>SUM(G256:G257)</f>
        <v>0</v>
      </c>
    </row>
    <row r="259" spans="1:7" x14ac:dyDescent="0.2">
      <c r="A259" s="245" t="s">
        <v>100</v>
      </c>
      <c r="B259" s="246" t="s">
        <v>915</v>
      </c>
      <c r="C259" s="247" t="s">
        <v>916</v>
      </c>
      <c r="D259" s="248"/>
      <c r="E259" s="249"/>
      <c r="F259" s="249"/>
      <c r="G259" s="250"/>
    </row>
    <row r="260" spans="1:7" x14ac:dyDescent="0.2">
      <c r="A260" s="256">
        <v>93</v>
      </c>
      <c r="B260" s="257" t="s">
        <v>598</v>
      </c>
      <c r="C260" s="258" t="s">
        <v>1428</v>
      </c>
      <c r="D260" s="259" t="s">
        <v>524</v>
      </c>
      <c r="E260" s="260">
        <v>1</v>
      </c>
      <c r="F260" s="260"/>
      <c r="G260" s="261">
        <f>E260*F260</f>
        <v>0</v>
      </c>
    </row>
    <row r="261" spans="1:7" x14ac:dyDescent="0.2">
      <c r="A261" s="256">
        <v>94</v>
      </c>
      <c r="B261" s="257" t="s">
        <v>692</v>
      </c>
      <c r="C261" s="258" t="s">
        <v>904</v>
      </c>
      <c r="D261" s="259" t="s">
        <v>600</v>
      </c>
      <c r="E261" s="260">
        <v>17</v>
      </c>
      <c r="F261" s="260"/>
      <c r="G261" s="261">
        <f>E261*F261</f>
        <v>0</v>
      </c>
    </row>
    <row r="262" spans="1:7" x14ac:dyDescent="0.2">
      <c r="A262" s="265"/>
      <c r="B262" s="266" t="s">
        <v>101</v>
      </c>
      <c r="C262" s="267" t="s">
        <v>917</v>
      </c>
      <c r="D262" s="268"/>
      <c r="E262" s="269"/>
      <c r="F262" s="270"/>
      <c r="G262" s="271">
        <f>SUM(G259:G261)</f>
        <v>0</v>
      </c>
    </row>
    <row r="263" spans="1:7" x14ac:dyDescent="0.2">
      <c r="A263" s="245" t="s">
        <v>100</v>
      </c>
      <c r="B263" s="246" t="s">
        <v>421</v>
      </c>
      <c r="C263" s="247" t="s">
        <v>422</v>
      </c>
      <c r="D263" s="248"/>
      <c r="E263" s="249"/>
      <c r="F263" s="249"/>
      <c r="G263" s="250"/>
    </row>
    <row r="264" spans="1:7" x14ac:dyDescent="0.2">
      <c r="A264" s="256">
        <v>95</v>
      </c>
      <c r="B264" s="257" t="s">
        <v>918</v>
      </c>
      <c r="C264" s="258" t="s">
        <v>919</v>
      </c>
      <c r="D264" s="259" t="s">
        <v>114</v>
      </c>
      <c r="E264" s="260">
        <v>163.512</v>
      </c>
      <c r="F264" s="260"/>
      <c r="G264" s="261">
        <f>E264*F264</f>
        <v>0</v>
      </c>
    </row>
    <row r="265" spans="1:7" x14ac:dyDescent="0.2">
      <c r="A265" s="629"/>
      <c r="B265" s="631"/>
      <c r="C265" s="861" t="s">
        <v>920</v>
      </c>
      <c r="D265" s="862"/>
      <c r="E265" s="632">
        <v>163.512</v>
      </c>
      <c r="F265" s="633"/>
      <c r="G265" s="634"/>
    </row>
    <row r="266" spans="1:7" ht="22.5" x14ac:dyDescent="0.2">
      <c r="A266" s="256">
        <v>96</v>
      </c>
      <c r="B266" s="257" t="s">
        <v>921</v>
      </c>
      <c r="C266" s="258" t="s">
        <v>1326</v>
      </c>
      <c r="D266" s="259" t="s">
        <v>114</v>
      </c>
      <c r="E266" s="260">
        <v>229.0975</v>
      </c>
      <c r="F266" s="260"/>
      <c r="G266" s="261">
        <f>E266*F266</f>
        <v>0</v>
      </c>
    </row>
    <row r="267" spans="1:7" x14ac:dyDescent="0.2">
      <c r="A267" s="629"/>
      <c r="B267" s="631"/>
      <c r="C267" s="861" t="s">
        <v>922</v>
      </c>
      <c r="D267" s="862"/>
      <c r="E267" s="632">
        <v>229.0975</v>
      </c>
      <c r="F267" s="633"/>
      <c r="G267" s="634"/>
    </row>
    <row r="268" spans="1:7" x14ac:dyDescent="0.2">
      <c r="A268" s="629"/>
      <c r="B268" s="631"/>
      <c r="C268" s="861" t="s">
        <v>923</v>
      </c>
      <c r="D268" s="862"/>
      <c r="E268" s="632">
        <v>0</v>
      </c>
      <c r="F268" s="633"/>
      <c r="G268" s="634"/>
    </row>
    <row r="269" spans="1:7" x14ac:dyDescent="0.2">
      <c r="A269" s="256">
        <v>97</v>
      </c>
      <c r="B269" s="257" t="s">
        <v>924</v>
      </c>
      <c r="C269" s="258" t="s">
        <v>925</v>
      </c>
      <c r="D269" s="259" t="s">
        <v>114</v>
      </c>
      <c r="E269" s="260">
        <v>171.6876</v>
      </c>
      <c r="F269" s="260"/>
      <c r="G269" s="261">
        <f>E269*F269</f>
        <v>0</v>
      </c>
    </row>
    <row r="270" spans="1:7" x14ac:dyDescent="0.2">
      <c r="A270" s="629"/>
      <c r="B270" s="631"/>
      <c r="C270" s="861" t="s">
        <v>926</v>
      </c>
      <c r="D270" s="862"/>
      <c r="E270" s="632">
        <v>171.6876</v>
      </c>
      <c r="F270" s="633"/>
      <c r="G270" s="634"/>
    </row>
    <row r="271" spans="1:7" x14ac:dyDescent="0.2">
      <c r="A271" s="265"/>
      <c r="B271" s="266" t="s">
        <v>101</v>
      </c>
      <c r="C271" s="267" t="s">
        <v>458</v>
      </c>
      <c r="D271" s="268"/>
      <c r="E271" s="269"/>
      <c r="F271" s="270"/>
      <c r="G271" s="271">
        <f>SUM(G263:G270)</f>
        <v>0</v>
      </c>
    </row>
    <row r="272" spans="1:7" x14ac:dyDescent="0.2">
      <c r="A272" s="245" t="s">
        <v>100</v>
      </c>
      <c r="B272" s="246" t="s">
        <v>927</v>
      </c>
      <c r="C272" s="247" t="s">
        <v>928</v>
      </c>
      <c r="D272" s="248"/>
      <c r="E272" s="249"/>
      <c r="F272" s="249"/>
      <c r="G272" s="250"/>
    </row>
    <row r="273" spans="1:7" x14ac:dyDescent="0.2">
      <c r="A273" s="256">
        <v>98</v>
      </c>
      <c r="B273" s="257" t="s">
        <v>929</v>
      </c>
      <c r="C273" s="258" t="s">
        <v>930</v>
      </c>
      <c r="D273" s="259" t="s">
        <v>118</v>
      </c>
      <c r="E273" s="260">
        <v>55.95</v>
      </c>
      <c r="F273" s="260"/>
      <c r="G273" s="261">
        <f>E273*F273</f>
        <v>0</v>
      </c>
    </row>
    <row r="274" spans="1:7" x14ac:dyDescent="0.2">
      <c r="A274" s="629"/>
      <c r="B274" s="631"/>
      <c r="C274" s="861" t="s">
        <v>931</v>
      </c>
      <c r="D274" s="862"/>
      <c r="E274" s="632">
        <v>55.95</v>
      </c>
      <c r="F274" s="633"/>
      <c r="G274" s="634"/>
    </row>
    <row r="275" spans="1:7" x14ac:dyDescent="0.2">
      <c r="A275" s="256">
        <v>99</v>
      </c>
      <c r="B275" s="257" t="s">
        <v>932</v>
      </c>
      <c r="C275" s="258" t="s">
        <v>933</v>
      </c>
      <c r="D275" s="259" t="s">
        <v>150</v>
      </c>
      <c r="E275" s="260">
        <v>5</v>
      </c>
      <c r="F275" s="260"/>
      <c r="G275" s="261">
        <f>E275*F275</f>
        <v>0</v>
      </c>
    </row>
    <row r="276" spans="1:7" x14ac:dyDescent="0.2">
      <c r="A276" s="256">
        <v>100</v>
      </c>
      <c r="B276" s="257" t="s">
        <v>934</v>
      </c>
      <c r="C276" s="258" t="s">
        <v>935</v>
      </c>
      <c r="D276" s="259" t="s">
        <v>118</v>
      </c>
      <c r="E276" s="260">
        <v>13.65</v>
      </c>
      <c r="F276" s="260"/>
      <c r="G276" s="261">
        <f>E276*F276</f>
        <v>0</v>
      </c>
    </row>
    <row r="277" spans="1:7" x14ac:dyDescent="0.2">
      <c r="A277" s="629"/>
      <c r="B277" s="631"/>
      <c r="C277" s="861" t="s">
        <v>936</v>
      </c>
      <c r="D277" s="862"/>
      <c r="E277" s="632">
        <v>13.65</v>
      </c>
      <c r="F277" s="633"/>
      <c r="G277" s="634"/>
    </row>
    <row r="278" spans="1:7" x14ac:dyDescent="0.2">
      <c r="A278" s="256">
        <v>101</v>
      </c>
      <c r="B278" s="257" t="s">
        <v>937</v>
      </c>
      <c r="C278" s="258" t="s">
        <v>938</v>
      </c>
      <c r="D278" s="259" t="s">
        <v>118</v>
      </c>
      <c r="E278" s="260">
        <v>16</v>
      </c>
      <c r="F278" s="260"/>
      <c r="G278" s="261">
        <f>E278*F278</f>
        <v>0</v>
      </c>
    </row>
    <row r="279" spans="1:7" x14ac:dyDescent="0.2">
      <c r="A279" s="629"/>
      <c r="B279" s="631"/>
      <c r="C279" s="861" t="s">
        <v>939</v>
      </c>
      <c r="D279" s="862"/>
      <c r="E279" s="632">
        <v>16</v>
      </c>
      <c r="F279" s="633"/>
      <c r="G279" s="634"/>
    </row>
    <row r="280" spans="1:7" x14ac:dyDescent="0.2">
      <c r="A280" s="256">
        <v>102</v>
      </c>
      <c r="B280" s="257" t="s">
        <v>940</v>
      </c>
      <c r="C280" s="258" t="s">
        <v>941</v>
      </c>
      <c r="D280" s="259" t="s">
        <v>218</v>
      </c>
      <c r="E280" s="260">
        <v>0.28397650000000002</v>
      </c>
      <c r="F280" s="260"/>
      <c r="G280" s="261">
        <f>E280*F280</f>
        <v>0</v>
      </c>
    </row>
    <row r="281" spans="1:7" x14ac:dyDescent="0.2">
      <c r="A281" s="265"/>
      <c r="B281" s="266" t="s">
        <v>101</v>
      </c>
      <c r="C281" s="267" t="s">
        <v>942</v>
      </c>
      <c r="D281" s="268"/>
      <c r="E281" s="269"/>
      <c r="F281" s="270"/>
      <c r="G281" s="271">
        <f>SUM(G272:G280)</f>
        <v>0</v>
      </c>
    </row>
    <row r="282" spans="1:7" x14ac:dyDescent="0.2">
      <c r="A282" s="245" t="s">
        <v>100</v>
      </c>
      <c r="B282" s="246" t="s">
        <v>943</v>
      </c>
      <c r="C282" s="247" t="s">
        <v>944</v>
      </c>
      <c r="D282" s="248"/>
      <c r="E282" s="249"/>
      <c r="F282" s="249"/>
      <c r="G282" s="250"/>
    </row>
    <row r="283" spans="1:7" x14ac:dyDescent="0.2">
      <c r="A283" s="256">
        <v>103</v>
      </c>
      <c r="B283" s="257" t="s">
        <v>945</v>
      </c>
      <c r="C283" s="258" t="s">
        <v>946</v>
      </c>
      <c r="D283" s="259" t="s">
        <v>114</v>
      </c>
      <c r="E283" s="260">
        <v>275.7165</v>
      </c>
      <c r="F283" s="260"/>
      <c r="G283" s="261">
        <f>E283*F283</f>
        <v>0</v>
      </c>
    </row>
    <row r="284" spans="1:7" x14ac:dyDescent="0.2">
      <c r="A284" s="629"/>
      <c r="B284" s="631"/>
      <c r="C284" s="861" t="s">
        <v>947</v>
      </c>
      <c r="D284" s="862"/>
      <c r="E284" s="632">
        <v>275.7165</v>
      </c>
      <c r="F284" s="633"/>
      <c r="G284" s="634"/>
    </row>
    <row r="285" spans="1:7" x14ac:dyDescent="0.2">
      <c r="A285" s="256">
        <v>104</v>
      </c>
      <c r="B285" s="257" t="s">
        <v>948</v>
      </c>
      <c r="C285" s="258" t="s">
        <v>949</v>
      </c>
      <c r="D285" s="259" t="s">
        <v>118</v>
      </c>
      <c r="E285" s="260">
        <v>25.22</v>
      </c>
      <c r="F285" s="260"/>
      <c r="G285" s="261">
        <f>E285*F285</f>
        <v>0</v>
      </c>
    </row>
    <row r="286" spans="1:7" x14ac:dyDescent="0.2">
      <c r="A286" s="629"/>
      <c r="B286" s="631"/>
      <c r="C286" s="861" t="s">
        <v>950</v>
      </c>
      <c r="D286" s="862"/>
      <c r="E286" s="632">
        <v>6.7</v>
      </c>
      <c r="F286" s="633"/>
      <c r="G286" s="634"/>
    </row>
    <row r="287" spans="1:7" x14ac:dyDescent="0.2">
      <c r="A287" s="629"/>
      <c r="B287" s="631"/>
      <c r="C287" s="861" t="s">
        <v>951</v>
      </c>
      <c r="D287" s="862"/>
      <c r="E287" s="632">
        <v>18.52</v>
      </c>
      <c r="F287" s="633"/>
      <c r="G287" s="634"/>
    </row>
    <row r="288" spans="1:7" x14ac:dyDescent="0.2">
      <c r="A288" s="256">
        <v>105</v>
      </c>
      <c r="B288" s="257" t="s">
        <v>952</v>
      </c>
      <c r="C288" s="258" t="s">
        <v>953</v>
      </c>
      <c r="D288" s="259" t="s">
        <v>118</v>
      </c>
      <c r="E288" s="260">
        <v>22.85</v>
      </c>
      <c r="F288" s="260"/>
      <c r="G288" s="261">
        <f>E288*F288</f>
        <v>0</v>
      </c>
    </row>
    <row r="289" spans="1:7" x14ac:dyDescent="0.2">
      <c r="A289" s="256">
        <v>106</v>
      </c>
      <c r="B289" s="257" t="s">
        <v>954</v>
      </c>
      <c r="C289" s="258" t="s">
        <v>955</v>
      </c>
      <c r="D289" s="259" t="s">
        <v>118</v>
      </c>
      <c r="E289" s="260">
        <v>6.7</v>
      </c>
      <c r="F289" s="260"/>
      <c r="G289" s="261">
        <f>E289*F289</f>
        <v>0</v>
      </c>
    </row>
    <row r="290" spans="1:7" x14ac:dyDescent="0.2">
      <c r="A290" s="256">
        <v>107</v>
      </c>
      <c r="B290" s="257" t="s">
        <v>956</v>
      </c>
      <c r="C290" s="258" t="s">
        <v>957</v>
      </c>
      <c r="D290" s="259" t="s">
        <v>118</v>
      </c>
      <c r="E290" s="260">
        <v>18.52</v>
      </c>
      <c r="F290" s="260"/>
      <c r="G290" s="261">
        <f>E290*F290</f>
        <v>0</v>
      </c>
    </row>
    <row r="291" spans="1:7" x14ac:dyDescent="0.2">
      <c r="A291" s="629"/>
      <c r="B291" s="631"/>
      <c r="C291" s="861" t="s">
        <v>958</v>
      </c>
      <c r="D291" s="862"/>
      <c r="E291" s="632">
        <v>18.52</v>
      </c>
      <c r="F291" s="633"/>
      <c r="G291" s="634"/>
    </row>
    <row r="292" spans="1:7" x14ac:dyDescent="0.2">
      <c r="A292" s="256">
        <v>108</v>
      </c>
      <c r="B292" s="257" t="s">
        <v>959</v>
      </c>
      <c r="C292" s="258" t="s">
        <v>960</v>
      </c>
      <c r="D292" s="259" t="s">
        <v>150</v>
      </c>
      <c r="E292" s="260">
        <v>4</v>
      </c>
      <c r="F292" s="260"/>
      <c r="G292" s="261">
        <f>E292*F292</f>
        <v>0</v>
      </c>
    </row>
    <row r="293" spans="1:7" x14ac:dyDescent="0.2">
      <c r="A293" s="256">
        <v>109</v>
      </c>
      <c r="B293" s="257" t="s">
        <v>961</v>
      </c>
      <c r="C293" s="258" t="s">
        <v>962</v>
      </c>
      <c r="D293" s="259" t="s">
        <v>150</v>
      </c>
      <c r="E293" s="260">
        <v>1</v>
      </c>
      <c r="F293" s="260"/>
      <c r="G293" s="261">
        <f>E293*F293</f>
        <v>0</v>
      </c>
    </row>
    <row r="294" spans="1:7" x14ac:dyDescent="0.2">
      <c r="A294" s="256">
        <v>110</v>
      </c>
      <c r="B294" s="257" t="s">
        <v>963</v>
      </c>
      <c r="C294" s="258" t="s">
        <v>964</v>
      </c>
      <c r="D294" s="259" t="s">
        <v>118</v>
      </c>
      <c r="E294" s="260">
        <v>55.95</v>
      </c>
      <c r="F294" s="260"/>
      <c r="G294" s="261">
        <f>E294*F294</f>
        <v>0</v>
      </c>
    </row>
    <row r="295" spans="1:7" x14ac:dyDescent="0.2">
      <c r="A295" s="629"/>
      <c r="B295" s="631"/>
      <c r="C295" s="861" t="s">
        <v>931</v>
      </c>
      <c r="D295" s="862"/>
      <c r="E295" s="632">
        <v>55.95</v>
      </c>
      <c r="F295" s="633"/>
      <c r="G295" s="634"/>
    </row>
    <row r="296" spans="1:7" x14ac:dyDescent="0.2">
      <c r="A296" s="256">
        <v>111</v>
      </c>
      <c r="B296" s="257" t="s">
        <v>965</v>
      </c>
      <c r="C296" s="258" t="s">
        <v>966</v>
      </c>
      <c r="D296" s="259" t="s">
        <v>150</v>
      </c>
      <c r="E296" s="260">
        <v>5</v>
      </c>
      <c r="F296" s="260"/>
      <c r="G296" s="261">
        <f>E296*F296</f>
        <v>0</v>
      </c>
    </row>
    <row r="297" spans="1:7" x14ac:dyDescent="0.2">
      <c r="A297" s="256">
        <v>112</v>
      </c>
      <c r="B297" s="257" t="s">
        <v>967</v>
      </c>
      <c r="C297" s="258" t="s">
        <v>968</v>
      </c>
      <c r="D297" s="259" t="s">
        <v>118</v>
      </c>
      <c r="E297" s="260">
        <v>55.95</v>
      </c>
      <c r="F297" s="260"/>
      <c r="G297" s="261">
        <f>E297*F297</f>
        <v>0</v>
      </c>
    </row>
    <row r="298" spans="1:7" x14ac:dyDescent="0.2">
      <c r="A298" s="629"/>
      <c r="B298" s="631"/>
      <c r="C298" s="861" t="s">
        <v>931</v>
      </c>
      <c r="D298" s="862"/>
      <c r="E298" s="632">
        <v>55.95</v>
      </c>
      <c r="F298" s="633"/>
      <c r="G298" s="634"/>
    </row>
    <row r="299" spans="1:7" x14ac:dyDescent="0.2">
      <c r="A299" s="256">
        <v>113</v>
      </c>
      <c r="B299" s="257" t="s">
        <v>969</v>
      </c>
      <c r="C299" s="258" t="s">
        <v>970</v>
      </c>
      <c r="D299" s="259" t="s">
        <v>114</v>
      </c>
      <c r="E299" s="260">
        <v>275.7165</v>
      </c>
      <c r="F299" s="260"/>
      <c r="G299" s="261">
        <f>E299*F299</f>
        <v>0</v>
      </c>
    </row>
    <row r="300" spans="1:7" x14ac:dyDescent="0.2">
      <c r="A300" s="629"/>
      <c r="B300" s="631"/>
      <c r="C300" s="861" t="s">
        <v>971</v>
      </c>
      <c r="D300" s="862"/>
      <c r="E300" s="632">
        <v>275.7165</v>
      </c>
      <c r="F300" s="633"/>
      <c r="G300" s="634"/>
    </row>
    <row r="301" spans="1:7" x14ac:dyDescent="0.2">
      <c r="A301" s="256">
        <v>114</v>
      </c>
      <c r="B301" s="257" t="s">
        <v>972</v>
      </c>
      <c r="C301" s="258" t="s">
        <v>973</v>
      </c>
      <c r="D301" s="259" t="s">
        <v>218</v>
      </c>
      <c r="E301" s="260">
        <v>12.91514291</v>
      </c>
      <c r="F301" s="260"/>
      <c r="G301" s="261">
        <f>E301*F301</f>
        <v>0</v>
      </c>
    </row>
    <row r="302" spans="1:7" x14ac:dyDescent="0.2">
      <c r="A302" s="265"/>
      <c r="B302" s="266" t="s">
        <v>101</v>
      </c>
      <c r="C302" s="267" t="s">
        <v>974</v>
      </c>
      <c r="D302" s="268"/>
      <c r="E302" s="269"/>
      <c r="F302" s="270"/>
      <c r="G302" s="271">
        <f>SUM(G282:G301)</f>
        <v>0</v>
      </c>
    </row>
    <row r="303" spans="1:7" x14ac:dyDescent="0.2">
      <c r="A303" s="245" t="s">
        <v>100</v>
      </c>
      <c r="B303" s="246" t="s">
        <v>154</v>
      </c>
      <c r="C303" s="247" t="s">
        <v>155</v>
      </c>
      <c r="D303" s="248"/>
      <c r="E303" s="249"/>
      <c r="F303" s="249"/>
      <c r="G303" s="250"/>
    </row>
    <row r="304" spans="1:7" x14ac:dyDescent="0.2">
      <c r="A304" s="256">
        <v>115</v>
      </c>
      <c r="B304" s="257" t="s">
        <v>598</v>
      </c>
      <c r="C304" s="258" t="s">
        <v>1286</v>
      </c>
      <c r="D304" s="259" t="s">
        <v>232</v>
      </c>
      <c r="E304" s="260">
        <v>1</v>
      </c>
      <c r="F304" s="260"/>
      <c r="G304" s="261">
        <f>E304*F304</f>
        <v>0</v>
      </c>
    </row>
    <row r="305" spans="1:7" ht="22.5" x14ac:dyDescent="0.2">
      <c r="A305" s="256">
        <v>116</v>
      </c>
      <c r="B305" s="257" t="s">
        <v>692</v>
      </c>
      <c r="C305" s="258" t="s">
        <v>975</v>
      </c>
      <c r="D305" s="259" t="s">
        <v>232</v>
      </c>
      <c r="E305" s="260">
        <v>1</v>
      </c>
      <c r="F305" s="260"/>
      <c r="G305" s="261">
        <f>E305*F305</f>
        <v>0</v>
      </c>
    </row>
    <row r="306" spans="1:7" x14ac:dyDescent="0.2">
      <c r="A306" s="256">
        <v>117</v>
      </c>
      <c r="B306" s="257" t="s">
        <v>976</v>
      </c>
      <c r="C306" s="258" t="s">
        <v>977</v>
      </c>
      <c r="D306" s="259" t="s">
        <v>150</v>
      </c>
      <c r="E306" s="260">
        <v>24</v>
      </c>
      <c r="F306" s="260"/>
      <c r="G306" s="261">
        <f>E306*F306</f>
        <v>0</v>
      </c>
    </row>
    <row r="307" spans="1:7" x14ac:dyDescent="0.2">
      <c r="A307" s="629"/>
      <c r="B307" s="631"/>
      <c r="C307" s="861" t="s">
        <v>978</v>
      </c>
      <c r="D307" s="862"/>
      <c r="E307" s="632">
        <v>17</v>
      </c>
      <c r="F307" s="633"/>
      <c r="G307" s="634"/>
    </row>
    <row r="308" spans="1:7" x14ac:dyDescent="0.2">
      <c r="A308" s="629"/>
      <c r="B308" s="631"/>
      <c r="C308" s="861" t="s">
        <v>979</v>
      </c>
      <c r="D308" s="862"/>
      <c r="E308" s="632">
        <v>4</v>
      </c>
      <c r="F308" s="633"/>
      <c r="G308" s="634"/>
    </row>
    <row r="309" spans="1:7" x14ac:dyDescent="0.2">
      <c r="A309" s="629"/>
      <c r="B309" s="631"/>
      <c r="C309" s="861" t="s">
        <v>980</v>
      </c>
      <c r="D309" s="862"/>
      <c r="E309" s="632">
        <v>3</v>
      </c>
      <c r="F309" s="633"/>
      <c r="G309" s="634"/>
    </row>
    <row r="310" spans="1:7" x14ac:dyDescent="0.2">
      <c r="A310" s="256">
        <v>118</v>
      </c>
      <c r="B310" s="257" t="s">
        <v>981</v>
      </c>
      <c r="C310" s="258" t="s">
        <v>982</v>
      </c>
      <c r="D310" s="259" t="s">
        <v>150</v>
      </c>
      <c r="E310" s="260">
        <v>1</v>
      </c>
      <c r="F310" s="260"/>
      <c r="G310" s="261">
        <f>E310*F310</f>
        <v>0</v>
      </c>
    </row>
    <row r="311" spans="1:7" x14ac:dyDescent="0.2">
      <c r="A311" s="629"/>
      <c r="B311" s="631"/>
      <c r="C311" s="861" t="s">
        <v>983</v>
      </c>
      <c r="D311" s="862"/>
      <c r="E311" s="632">
        <v>1</v>
      </c>
      <c r="F311" s="633"/>
      <c r="G311" s="634"/>
    </row>
    <row r="312" spans="1:7" x14ac:dyDescent="0.2">
      <c r="A312" s="256">
        <v>119</v>
      </c>
      <c r="B312" s="257" t="s">
        <v>984</v>
      </c>
      <c r="C312" s="258" t="s">
        <v>985</v>
      </c>
      <c r="D312" s="259" t="s">
        <v>150</v>
      </c>
      <c r="E312" s="260">
        <v>25</v>
      </c>
      <c r="F312" s="260"/>
      <c r="G312" s="261">
        <f t="shared" ref="G312:G318" si="1">E312*F312</f>
        <v>0</v>
      </c>
    </row>
    <row r="313" spans="1:7" x14ac:dyDescent="0.2">
      <c r="A313" s="256">
        <v>120</v>
      </c>
      <c r="B313" s="257" t="s">
        <v>986</v>
      </c>
      <c r="C313" s="258" t="s">
        <v>987</v>
      </c>
      <c r="D313" s="259" t="s">
        <v>150</v>
      </c>
      <c r="E313" s="260">
        <v>25</v>
      </c>
      <c r="F313" s="260"/>
      <c r="G313" s="261">
        <f t="shared" si="1"/>
        <v>0</v>
      </c>
    </row>
    <row r="314" spans="1:7" x14ac:dyDescent="0.2">
      <c r="A314" s="256">
        <v>121</v>
      </c>
      <c r="B314" s="257" t="s">
        <v>988</v>
      </c>
      <c r="C314" s="258" t="s">
        <v>989</v>
      </c>
      <c r="D314" s="259" t="s">
        <v>150</v>
      </c>
      <c r="E314" s="260">
        <v>17</v>
      </c>
      <c r="F314" s="260"/>
      <c r="G314" s="261">
        <f t="shared" si="1"/>
        <v>0</v>
      </c>
    </row>
    <row r="315" spans="1:7" x14ac:dyDescent="0.2">
      <c r="A315" s="256">
        <v>122</v>
      </c>
      <c r="B315" s="257" t="s">
        <v>990</v>
      </c>
      <c r="C315" s="258" t="s">
        <v>991</v>
      </c>
      <c r="D315" s="259" t="s">
        <v>150</v>
      </c>
      <c r="E315" s="260">
        <v>4</v>
      </c>
      <c r="F315" s="260"/>
      <c r="G315" s="261">
        <f t="shared" si="1"/>
        <v>0</v>
      </c>
    </row>
    <row r="316" spans="1:7" x14ac:dyDescent="0.2">
      <c r="A316" s="256">
        <v>123</v>
      </c>
      <c r="B316" s="257" t="s">
        <v>992</v>
      </c>
      <c r="C316" s="258" t="s">
        <v>993</v>
      </c>
      <c r="D316" s="259" t="s">
        <v>150</v>
      </c>
      <c r="E316" s="260">
        <v>3</v>
      </c>
      <c r="F316" s="260"/>
      <c r="G316" s="261">
        <f t="shared" si="1"/>
        <v>0</v>
      </c>
    </row>
    <row r="317" spans="1:7" x14ac:dyDescent="0.2">
      <c r="A317" s="256">
        <v>124</v>
      </c>
      <c r="B317" s="257" t="s">
        <v>994</v>
      </c>
      <c r="C317" s="258" t="s">
        <v>995</v>
      </c>
      <c r="D317" s="259" t="s">
        <v>150</v>
      </c>
      <c r="E317" s="260">
        <v>1</v>
      </c>
      <c r="F317" s="260"/>
      <c r="G317" s="261">
        <f t="shared" si="1"/>
        <v>0</v>
      </c>
    </row>
    <row r="318" spans="1:7" x14ac:dyDescent="0.2">
      <c r="A318" s="256">
        <v>125</v>
      </c>
      <c r="B318" s="257" t="s">
        <v>996</v>
      </c>
      <c r="C318" s="258" t="s">
        <v>997</v>
      </c>
      <c r="D318" s="259" t="s">
        <v>218</v>
      </c>
      <c r="E318" s="260">
        <v>0.495</v>
      </c>
      <c r="F318" s="260"/>
      <c r="G318" s="261">
        <f t="shared" si="1"/>
        <v>0</v>
      </c>
    </row>
    <row r="319" spans="1:7" x14ac:dyDescent="0.2">
      <c r="A319" s="265"/>
      <c r="B319" s="266" t="s">
        <v>101</v>
      </c>
      <c r="C319" s="267" t="s">
        <v>156</v>
      </c>
      <c r="D319" s="268"/>
      <c r="E319" s="269"/>
      <c r="F319" s="270"/>
      <c r="G319" s="271">
        <f>SUM(G303:G318)</f>
        <v>0</v>
      </c>
    </row>
    <row r="320" spans="1:7" x14ac:dyDescent="0.2">
      <c r="A320" s="245" t="s">
        <v>100</v>
      </c>
      <c r="B320" s="246" t="s">
        <v>510</v>
      </c>
      <c r="C320" s="247" t="s">
        <v>511</v>
      </c>
      <c r="D320" s="248"/>
      <c r="E320" s="249"/>
      <c r="F320" s="249"/>
      <c r="G320" s="250"/>
    </row>
    <row r="321" spans="1:7" x14ac:dyDescent="0.2">
      <c r="A321" s="256">
        <v>126</v>
      </c>
      <c r="B321" s="257" t="s">
        <v>598</v>
      </c>
      <c r="C321" s="258" t="s">
        <v>998</v>
      </c>
      <c r="D321" s="259" t="s">
        <v>232</v>
      </c>
      <c r="E321" s="260">
        <v>1</v>
      </c>
      <c r="F321" s="260"/>
      <c r="G321" s="261">
        <f>E321*F321</f>
        <v>0</v>
      </c>
    </row>
    <row r="322" spans="1:7" ht="22.5" x14ac:dyDescent="0.2">
      <c r="A322" s="256">
        <v>127</v>
      </c>
      <c r="B322" s="257" t="s">
        <v>692</v>
      </c>
      <c r="C322" s="258" t="s">
        <v>999</v>
      </c>
      <c r="D322" s="259" t="s">
        <v>524</v>
      </c>
      <c r="E322" s="260">
        <v>1</v>
      </c>
      <c r="F322" s="260"/>
      <c r="G322" s="261">
        <f>E322*F322</f>
        <v>0</v>
      </c>
    </row>
    <row r="323" spans="1:7" x14ac:dyDescent="0.2">
      <c r="A323" s="265"/>
      <c r="B323" s="266" t="s">
        <v>101</v>
      </c>
      <c r="C323" s="267" t="s">
        <v>519</v>
      </c>
      <c r="D323" s="268"/>
      <c r="E323" s="269"/>
      <c r="F323" s="270"/>
      <c r="G323" s="271">
        <f>SUM(G320:G322)</f>
        <v>0</v>
      </c>
    </row>
    <row r="324" spans="1:7" x14ac:dyDescent="0.2">
      <c r="A324" s="245" t="s">
        <v>100</v>
      </c>
      <c r="B324" s="246" t="s">
        <v>1000</v>
      </c>
      <c r="C324" s="247" t="s">
        <v>1001</v>
      </c>
      <c r="D324" s="248"/>
      <c r="E324" s="249"/>
      <c r="F324" s="249"/>
      <c r="G324" s="250"/>
    </row>
    <row r="325" spans="1:7" ht="22.5" x14ac:dyDescent="0.2">
      <c r="A325" s="256">
        <v>128</v>
      </c>
      <c r="B325" s="257" t="s">
        <v>598</v>
      </c>
      <c r="C325" s="258" t="s">
        <v>1904</v>
      </c>
      <c r="D325" s="259" t="s">
        <v>232</v>
      </c>
      <c r="E325" s="260">
        <v>14</v>
      </c>
      <c r="F325" s="260"/>
      <c r="G325" s="261">
        <f t="shared" ref="G325:G330" si="2">E325*F325</f>
        <v>0</v>
      </c>
    </row>
    <row r="326" spans="1:7" ht="22.5" x14ac:dyDescent="0.2">
      <c r="A326" s="256">
        <v>129</v>
      </c>
      <c r="B326" s="257" t="s">
        <v>692</v>
      </c>
      <c r="C326" s="258" t="s">
        <v>1905</v>
      </c>
      <c r="D326" s="259" t="s">
        <v>232</v>
      </c>
      <c r="E326" s="260">
        <v>5</v>
      </c>
      <c r="F326" s="260"/>
      <c r="G326" s="261">
        <f t="shared" si="2"/>
        <v>0</v>
      </c>
    </row>
    <row r="327" spans="1:7" x14ac:dyDescent="0.2">
      <c r="A327" s="256">
        <v>130</v>
      </c>
      <c r="B327" s="257" t="s">
        <v>696</v>
      </c>
      <c r="C327" s="258" t="s">
        <v>1287</v>
      </c>
      <c r="D327" s="259" t="s">
        <v>232</v>
      </c>
      <c r="E327" s="260">
        <v>1</v>
      </c>
      <c r="F327" s="260"/>
      <c r="G327" s="261">
        <f t="shared" si="2"/>
        <v>0</v>
      </c>
    </row>
    <row r="328" spans="1:7" x14ac:dyDescent="0.2">
      <c r="A328" s="256">
        <v>131</v>
      </c>
      <c r="B328" s="257" t="s">
        <v>1002</v>
      </c>
      <c r="C328" s="258" t="s">
        <v>1288</v>
      </c>
      <c r="D328" s="259" t="s">
        <v>232</v>
      </c>
      <c r="E328" s="260">
        <v>1</v>
      </c>
      <c r="F328" s="260"/>
      <c r="G328" s="261">
        <f t="shared" si="2"/>
        <v>0</v>
      </c>
    </row>
    <row r="329" spans="1:7" x14ac:dyDescent="0.2">
      <c r="A329" s="256">
        <v>132</v>
      </c>
      <c r="B329" s="257" t="s">
        <v>1003</v>
      </c>
      <c r="C329" s="258" t="s">
        <v>1289</v>
      </c>
      <c r="D329" s="259" t="s">
        <v>232</v>
      </c>
      <c r="E329" s="260">
        <v>3</v>
      </c>
      <c r="F329" s="260"/>
      <c r="G329" s="261">
        <f t="shared" si="2"/>
        <v>0</v>
      </c>
    </row>
    <row r="330" spans="1:7" x14ac:dyDescent="0.2">
      <c r="A330" s="256">
        <v>133</v>
      </c>
      <c r="B330" s="257" t="s">
        <v>1004</v>
      </c>
      <c r="C330" s="258" t="s">
        <v>1005</v>
      </c>
      <c r="D330" s="259" t="s">
        <v>232</v>
      </c>
      <c r="E330" s="260">
        <v>2</v>
      </c>
      <c r="F330" s="260"/>
      <c r="G330" s="261">
        <f t="shared" si="2"/>
        <v>0</v>
      </c>
    </row>
    <row r="331" spans="1:7" x14ac:dyDescent="0.2">
      <c r="A331" s="265"/>
      <c r="B331" s="266" t="s">
        <v>101</v>
      </c>
      <c r="C331" s="267" t="s">
        <v>1006</v>
      </c>
      <c r="D331" s="268"/>
      <c r="E331" s="269"/>
      <c r="F331" s="270"/>
      <c r="G331" s="271">
        <f>SUM(G324:G330)</f>
        <v>0</v>
      </c>
    </row>
    <row r="332" spans="1:7" x14ac:dyDescent="0.2">
      <c r="A332" s="245" t="s">
        <v>100</v>
      </c>
      <c r="B332" s="246" t="s">
        <v>1007</v>
      </c>
      <c r="C332" s="247" t="s">
        <v>1008</v>
      </c>
      <c r="D332" s="248"/>
      <c r="E332" s="249"/>
      <c r="F332" s="249"/>
      <c r="G332" s="250"/>
    </row>
    <row r="333" spans="1:7" x14ac:dyDescent="0.2">
      <c r="A333" s="256">
        <v>134</v>
      </c>
      <c r="B333" s="257" t="s">
        <v>1009</v>
      </c>
      <c r="C333" s="258" t="s">
        <v>1010</v>
      </c>
      <c r="D333" s="259" t="s">
        <v>114</v>
      </c>
      <c r="E333" s="260">
        <v>156</v>
      </c>
      <c r="F333" s="260"/>
      <c r="G333" s="261">
        <f>E333*F333</f>
        <v>0</v>
      </c>
    </row>
    <row r="334" spans="1:7" x14ac:dyDescent="0.2">
      <c r="A334" s="629"/>
      <c r="B334" s="631"/>
      <c r="C334" s="861" t="s">
        <v>835</v>
      </c>
      <c r="D334" s="862"/>
      <c r="E334" s="632">
        <v>156</v>
      </c>
      <c r="F334" s="633"/>
      <c r="G334" s="634"/>
    </row>
    <row r="335" spans="1:7" ht="22.5" x14ac:dyDescent="0.2">
      <c r="A335" s="256">
        <v>135</v>
      </c>
      <c r="B335" s="257" t="s">
        <v>1011</v>
      </c>
      <c r="C335" s="258" t="s">
        <v>1012</v>
      </c>
      <c r="D335" s="259" t="s">
        <v>118</v>
      </c>
      <c r="E335" s="260">
        <v>16.649999999999999</v>
      </c>
      <c r="F335" s="260"/>
      <c r="G335" s="261">
        <f>E335*F335</f>
        <v>0</v>
      </c>
    </row>
    <row r="336" spans="1:7" x14ac:dyDescent="0.2">
      <c r="A336" s="629"/>
      <c r="B336" s="631"/>
      <c r="C336" s="861" t="s">
        <v>1013</v>
      </c>
      <c r="D336" s="862"/>
      <c r="E336" s="632">
        <v>16.649999999999999</v>
      </c>
      <c r="F336" s="633"/>
      <c r="G336" s="634"/>
    </row>
    <row r="337" spans="1:7" ht="22.5" x14ac:dyDescent="0.2">
      <c r="A337" s="256">
        <v>136</v>
      </c>
      <c r="B337" s="257" t="s">
        <v>1014</v>
      </c>
      <c r="C337" s="258" t="s">
        <v>1015</v>
      </c>
      <c r="D337" s="259" t="s">
        <v>114</v>
      </c>
      <c r="E337" s="260">
        <v>156</v>
      </c>
      <c r="F337" s="260"/>
      <c r="G337" s="261">
        <f>E337*F337</f>
        <v>0</v>
      </c>
    </row>
    <row r="338" spans="1:7" x14ac:dyDescent="0.2">
      <c r="A338" s="629"/>
      <c r="B338" s="631"/>
      <c r="C338" s="861" t="s">
        <v>1016</v>
      </c>
      <c r="D338" s="862"/>
      <c r="E338" s="632">
        <v>0</v>
      </c>
      <c r="F338" s="633"/>
      <c r="G338" s="634"/>
    </row>
    <row r="339" spans="1:7" x14ac:dyDescent="0.2">
      <c r="A339" s="629"/>
      <c r="B339" s="631"/>
      <c r="C339" s="861" t="s">
        <v>835</v>
      </c>
      <c r="D339" s="862"/>
      <c r="E339" s="632">
        <v>156</v>
      </c>
      <c r="F339" s="633"/>
      <c r="G339" s="634"/>
    </row>
    <row r="340" spans="1:7" ht="22.5" x14ac:dyDescent="0.2">
      <c r="A340" s="256">
        <v>137</v>
      </c>
      <c r="B340" s="257" t="s">
        <v>1017</v>
      </c>
      <c r="C340" s="258" t="s">
        <v>1018</v>
      </c>
      <c r="D340" s="259" t="s">
        <v>114</v>
      </c>
      <c r="E340" s="260">
        <v>234</v>
      </c>
      <c r="F340" s="260"/>
      <c r="G340" s="261">
        <f>E340*F340</f>
        <v>0</v>
      </c>
    </row>
    <row r="341" spans="1:7" x14ac:dyDescent="0.2">
      <c r="A341" s="629"/>
      <c r="B341" s="631"/>
      <c r="C341" s="861" t="s">
        <v>1019</v>
      </c>
      <c r="D341" s="862"/>
      <c r="E341" s="632">
        <v>234</v>
      </c>
      <c r="F341" s="633"/>
      <c r="G341" s="634"/>
    </row>
    <row r="342" spans="1:7" x14ac:dyDescent="0.2">
      <c r="A342" s="256">
        <v>138</v>
      </c>
      <c r="B342" s="257" t="s">
        <v>1020</v>
      </c>
      <c r="C342" s="258" t="s">
        <v>1021</v>
      </c>
      <c r="D342" s="259" t="s">
        <v>218</v>
      </c>
      <c r="E342" s="260">
        <v>4.5278910000000003</v>
      </c>
      <c r="F342" s="260"/>
      <c r="G342" s="261">
        <f>E342*F342</f>
        <v>0</v>
      </c>
    </row>
    <row r="343" spans="1:7" x14ac:dyDescent="0.2">
      <c r="A343" s="265"/>
      <c r="B343" s="266" t="s">
        <v>101</v>
      </c>
      <c r="C343" s="267" t="s">
        <v>1022</v>
      </c>
      <c r="D343" s="268"/>
      <c r="E343" s="269"/>
      <c r="F343" s="270"/>
      <c r="G343" s="271">
        <f>SUM(G332:G342)</f>
        <v>0</v>
      </c>
    </row>
    <row r="344" spans="1:7" x14ac:dyDescent="0.2">
      <c r="A344" s="245" t="s">
        <v>100</v>
      </c>
      <c r="B344" s="246" t="s">
        <v>1023</v>
      </c>
      <c r="C344" s="247" t="s">
        <v>1024</v>
      </c>
      <c r="D344" s="248"/>
      <c r="E344" s="249"/>
      <c r="F344" s="249"/>
      <c r="G344" s="250"/>
    </row>
    <row r="345" spans="1:7" x14ac:dyDescent="0.2">
      <c r="A345" s="256">
        <v>139</v>
      </c>
      <c r="B345" s="257" t="s">
        <v>1025</v>
      </c>
      <c r="C345" s="258" t="s">
        <v>1026</v>
      </c>
      <c r="D345" s="259" t="s">
        <v>118</v>
      </c>
      <c r="E345" s="260">
        <v>172.7</v>
      </c>
      <c r="F345" s="260"/>
      <c r="G345" s="261">
        <f>E345*F345</f>
        <v>0</v>
      </c>
    </row>
    <row r="346" spans="1:7" x14ac:dyDescent="0.2">
      <c r="A346" s="629"/>
      <c r="B346" s="631"/>
      <c r="C346" s="861" t="s">
        <v>1027</v>
      </c>
      <c r="D346" s="862"/>
      <c r="E346" s="632">
        <v>20.7</v>
      </c>
      <c r="F346" s="633"/>
      <c r="G346" s="634"/>
    </row>
    <row r="347" spans="1:7" x14ac:dyDescent="0.2">
      <c r="A347" s="629"/>
      <c r="B347" s="631"/>
      <c r="C347" s="861" t="s">
        <v>1028</v>
      </c>
      <c r="D347" s="862"/>
      <c r="E347" s="632">
        <v>152</v>
      </c>
      <c r="F347" s="633"/>
      <c r="G347" s="634"/>
    </row>
    <row r="348" spans="1:7" ht="22.5" x14ac:dyDescent="0.2">
      <c r="A348" s="256">
        <v>140</v>
      </c>
      <c r="B348" s="257" t="s">
        <v>1029</v>
      </c>
      <c r="C348" s="258" t="s">
        <v>1030</v>
      </c>
      <c r="D348" s="259" t="s">
        <v>114</v>
      </c>
      <c r="E348" s="260">
        <v>232.13</v>
      </c>
      <c r="F348" s="260"/>
      <c r="G348" s="261">
        <f>E348*F348</f>
        <v>0</v>
      </c>
    </row>
    <row r="349" spans="1:7" x14ac:dyDescent="0.2">
      <c r="A349" s="629"/>
      <c r="B349" s="631"/>
      <c r="C349" s="861" t="s">
        <v>1031</v>
      </c>
      <c r="D349" s="862"/>
      <c r="E349" s="632">
        <v>0</v>
      </c>
      <c r="F349" s="633"/>
      <c r="G349" s="634"/>
    </row>
    <row r="350" spans="1:7" x14ac:dyDescent="0.2">
      <c r="A350" s="629"/>
      <c r="B350" s="631"/>
      <c r="C350" s="861" t="s">
        <v>1032</v>
      </c>
      <c r="D350" s="862"/>
      <c r="E350" s="632">
        <v>232.13</v>
      </c>
      <c r="F350" s="633"/>
      <c r="G350" s="634"/>
    </row>
    <row r="351" spans="1:7" x14ac:dyDescent="0.2">
      <c r="A351" s="256">
        <v>141</v>
      </c>
      <c r="B351" s="257" t="s">
        <v>1033</v>
      </c>
      <c r="C351" s="258" t="s">
        <v>1034</v>
      </c>
      <c r="D351" s="259" t="s">
        <v>118</v>
      </c>
      <c r="E351" s="260">
        <v>167.2</v>
      </c>
      <c r="F351" s="260"/>
      <c r="G351" s="261">
        <f>E351*F351</f>
        <v>0</v>
      </c>
    </row>
    <row r="352" spans="1:7" x14ac:dyDescent="0.2">
      <c r="A352" s="629"/>
      <c r="B352" s="631"/>
      <c r="C352" s="861" t="s">
        <v>1035</v>
      </c>
      <c r="D352" s="862"/>
      <c r="E352" s="632">
        <v>167.2</v>
      </c>
      <c r="F352" s="633"/>
      <c r="G352" s="634"/>
    </row>
    <row r="353" spans="1:7" x14ac:dyDescent="0.2">
      <c r="A353" s="256">
        <v>142</v>
      </c>
      <c r="B353" s="257" t="s">
        <v>1036</v>
      </c>
      <c r="C353" s="258" t="s">
        <v>1037</v>
      </c>
      <c r="D353" s="259" t="s">
        <v>118</v>
      </c>
      <c r="E353" s="260">
        <v>22.77</v>
      </c>
      <c r="F353" s="260"/>
      <c r="G353" s="261">
        <f>E353*F353</f>
        <v>0</v>
      </c>
    </row>
    <row r="354" spans="1:7" x14ac:dyDescent="0.2">
      <c r="A354" s="629"/>
      <c r="B354" s="631"/>
      <c r="C354" s="861" t="s">
        <v>1038</v>
      </c>
      <c r="D354" s="862"/>
      <c r="E354" s="632">
        <v>22.77</v>
      </c>
      <c r="F354" s="633"/>
      <c r="G354" s="634"/>
    </row>
    <row r="355" spans="1:7" x14ac:dyDescent="0.2">
      <c r="A355" s="256">
        <v>143</v>
      </c>
      <c r="B355" s="257" t="s">
        <v>1039</v>
      </c>
      <c r="C355" s="258" t="s">
        <v>1040</v>
      </c>
      <c r="D355" s="259" t="s">
        <v>218</v>
      </c>
      <c r="E355" s="260">
        <v>4.1793400000000001E-2</v>
      </c>
      <c r="F355" s="260"/>
      <c r="G355" s="261">
        <f>E355*F355</f>
        <v>0</v>
      </c>
    </row>
    <row r="356" spans="1:7" x14ac:dyDescent="0.2">
      <c r="A356" s="265"/>
      <c r="B356" s="266" t="s">
        <v>101</v>
      </c>
      <c r="C356" s="267" t="s">
        <v>1041</v>
      </c>
      <c r="D356" s="268"/>
      <c r="E356" s="269"/>
      <c r="F356" s="270"/>
      <c r="G356" s="271">
        <f>SUM(G344:G355)</f>
        <v>0</v>
      </c>
    </row>
    <row r="357" spans="1:7" x14ac:dyDescent="0.2">
      <c r="A357" s="245" t="s">
        <v>100</v>
      </c>
      <c r="B357" s="246" t="s">
        <v>459</v>
      </c>
      <c r="C357" s="247" t="s">
        <v>460</v>
      </c>
      <c r="D357" s="248"/>
      <c r="E357" s="249"/>
      <c r="F357" s="249"/>
      <c r="G357" s="250"/>
    </row>
    <row r="358" spans="1:7" x14ac:dyDescent="0.2">
      <c r="A358" s="256">
        <v>144</v>
      </c>
      <c r="B358" s="257" t="s">
        <v>1042</v>
      </c>
      <c r="C358" s="258" t="s">
        <v>1043</v>
      </c>
      <c r="D358" s="259" t="s">
        <v>114</v>
      </c>
      <c r="E358" s="260">
        <v>23.07</v>
      </c>
      <c r="F358" s="260"/>
      <c r="G358" s="261">
        <f>E358*F358</f>
        <v>0</v>
      </c>
    </row>
    <row r="359" spans="1:7" x14ac:dyDescent="0.2">
      <c r="A359" s="629"/>
      <c r="B359" s="631"/>
      <c r="C359" s="861" t="s">
        <v>1044</v>
      </c>
      <c r="D359" s="862"/>
      <c r="E359" s="632">
        <v>15.436</v>
      </c>
      <c r="F359" s="633"/>
      <c r="G359" s="634"/>
    </row>
    <row r="360" spans="1:7" x14ac:dyDescent="0.2">
      <c r="A360" s="629"/>
      <c r="B360" s="631"/>
      <c r="C360" s="861" t="s">
        <v>1045</v>
      </c>
      <c r="D360" s="862"/>
      <c r="E360" s="632">
        <v>3.7120000000000002</v>
      </c>
      <c r="F360" s="633"/>
      <c r="G360" s="634"/>
    </row>
    <row r="361" spans="1:7" x14ac:dyDescent="0.2">
      <c r="A361" s="629"/>
      <c r="B361" s="631"/>
      <c r="C361" s="861" t="s">
        <v>1046</v>
      </c>
      <c r="D361" s="862"/>
      <c r="E361" s="632">
        <v>2.8439999999999999</v>
      </c>
      <c r="F361" s="633"/>
      <c r="G361" s="634"/>
    </row>
    <row r="362" spans="1:7" x14ac:dyDescent="0.2">
      <c r="A362" s="629"/>
      <c r="B362" s="631"/>
      <c r="C362" s="861" t="s">
        <v>1047</v>
      </c>
      <c r="D362" s="862"/>
      <c r="E362" s="632">
        <v>1.0780000000000001</v>
      </c>
      <c r="F362" s="633"/>
      <c r="G362" s="634"/>
    </row>
    <row r="363" spans="1:7" x14ac:dyDescent="0.2">
      <c r="A363" s="265"/>
      <c r="B363" s="266" t="s">
        <v>101</v>
      </c>
      <c r="C363" s="267" t="s">
        <v>467</v>
      </c>
      <c r="D363" s="268"/>
      <c r="E363" s="269"/>
      <c r="F363" s="270"/>
      <c r="G363" s="271">
        <f>SUM(G357:G362)</f>
        <v>0</v>
      </c>
    </row>
    <row r="364" spans="1:7" x14ac:dyDescent="0.2">
      <c r="A364" s="245" t="s">
        <v>100</v>
      </c>
      <c r="B364" s="246" t="s">
        <v>1048</v>
      </c>
      <c r="C364" s="247" t="s">
        <v>1049</v>
      </c>
      <c r="D364" s="248"/>
      <c r="E364" s="249"/>
      <c r="F364" s="249"/>
      <c r="G364" s="250"/>
    </row>
    <row r="365" spans="1:7" x14ac:dyDescent="0.2">
      <c r="A365" s="256">
        <v>145</v>
      </c>
      <c r="B365" s="257" t="s">
        <v>1050</v>
      </c>
      <c r="C365" s="258" t="s">
        <v>1051</v>
      </c>
      <c r="D365" s="259" t="s">
        <v>114</v>
      </c>
      <c r="E365" s="260">
        <v>572.91</v>
      </c>
      <c r="F365" s="260"/>
      <c r="G365" s="261">
        <f>E365*F365</f>
        <v>0</v>
      </c>
    </row>
    <row r="366" spans="1:7" x14ac:dyDescent="0.2">
      <c r="A366" s="256">
        <v>146</v>
      </c>
      <c r="B366" s="257" t="s">
        <v>1052</v>
      </c>
      <c r="C366" s="258" t="s">
        <v>1053</v>
      </c>
      <c r="D366" s="259" t="s">
        <v>114</v>
      </c>
      <c r="E366" s="260">
        <v>572.91</v>
      </c>
      <c r="F366" s="260"/>
      <c r="G366" s="261">
        <f>E366*F366</f>
        <v>0</v>
      </c>
    </row>
    <row r="367" spans="1:7" x14ac:dyDescent="0.2">
      <c r="A367" s="256">
        <v>147</v>
      </c>
      <c r="B367" s="257" t="s">
        <v>1054</v>
      </c>
      <c r="C367" s="258" t="s">
        <v>1055</v>
      </c>
      <c r="D367" s="259" t="s">
        <v>114</v>
      </c>
      <c r="E367" s="260">
        <v>572.91</v>
      </c>
      <c r="F367" s="260"/>
      <c r="G367" s="261">
        <f>E367*F367</f>
        <v>0</v>
      </c>
    </row>
    <row r="368" spans="1:7" x14ac:dyDescent="0.2">
      <c r="A368" s="629"/>
      <c r="B368" s="631"/>
      <c r="C368" s="861" t="s">
        <v>1056</v>
      </c>
      <c r="D368" s="862"/>
      <c r="E368" s="632">
        <v>156</v>
      </c>
      <c r="F368" s="633"/>
      <c r="G368" s="634"/>
    </row>
    <row r="369" spans="1:7" x14ac:dyDescent="0.2">
      <c r="A369" s="629"/>
      <c r="B369" s="631"/>
      <c r="C369" s="861" t="s">
        <v>1057</v>
      </c>
      <c r="D369" s="862"/>
      <c r="E369" s="632">
        <v>37.89</v>
      </c>
      <c r="F369" s="633"/>
      <c r="G369" s="634"/>
    </row>
    <row r="370" spans="1:7" x14ac:dyDescent="0.2">
      <c r="A370" s="629"/>
      <c r="B370" s="631"/>
      <c r="C370" s="861" t="s">
        <v>1058</v>
      </c>
      <c r="D370" s="862"/>
      <c r="E370" s="632">
        <v>42.13</v>
      </c>
      <c r="F370" s="633"/>
      <c r="G370" s="634"/>
    </row>
    <row r="371" spans="1:7" x14ac:dyDescent="0.2">
      <c r="A371" s="629"/>
      <c r="B371" s="631"/>
      <c r="C371" s="861" t="s">
        <v>1059</v>
      </c>
      <c r="D371" s="862"/>
      <c r="E371" s="632">
        <v>6.63</v>
      </c>
      <c r="F371" s="633"/>
      <c r="G371" s="634"/>
    </row>
    <row r="372" spans="1:7" x14ac:dyDescent="0.2">
      <c r="A372" s="629"/>
      <c r="B372" s="631"/>
      <c r="C372" s="861" t="s">
        <v>1060</v>
      </c>
      <c r="D372" s="862"/>
      <c r="E372" s="632">
        <v>3.25</v>
      </c>
      <c r="F372" s="633"/>
      <c r="G372" s="634"/>
    </row>
    <row r="373" spans="1:7" x14ac:dyDescent="0.2">
      <c r="A373" s="629"/>
      <c r="B373" s="631"/>
      <c r="C373" s="861" t="s">
        <v>1061</v>
      </c>
      <c r="D373" s="862"/>
      <c r="E373" s="632">
        <v>3.25</v>
      </c>
      <c r="F373" s="633"/>
      <c r="G373" s="634"/>
    </row>
    <row r="374" spans="1:7" x14ac:dyDescent="0.2">
      <c r="A374" s="629"/>
      <c r="B374" s="631"/>
      <c r="C374" s="861" t="s">
        <v>1062</v>
      </c>
      <c r="D374" s="862"/>
      <c r="E374" s="632">
        <v>6.63</v>
      </c>
      <c r="F374" s="633"/>
      <c r="G374" s="634"/>
    </row>
    <row r="375" spans="1:7" x14ac:dyDescent="0.2">
      <c r="A375" s="629"/>
      <c r="B375" s="631"/>
      <c r="C375" s="861" t="s">
        <v>1063</v>
      </c>
      <c r="D375" s="862"/>
      <c r="E375" s="632">
        <v>38.950000000000003</v>
      </c>
      <c r="F375" s="633"/>
      <c r="G375" s="634"/>
    </row>
    <row r="376" spans="1:7" x14ac:dyDescent="0.2">
      <c r="A376" s="629"/>
      <c r="B376" s="631"/>
      <c r="C376" s="861" t="s">
        <v>1064</v>
      </c>
      <c r="D376" s="862"/>
      <c r="E376" s="632">
        <v>18.28</v>
      </c>
      <c r="F376" s="633"/>
      <c r="G376" s="634"/>
    </row>
    <row r="377" spans="1:7" x14ac:dyDescent="0.2">
      <c r="A377" s="629"/>
      <c r="B377" s="631"/>
      <c r="C377" s="861" t="s">
        <v>1065</v>
      </c>
      <c r="D377" s="862"/>
      <c r="E377" s="632">
        <v>36.57</v>
      </c>
      <c r="F377" s="633"/>
      <c r="G377" s="634"/>
    </row>
    <row r="378" spans="1:7" x14ac:dyDescent="0.2">
      <c r="A378" s="629"/>
      <c r="B378" s="631"/>
      <c r="C378" s="861" t="s">
        <v>1066</v>
      </c>
      <c r="D378" s="862"/>
      <c r="E378" s="632">
        <v>3.25</v>
      </c>
      <c r="F378" s="633"/>
      <c r="G378" s="634"/>
    </row>
    <row r="379" spans="1:7" x14ac:dyDescent="0.2">
      <c r="A379" s="629"/>
      <c r="B379" s="631"/>
      <c r="C379" s="861" t="s">
        <v>1067</v>
      </c>
      <c r="D379" s="862"/>
      <c r="E379" s="632">
        <v>5.46</v>
      </c>
      <c r="F379" s="633"/>
      <c r="G379" s="634"/>
    </row>
    <row r="380" spans="1:7" x14ac:dyDescent="0.2">
      <c r="A380" s="629"/>
      <c r="B380" s="631"/>
      <c r="C380" s="861" t="s">
        <v>1068</v>
      </c>
      <c r="D380" s="862"/>
      <c r="E380" s="632">
        <v>18.55</v>
      </c>
      <c r="F380" s="633"/>
      <c r="G380" s="634"/>
    </row>
    <row r="381" spans="1:7" x14ac:dyDescent="0.2">
      <c r="A381" s="629"/>
      <c r="B381" s="631"/>
      <c r="C381" s="861" t="s">
        <v>1069</v>
      </c>
      <c r="D381" s="862"/>
      <c r="E381" s="632">
        <v>59.5</v>
      </c>
      <c r="F381" s="633"/>
      <c r="G381" s="634"/>
    </row>
    <row r="382" spans="1:7" x14ac:dyDescent="0.2">
      <c r="A382" s="629"/>
      <c r="B382" s="631"/>
      <c r="C382" s="861" t="s">
        <v>1070</v>
      </c>
      <c r="D382" s="862"/>
      <c r="E382" s="632">
        <v>4.45</v>
      </c>
      <c r="F382" s="633"/>
      <c r="G382" s="634"/>
    </row>
    <row r="383" spans="1:7" x14ac:dyDescent="0.2">
      <c r="A383" s="629"/>
      <c r="B383" s="631"/>
      <c r="C383" s="861" t="s">
        <v>1071</v>
      </c>
      <c r="D383" s="862"/>
      <c r="E383" s="632">
        <v>14.31</v>
      </c>
      <c r="F383" s="633"/>
      <c r="G383" s="634"/>
    </row>
    <row r="384" spans="1:7" x14ac:dyDescent="0.2">
      <c r="A384" s="629"/>
      <c r="B384" s="631"/>
      <c r="C384" s="861" t="s">
        <v>1072</v>
      </c>
      <c r="D384" s="862"/>
      <c r="E384" s="632">
        <v>14.56</v>
      </c>
      <c r="F384" s="633"/>
      <c r="G384" s="634"/>
    </row>
    <row r="385" spans="1:7" x14ac:dyDescent="0.2">
      <c r="A385" s="629"/>
      <c r="B385" s="631"/>
      <c r="C385" s="861" t="s">
        <v>1073</v>
      </c>
      <c r="D385" s="862"/>
      <c r="E385" s="632">
        <v>23.62</v>
      </c>
      <c r="F385" s="633"/>
      <c r="G385" s="634"/>
    </row>
    <row r="386" spans="1:7" x14ac:dyDescent="0.2">
      <c r="A386" s="629"/>
      <c r="B386" s="631"/>
      <c r="C386" s="861" t="s">
        <v>1074</v>
      </c>
      <c r="D386" s="862"/>
      <c r="E386" s="632">
        <v>40.380000000000003</v>
      </c>
      <c r="F386" s="633"/>
      <c r="G386" s="634"/>
    </row>
    <row r="387" spans="1:7" x14ac:dyDescent="0.2">
      <c r="A387" s="629"/>
      <c r="B387" s="631"/>
      <c r="C387" s="861" t="s">
        <v>1075</v>
      </c>
      <c r="D387" s="862"/>
      <c r="E387" s="632">
        <v>19.11</v>
      </c>
      <c r="F387" s="633"/>
      <c r="G387" s="634"/>
    </row>
    <row r="388" spans="1:7" x14ac:dyDescent="0.2">
      <c r="A388" s="629"/>
      <c r="B388" s="631"/>
      <c r="C388" s="861" t="s">
        <v>1076</v>
      </c>
      <c r="D388" s="862"/>
      <c r="E388" s="632">
        <v>20.14</v>
      </c>
      <c r="F388" s="633"/>
      <c r="G388" s="634"/>
    </row>
    <row r="389" spans="1:7" x14ac:dyDescent="0.2">
      <c r="A389" s="265"/>
      <c r="B389" s="266" t="s">
        <v>101</v>
      </c>
      <c r="C389" s="267" t="s">
        <v>1077</v>
      </c>
      <c r="D389" s="268"/>
      <c r="E389" s="269"/>
      <c r="F389" s="270"/>
      <c r="G389" s="271">
        <f>SUM(G364:G388)</f>
        <v>0</v>
      </c>
    </row>
    <row r="390" spans="1:7" x14ac:dyDescent="0.2">
      <c r="A390" s="245" t="s">
        <v>100</v>
      </c>
      <c r="B390" s="246" t="s">
        <v>1078</v>
      </c>
      <c r="C390" s="247" t="s">
        <v>1079</v>
      </c>
      <c r="D390" s="248"/>
      <c r="E390" s="249"/>
      <c r="F390" s="249"/>
      <c r="G390" s="250"/>
    </row>
    <row r="391" spans="1:7" ht="22.5" x14ac:dyDescent="0.2">
      <c r="A391" s="256">
        <v>148</v>
      </c>
      <c r="B391" s="257" t="s">
        <v>598</v>
      </c>
      <c r="C391" s="258" t="s">
        <v>1675</v>
      </c>
      <c r="D391" s="259" t="s">
        <v>524</v>
      </c>
      <c r="E391" s="260">
        <v>1</v>
      </c>
      <c r="F391" s="260"/>
      <c r="G391" s="261">
        <f>E391*F391</f>
        <v>0</v>
      </c>
    </row>
    <row r="392" spans="1:7" x14ac:dyDescent="0.2">
      <c r="A392" s="256">
        <v>149</v>
      </c>
      <c r="B392" s="257" t="s">
        <v>692</v>
      </c>
      <c r="C392" s="258" t="s">
        <v>904</v>
      </c>
      <c r="D392" s="259" t="s">
        <v>600</v>
      </c>
      <c r="E392" s="260">
        <v>34</v>
      </c>
      <c r="F392" s="260"/>
      <c r="G392" s="261">
        <f>E392*F392</f>
        <v>0</v>
      </c>
    </row>
    <row r="393" spans="1:7" x14ac:dyDescent="0.2">
      <c r="A393" s="265"/>
      <c r="B393" s="266" t="s">
        <v>101</v>
      </c>
      <c r="C393" s="267" t="s">
        <v>1080</v>
      </c>
      <c r="D393" s="268"/>
      <c r="E393" s="269"/>
      <c r="F393" s="270"/>
      <c r="G393" s="271">
        <f>SUM(G390:G392)</f>
        <v>0</v>
      </c>
    </row>
    <row r="394" spans="1:7" x14ac:dyDescent="0.2">
      <c r="A394" s="245" t="s">
        <v>100</v>
      </c>
      <c r="B394" s="246" t="s">
        <v>1081</v>
      </c>
      <c r="C394" s="247" t="s">
        <v>1082</v>
      </c>
      <c r="D394" s="248"/>
      <c r="E394" s="249"/>
      <c r="F394" s="249"/>
      <c r="G394" s="250"/>
    </row>
    <row r="395" spans="1:7" x14ac:dyDescent="0.2">
      <c r="A395" s="256">
        <v>153</v>
      </c>
      <c r="B395" s="257"/>
      <c r="C395" s="258" t="s">
        <v>1203</v>
      </c>
      <c r="D395" s="259"/>
      <c r="E395" s="260"/>
      <c r="F395" s="260"/>
      <c r="G395" s="261">
        <f>E395*F395</f>
        <v>0</v>
      </c>
    </row>
    <row r="396" spans="1:7" x14ac:dyDescent="0.2">
      <c r="A396" s="265"/>
      <c r="B396" s="266" t="s">
        <v>101</v>
      </c>
      <c r="C396" s="267" t="s">
        <v>1083</v>
      </c>
      <c r="D396" s="268"/>
      <c r="E396" s="269"/>
      <c r="F396" s="270"/>
      <c r="G396" s="271">
        <f>SUM(G394:G395)</f>
        <v>0</v>
      </c>
    </row>
    <row r="397" spans="1:7" x14ac:dyDescent="0.2">
      <c r="A397" s="245" t="s">
        <v>100</v>
      </c>
      <c r="B397" s="246" t="s">
        <v>1084</v>
      </c>
      <c r="C397" s="247" t="s">
        <v>1085</v>
      </c>
      <c r="D397" s="248"/>
      <c r="E397" s="249"/>
      <c r="F397" s="249"/>
      <c r="G397" s="250"/>
    </row>
    <row r="398" spans="1:7" x14ac:dyDescent="0.2">
      <c r="A398" s="256">
        <v>154</v>
      </c>
      <c r="B398" s="257" t="s">
        <v>598</v>
      </c>
      <c r="C398" s="258" t="s">
        <v>1087</v>
      </c>
      <c r="D398" s="259" t="s">
        <v>524</v>
      </c>
      <c r="E398" s="260">
        <v>1</v>
      </c>
      <c r="F398" s="260"/>
      <c r="G398" s="261">
        <f>E398*F398</f>
        <v>0</v>
      </c>
    </row>
    <row r="399" spans="1:7" x14ac:dyDescent="0.2">
      <c r="A399" s="256">
        <v>155</v>
      </c>
      <c r="B399" s="257" t="s">
        <v>692</v>
      </c>
      <c r="C399" s="258" t="s">
        <v>904</v>
      </c>
      <c r="D399" s="259" t="s">
        <v>600</v>
      </c>
      <c r="E399" s="260">
        <v>5</v>
      </c>
      <c r="F399" s="260"/>
      <c r="G399" s="261">
        <f>E399*F399</f>
        <v>0</v>
      </c>
    </row>
    <row r="400" spans="1:7" x14ac:dyDescent="0.2">
      <c r="A400" s="265"/>
      <c r="B400" s="266" t="s">
        <v>101</v>
      </c>
      <c r="C400" s="267" t="s">
        <v>1086</v>
      </c>
      <c r="D400" s="268"/>
      <c r="E400" s="269"/>
      <c r="F400" s="270"/>
      <c r="G400" s="271">
        <f>SUM(G397:G399)</f>
        <v>0</v>
      </c>
    </row>
    <row r="401" spans="1:12" x14ac:dyDescent="0.2">
      <c r="E401" s="228"/>
    </row>
    <row r="402" spans="1:12" x14ac:dyDescent="0.2">
      <c r="E402" s="228"/>
    </row>
    <row r="403" spans="1:12" x14ac:dyDescent="0.2">
      <c r="E403" s="228"/>
    </row>
    <row r="404" spans="1:12" ht="15.75" x14ac:dyDescent="0.25">
      <c r="A404" s="891" t="s">
        <v>1399</v>
      </c>
      <c r="B404" s="891"/>
      <c r="C404" s="891"/>
      <c r="D404" s="891"/>
      <c r="E404" s="891"/>
      <c r="F404" s="891"/>
      <c r="G404" s="891"/>
    </row>
    <row r="405" spans="1:12" ht="13.5" thickBot="1" x14ac:dyDescent="0.25">
      <c r="A405" s="670"/>
      <c r="B405" s="671"/>
      <c r="C405" s="672"/>
      <c r="D405" s="672"/>
      <c r="E405" s="673"/>
      <c r="F405" s="672"/>
      <c r="G405" s="672"/>
    </row>
    <row r="406" spans="1:12" ht="13.5" thickTop="1" x14ac:dyDescent="0.2">
      <c r="A406" s="896" t="s">
        <v>3</v>
      </c>
      <c r="B406" s="897"/>
      <c r="C406" s="674" t="s">
        <v>1400</v>
      </c>
      <c r="D406" s="675"/>
      <c r="E406" s="676"/>
      <c r="F406" s="677">
        <f>[1]Rekapitulace!H408</f>
        <v>0</v>
      </c>
      <c r="G406" s="678"/>
    </row>
    <row r="407" spans="1:12" ht="13.5" thickBot="1" x14ac:dyDescent="0.25">
      <c r="A407" s="892" t="s">
        <v>78</v>
      </c>
      <c r="B407" s="893"/>
      <c r="C407" s="679" t="str">
        <f>CONCATENATE(cisloobjektu," ",nazevobjektu)</f>
        <v xml:space="preserve"> Areál jízdy králů</v>
      </c>
      <c r="D407" s="680"/>
      <c r="E407" s="894"/>
      <c r="F407" s="894"/>
      <c r="G407" s="895"/>
    </row>
    <row r="408" spans="1:12" ht="13.5" thickTop="1" x14ac:dyDescent="0.2">
      <c r="A408" s="681"/>
      <c r="B408" s="682"/>
      <c r="C408" s="682"/>
      <c r="D408" s="670"/>
      <c r="E408" s="683"/>
      <c r="F408" s="670"/>
      <c r="G408" s="684"/>
    </row>
    <row r="409" spans="1:12" x14ac:dyDescent="0.2">
      <c r="A409" s="648" t="s">
        <v>89</v>
      </c>
      <c r="B409" s="649" t="s">
        <v>90</v>
      </c>
      <c r="C409" s="649" t="s">
        <v>91</v>
      </c>
      <c r="D409" s="649" t="s">
        <v>92</v>
      </c>
      <c r="E409" s="650" t="s">
        <v>93</v>
      </c>
      <c r="F409" s="649" t="s">
        <v>94</v>
      </c>
      <c r="G409" s="651" t="s">
        <v>95</v>
      </c>
    </row>
    <row r="410" spans="1:12" x14ac:dyDescent="0.2">
      <c r="A410" s="336" t="s">
        <v>100</v>
      </c>
      <c r="B410" s="337" t="s">
        <v>817</v>
      </c>
      <c r="C410" s="338" t="s">
        <v>818</v>
      </c>
      <c r="D410" s="339"/>
      <c r="E410" s="340"/>
      <c r="F410" s="340"/>
      <c r="G410" s="341"/>
      <c r="L410" s="669">
        <f>G400+G393+G389+G396+G363+G356+G343+G331+G323+G319+G302+G281+G271+G262+G258+G255+G251+G247+G243+G223+G207+G194+G190+G182+G179+G172+G158+G138+G96+G90+G74+G37+G24</f>
        <v>0</v>
      </c>
    </row>
    <row r="411" spans="1:12" x14ac:dyDescent="0.2">
      <c r="A411" s="652">
        <v>1</v>
      </c>
      <c r="B411" s="343" t="s">
        <v>1328</v>
      </c>
      <c r="C411" s="325" t="s">
        <v>1329</v>
      </c>
      <c r="D411" s="344" t="s">
        <v>150</v>
      </c>
      <c r="E411" s="345">
        <v>2</v>
      </c>
      <c r="F411" s="345"/>
      <c r="G411" s="346">
        <f>E411*F411</f>
        <v>0</v>
      </c>
    </row>
    <row r="412" spans="1:12" x14ac:dyDescent="0.2">
      <c r="A412" s="347"/>
      <c r="B412" s="348" t="s">
        <v>101</v>
      </c>
      <c r="C412" s="349" t="str">
        <f>CONCATENATE(B410," ",C410)</f>
        <v>8 Trubní vedení</v>
      </c>
      <c r="D412" s="347"/>
      <c r="E412" s="350"/>
      <c r="F412" s="350"/>
      <c r="G412" s="351">
        <f>SUM(G410:G411)</f>
        <v>0</v>
      </c>
    </row>
    <row r="413" spans="1:12" x14ac:dyDescent="0.2">
      <c r="A413" s="336" t="s">
        <v>100</v>
      </c>
      <c r="B413" s="337" t="s">
        <v>1239</v>
      </c>
      <c r="C413" s="338" t="s">
        <v>1240</v>
      </c>
      <c r="D413" s="339"/>
      <c r="E413" s="340"/>
      <c r="F413" s="340"/>
      <c r="G413" s="341"/>
    </row>
    <row r="414" spans="1:12" x14ac:dyDescent="0.2">
      <c r="A414" s="652">
        <v>2</v>
      </c>
      <c r="B414" s="343" t="s">
        <v>1330</v>
      </c>
      <c r="C414" s="325" t="s">
        <v>1331</v>
      </c>
      <c r="D414" s="344" t="s">
        <v>118</v>
      </c>
      <c r="E414" s="345">
        <v>10</v>
      </c>
      <c r="F414" s="345"/>
      <c r="G414" s="346">
        <f>E414*F414</f>
        <v>0</v>
      </c>
    </row>
    <row r="415" spans="1:12" x14ac:dyDescent="0.2">
      <c r="A415" s="652">
        <v>3</v>
      </c>
      <c r="B415" s="343" t="s">
        <v>1332</v>
      </c>
      <c r="C415" s="325" t="s">
        <v>1333</v>
      </c>
      <c r="D415" s="344" t="s">
        <v>218</v>
      </c>
      <c r="E415" s="345">
        <v>0.05</v>
      </c>
      <c r="F415" s="345"/>
      <c r="G415" s="346">
        <f>E415*F415</f>
        <v>0</v>
      </c>
    </row>
    <row r="416" spans="1:12" x14ac:dyDescent="0.2">
      <c r="A416" s="347"/>
      <c r="B416" s="348" t="s">
        <v>101</v>
      </c>
      <c r="C416" s="349" t="str">
        <f>CONCATENATE(B413," ",C413)</f>
        <v>97 Prorážení otvorů</v>
      </c>
      <c r="D416" s="347"/>
      <c r="E416" s="350"/>
      <c r="F416" s="350"/>
      <c r="G416" s="351">
        <f>SUM(G413:G415)</f>
        <v>0</v>
      </c>
    </row>
    <row r="417" spans="1:7" x14ac:dyDescent="0.2">
      <c r="A417" s="336" t="s">
        <v>100</v>
      </c>
      <c r="B417" s="337" t="s">
        <v>902</v>
      </c>
      <c r="C417" s="338" t="s">
        <v>903</v>
      </c>
      <c r="D417" s="339"/>
      <c r="E417" s="340"/>
      <c r="F417" s="340"/>
      <c r="G417" s="341"/>
    </row>
    <row r="418" spans="1:7" x14ac:dyDescent="0.2">
      <c r="A418" s="652">
        <v>4</v>
      </c>
      <c r="B418" s="343" t="s">
        <v>1334</v>
      </c>
      <c r="C418" s="325" t="s">
        <v>1335</v>
      </c>
      <c r="D418" s="344" t="s">
        <v>118</v>
      </c>
      <c r="E418" s="345">
        <v>5</v>
      </c>
      <c r="F418" s="345"/>
      <c r="G418" s="346">
        <f t="shared" ref="G418:G444" si="3">E418*F418</f>
        <v>0</v>
      </c>
    </row>
    <row r="419" spans="1:7" x14ac:dyDescent="0.2">
      <c r="A419" s="652">
        <v>5</v>
      </c>
      <c r="B419" s="343" t="s">
        <v>1336</v>
      </c>
      <c r="C419" s="325" t="s">
        <v>1337</v>
      </c>
      <c r="D419" s="344" t="s">
        <v>118</v>
      </c>
      <c r="E419" s="345">
        <v>1</v>
      </c>
      <c r="F419" s="345"/>
      <c r="G419" s="346">
        <f t="shared" si="3"/>
        <v>0</v>
      </c>
    </row>
    <row r="420" spans="1:7" x14ac:dyDescent="0.2">
      <c r="A420" s="652">
        <v>6</v>
      </c>
      <c r="B420" s="343" t="s">
        <v>1338</v>
      </c>
      <c r="C420" s="325" t="s">
        <v>1339</v>
      </c>
      <c r="D420" s="344" t="s">
        <v>150</v>
      </c>
      <c r="E420" s="345">
        <v>17</v>
      </c>
      <c r="F420" s="345"/>
      <c r="G420" s="346">
        <f t="shared" si="3"/>
        <v>0</v>
      </c>
    </row>
    <row r="421" spans="1:7" x14ac:dyDescent="0.2">
      <c r="A421" s="652">
        <v>7</v>
      </c>
      <c r="B421" s="343" t="s">
        <v>1340</v>
      </c>
      <c r="C421" s="325" t="s">
        <v>1341</v>
      </c>
      <c r="D421" s="344" t="s">
        <v>150</v>
      </c>
      <c r="E421" s="345">
        <v>6</v>
      </c>
      <c r="F421" s="345"/>
      <c r="G421" s="346">
        <f t="shared" si="3"/>
        <v>0</v>
      </c>
    </row>
    <row r="422" spans="1:7" x14ac:dyDescent="0.2">
      <c r="A422" s="652">
        <v>8</v>
      </c>
      <c r="B422" s="343" t="s">
        <v>1342</v>
      </c>
      <c r="C422" s="325" t="s">
        <v>1343</v>
      </c>
      <c r="D422" s="344" t="s">
        <v>150</v>
      </c>
      <c r="E422" s="345">
        <v>5</v>
      </c>
      <c r="F422" s="345"/>
      <c r="G422" s="346">
        <f t="shared" si="3"/>
        <v>0</v>
      </c>
    </row>
    <row r="423" spans="1:7" x14ac:dyDescent="0.2">
      <c r="A423" s="652">
        <v>9</v>
      </c>
      <c r="B423" s="343" t="s">
        <v>1344</v>
      </c>
      <c r="C423" s="325" t="s">
        <v>1345</v>
      </c>
      <c r="D423" s="344" t="s">
        <v>150</v>
      </c>
      <c r="E423" s="345">
        <v>1</v>
      </c>
      <c r="F423" s="345"/>
      <c r="G423" s="346">
        <f t="shared" si="3"/>
        <v>0</v>
      </c>
    </row>
    <row r="424" spans="1:7" x14ac:dyDescent="0.2">
      <c r="A424" s="652">
        <v>10</v>
      </c>
      <c r="B424" s="343" t="s">
        <v>1346</v>
      </c>
      <c r="C424" s="325" t="s">
        <v>1347</v>
      </c>
      <c r="D424" s="344" t="s">
        <v>150</v>
      </c>
      <c r="E424" s="345">
        <v>1</v>
      </c>
      <c r="F424" s="345"/>
      <c r="G424" s="346">
        <f t="shared" si="3"/>
        <v>0</v>
      </c>
    </row>
    <row r="425" spans="1:7" x14ac:dyDescent="0.2">
      <c r="A425" s="652">
        <v>11</v>
      </c>
      <c r="B425" s="343" t="s">
        <v>1348</v>
      </c>
      <c r="C425" s="325" t="s">
        <v>1349</v>
      </c>
      <c r="D425" s="344" t="s">
        <v>150</v>
      </c>
      <c r="E425" s="345">
        <v>35</v>
      </c>
      <c r="F425" s="345"/>
      <c r="G425" s="346">
        <f t="shared" si="3"/>
        <v>0</v>
      </c>
    </row>
    <row r="426" spans="1:7" x14ac:dyDescent="0.2">
      <c r="A426" s="652">
        <v>12</v>
      </c>
      <c r="B426" s="343" t="s">
        <v>1350</v>
      </c>
      <c r="C426" s="325" t="s">
        <v>1351</v>
      </c>
      <c r="D426" s="344" t="s">
        <v>150</v>
      </c>
      <c r="E426" s="345">
        <v>60</v>
      </c>
      <c r="F426" s="345"/>
      <c r="G426" s="346">
        <f t="shared" si="3"/>
        <v>0</v>
      </c>
    </row>
    <row r="427" spans="1:7" x14ac:dyDescent="0.2">
      <c r="A427" s="652">
        <v>13</v>
      </c>
      <c r="B427" s="343" t="s">
        <v>1352</v>
      </c>
      <c r="C427" s="325" t="s">
        <v>1353</v>
      </c>
      <c r="D427" s="344" t="s">
        <v>150</v>
      </c>
      <c r="E427" s="345">
        <v>1</v>
      </c>
      <c r="F427" s="345"/>
      <c r="G427" s="346">
        <f t="shared" si="3"/>
        <v>0</v>
      </c>
    </row>
    <row r="428" spans="1:7" x14ac:dyDescent="0.2">
      <c r="A428" s="652">
        <v>14</v>
      </c>
      <c r="B428" s="343" t="s">
        <v>1354</v>
      </c>
      <c r="C428" s="325" t="s">
        <v>1355</v>
      </c>
      <c r="D428" s="344" t="s">
        <v>118</v>
      </c>
      <c r="E428" s="345">
        <v>56</v>
      </c>
      <c r="F428" s="345"/>
      <c r="G428" s="346">
        <f t="shared" si="3"/>
        <v>0</v>
      </c>
    </row>
    <row r="429" spans="1:7" x14ac:dyDescent="0.2">
      <c r="A429" s="652">
        <v>15</v>
      </c>
      <c r="B429" s="343" t="s">
        <v>1356</v>
      </c>
      <c r="C429" s="325" t="s">
        <v>1357</v>
      </c>
      <c r="D429" s="344" t="s">
        <v>118</v>
      </c>
      <c r="E429" s="345">
        <v>31</v>
      </c>
      <c r="F429" s="345"/>
      <c r="G429" s="346">
        <f t="shared" si="3"/>
        <v>0</v>
      </c>
    </row>
    <row r="430" spans="1:7" x14ac:dyDescent="0.2">
      <c r="A430" s="652">
        <v>16</v>
      </c>
      <c r="B430" s="343" t="s">
        <v>1358</v>
      </c>
      <c r="C430" s="325" t="s">
        <v>1359</v>
      </c>
      <c r="D430" s="344" t="s">
        <v>118</v>
      </c>
      <c r="E430" s="345">
        <v>5</v>
      </c>
      <c r="F430" s="345"/>
      <c r="G430" s="346">
        <f t="shared" si="3"/>
        <v>0</v>
      </c>
    </row>
    <row r="431" spans="1:7" x14ac:dyDescent="0.2">
      <c r="A431" s="652">
        <v>17</v>
      </c>
      <c r="B431" s="343" t="s">
        <v>1360</v>
      </c>
      <c r="C431" s="325" t="s">
        <v>1361</v>
      </c>
      <c r="D431" s="344" t="s">
        <v>118</v>
      </c>
      <c r="E431" s="345">
        <v>22</v>
      </c>
      <c r="F431" s="345"/>
      <c r="G431" s="346">
        <f t="shared" si="3"/>
        <v>0</v>
      </c>
    </row>
    <row r="432" spans="1:7" x14ac:dyDescent="0.2">
      <c r="A432" s="652">
        <v>18</v>
      </c>
      <c r="B432" s="343" t="s">
        <v>1362</v>
      </c>
      <c r="C432" s="325" t="s">
        <v>1363</v>
      </c>
      <c r="D432" s="344" t="s">
        <v>118</v>
      </c>
      <c r="E432" s="345">
        <v>25</v>
      </c>
      <c r="F432" s="345"/>
      <c r="G432" s="346">
        <f t="shared" si="3"/>
        <v>0</v>
      </c>
    </row>
    <row r="433" spans="1:7" x14ac:dyDescent="0.2">
      <c r="A433" s="652">
        <v>19</v>
      </c>
      <c r="B433" s="343" t="s">
        <v>1360</v>
      </c>
      <c r="C433" s="325" t="s">
        <v>1364</v>
      </c>
      <c r="D433" s="344" t="s">
        <v>118</v>
      </c>
      <c r="E433" s="345">
        <v>1</v>
      </c>
      <c r="F433" s="345"/>
      <c r="G433" s="346">
        <f t="shared" si="3"/>
        <v>0</v>
      </c>
    </row>
    <row r="434" spans="1:7" x14ac:dyDescent="0.2">
      <c r="A434" s="652">
        <v>20</v>
      </c>
      <c r="B434" s="343" t="s">
        <v>1365</v>
      </c>
      <c r="C434" s="325" t="s">
        <v>1366</v>
      </c>
      <c r="D434" s="344" t="s">
        <v>118</v>
      </c>
      <c r="E434" s="345">
        <v>6</v>
      </c>
      <c r="F434" s="345"/>
      <c r="G434" s="346">
        <f t="shared" si="3"/>
        <v>0</v>
      </c>
    </row>
    <row r="435" spans="1:7" x14ac:dyDescent="0.2">
      <c r="A435" s="652">
        <v>21</v>
      </c>
      <c r="B435" s="343" t="s">
        <v>1367</v>
      </c>
      <c r="C435" s="325" t="s">
        <v>1368</v>
      </c>
      <c r="D435" s="344" t="s">
        <v>118</v>
      </c>
      <c r="E435" s="345">
        <v>3</v>
      </c>
      <c r="F435" s="345"/>
      <c r="G435" s="346">
        <f t="shared" si="3"/>
        <v>0</v>
      </c>
    </row>
    <row r="436" spans="1:7" ht="22.5" x14ac:dyDescent="0.2">
      <c r="A436" s="652">
        <v>22</v>
      </c>
      <c r="B436" s="343" t="s">
        <v>1369</v>
      </c>
      <c r="C436" s="325" t="s">
        <v>1370</v>
      </c>
      <c r="D436" s="344" t="s">
        <v>150</v>
      </c>
      <c r="E436" s="345">
        <v>3</v>
      </c>
      <c r="F436" s="345"/>
      <c r="G436" s="346">
        <f t="shared" si="3"/>
        <v>0</v>
      </c>
    </row>
    <row r="437" spans="1:7" ht="22.5" x14ac:dyDescent="0.2">
      <c r="A437" s="652">
        <v>23</v>
      </c>
      <c r="B437" s="343" t="s">
        <v>1371</v>
      </c>
      <c r="C437" s="325" t="s">
        <v>1372</v>
      </c>
      <c r="D437" s="344" t="s">
        <v>150</v>
      </c>
      <c r="E437" s="345">
        <v>1</v>
      </c>
      <c r="F437" s="345"/>
      <c r="G437" s="346">
        <f t="shared" si="3"/>
        <v>0</v>
      </c>
    </row>
    <row r="438" spans="1:7" x14ac:dyDescent="0.2">
      <c r="A438" s="652">
        <v>24</v>
      </c>
      <c r="B438" s="343" t="s">
        <v>1373</v>
      </c>
      <c r="C438" s="325" t="s">
        <v>1374</v>
      </c>
      <c r="D438" s="344" t="s">
        <v>150</v>
      </c>
      <c r="E438" s="345">
        <v>16</v>
      </c>
      <c r="F438" s="345"/>
      <c r="G438" s="346">
        <f t="shared" si="3"/>
        <v>0</v>
      </c>
    </row>
    <row r="439" spans="1:7" ht="22.5" x14ac:dyDescent="0.2">
      <c r="A439" s="652">
        <v>25</v>
      </c>
      <c r="B439" s="343" t="s">
        <v>1375</v>
      </c>
      <c r="C439" s="325" t="s">
        <v>1376</v>
      </c>
      <c r="D439" s="344" t="s">
        <v>150</v>
      </c>
      <c r="E439" s="345">
        <v>1</v>
      </c>
      <c r="F439" s="345"/>
      <c r="G439" s="346">
        <f t="shared" si="3"/>
        <v>0</v>
      </c>
    </row>
    <row r="440" spans="1:7" x14ac:dyDescent="0.2">
      <c r="A440" s="652">
        <v>26</v>
      </c>
      <c r="B440" s="343" t="s">
        <v>1377</v>
      </c>
      <c r="C440" s="325" t="s">
        <v>1378</v>
      </c>
      <c r="D440" s="344" t="s">
        <v>150</v>
      </c>
      <c r="E440" s="345">
        <v>17</v>
      </c>
      <c r="F440" s="345"/>
      <c r="G440" s="346">
        <f t="shared" si="3"/>
        <v>0</v>
      </c>
    </row>
    <row r="441" spans="1:7" x14ac:dyDescent="0.2">
      <c r="A441" s="652">
        <v>27</v>
      </c>
      <c r="B441" s="343" t="s">
        <v>1379</v>
      </c>
      <c r="C441" s="325" t="s">
        <v>1380</v>
      </c>
      <c r="D441" s="344" t="s">
        <v>118</v>
      </c>
      <c r="E441" s="345">
        <v>110</v>
      </c>
      <c r="F441" s="345"/>
      <c r="G441" s="346">
        <f t="shared" si="3"/>
        <v>0</v>
      </c>
    </row>
    <row r="442" spans="1:7" x14ac:dyDescent="0.2">
      <c r="A442" s="652">
        <v>28</v>
      </c>
      <c r="B442" s="343" t="s">
        <v>1381</v>
      </c>
      <c r="C442" s="325" t="s">
        <v>1382</v>
      </c>
      <c r="D442" s="344" t="s">
        <v>218</v>
      </c>
      <c r="E442" s="345">
        <v>0.44</v>
      </c>
      <c r="F442" s="345"/>
      <c r="G442" s="346">
        <f t="shared" si="3"/>
        <v>0</v>
      </c>
    </row>
    <row r="443" spans="1:7" x14ac:dyDescent="0.2">
      <c r="A443" s="652">
        <v>29</v>
      </c>
      <c r="B443" s="343" t="s">
        <v>1383</v>
      </c>
      <c r="C443" s="325" t="s">
        <v>1384</v>
      </c>
      <c r="D443" s="344" t="s">
        <v>150</v>
      </c>
      <c r="E443" s="345">
        <v>3</v>
      </c>
      <c r="F443" s="345"/>
      <c r="G443" s="346">
        <f t="shared" si="3"/>
        <v>0</v>
      </c>
    </row>
    <row r="444" spans="1:7" x14ac:dyDescent="0.2">
      <c r="A444" s="652">
        <v>30</v>
      </c>
      <c r="B444" s="343" t="s">
        <v>1385</v>
      </c>
      <c r="C444" s="325" t="s">
        <v>1386</v>
      </c>
      <c r="D444" s="344" t="s">
        <v>150</v>
      </c>
      <c r="E444" s="345">
        <v>1</v>
      </c>
      <c r="F444" s="345"/>
      <c r="G444" s="346">
        <f t="shared" si="3"/>
        <v>0</v>
      </c>
    </row>
    <row r="445" spans="1:7" x14ac:dyDescent="0.2">
      <c r="A445" s="347"/>
      <c r="B445" s="348" t="s">
        <v>101</v>
      </c>
      <c r="C445" s="349" t="str">
        <f>CONCATENATE(B417," ",C417)</f>
        <v>721 Vnitřní kanalizace</v>
      </c>
      <c r="D445" s="347"/>
      <c r="E445" s="350"/>
      <c r="F445" s="350"/>
      <c r="G445" s="351">
        <f>SUM(G417:G444)</f>
        <v>0</v>
      </c>
    </row>
    <row r="446" spans="1:7" x14ac:dyDescent="0.2">
      <c r="A446" s="336" t="s">
        <v>100</v>
      </c>
      <c r="B446" s="337" t="s">
        <v>906</v>
      </c>
      <c r="C446" s="338" t="s">
        <v>1387</v>
      </c>
      <c r="D446" s="339"/>
      <c r="E446" s="340"/>
      <c r="F446" s="340"/>
      <c r="G446" s="341"/>
    </row>
    <row r="447" spans="1:7" x14ac:dyDescent="0.2">
      <c r="A447" s="652">
        <v>31</v>
      </c>
      <c r="B447" s="343" t="s">
        <v>1354</v>
      </c>
      <c r="C447" s="325" t="s">
        <v>1355</v>
      </c>
      <c r="D447" s="344" t="s">
        <v>118</v>
      </c>
      <c r="E447" s="345">
        <v>2</v>
      </c>
      <c r="F447" s="345"/>
      <c r="G447" s="346">
        <f t="shared" ref="G447:G459" si="4">E447*F447</f>
        <v>0</v>
      </c>
    </row>
    <row r="448" spans="1:7" x14ac:dyDescent="0.2">
      <c r="A448" s="652">
        <v>32</v>
      </c>
      <c r="B448" s="343" t="s">
        <v>1356</v>
      </c>
      <c r="C448" s="325" t="s">
        <v>1357</v>
      </c>
      <c r="D448" s="344" t="s">
        <v>118</v>
      </c>
      <c r="E448" s="345">
        <v>29</v>
      </c>
      <c r="F448" s="345"/>
      <c r="G448" s="346">
        <f t="shared" si="4"/>
        <v>0</v>
      </c>
    </row>
    <row r="449" spans="1:7" x14ac:dyDescent="0.2">
      <c r="A449" s="652">
        <v>33</v>
      </c>
      <c r="B449" s="343" t="s">
        <v>1358</v>
      </c>
      <c r="C449" s="325" t="s">
        <v>1359</v>
      </c>
      <c r="D449" s="344" t="s">
        <v>118</v>
      </c>
      <c r="E449" s="345">
        <v>20</v>
      </c>
      <c r="F449" s="345"/>
      <c r="G449" s="346">
        <f t="shared" si="4"/>
        <v>0</v>
      </c>
    </row>
    <row r="450" spans="1:7" x14ac:dyDescent="0.2">
      <c r="A450" s="652">
        <v>34</v>
      </c>
      <c r="B450" s="343" t="s">
        <v>1334</v>
      </c>
      <c r="C450" s="325" t="s">
        <v>1388</v>
      </c>
      <c r="D450" s="344" t="s">
        <v>118</v>
      </c>
      <c r="E450" s="345">
        <v>7</v>
      </c>
      <c r="F450" s="345"/>
      <c r="G450" s="346">
        <f t="shared" si="4"/>
        <v>0</v>
      </c>
    </row>
    <row r="451" spans="1:7" ht="22.5" x14ac:dyDescent="0.2">
      <c r="A451" s="652">
        <v>35</v>
      </c>
      <c r="B451" s="343" t="s">
        <v>1389</v>
      </c>
      <c r="C451" s="325" t="s">
        <v>1390</v>
      </c>
      <c r="D451" s="344" t="s">
        <v>150</v>
      </c>
      <c r="E451" s="345">
        <v>5</v>
      </c>
      <c r="F451" s="345"/>
      <c r="G451" s="346">
        <f t="shared" si="4"/>
        <v>0</v>
      </c>
    </row>
    <row r="452" spans="1:7" x14ac:dyDescent="0.2">
      <c r="A452" s="652">
        <v>36</v>
      </c>
      <c r="B452" s="343" t="s">
        <v>1350</v>
      </c>
      <c r="C452" s="325" t="s">
        <v>1391</v>
      </c>
      <c r="D452" s="344" t="s">
        <v>150</v>
      </c>
      <c r="E452" s="345">
        <v>20</v>
      </c>
      <c r="F452" s="345"/>
      <c r="G452" s="346">
        <f t="shared" si="4"/>
        <v>0</v>
      </c>
    </row>
    <row r="453" spans="1:7" x14ac:dyDescent="0.2">
      <c r="A453" s="652">
        <v>37</v>
      </c>
      <c r="B453" s="343" t="s">
        <v>1348</v>
      </c>
      <c r="C453" s="325" t="s">
        <v>1392</v>
      </c>
      <c r="D453" s="344" t="s">
        <v>150</v>
      </c>
      <c r="E453" s="345">
        <v>3</v>
      </c>
      <c r="F453" s="345"/>
      <c r="G453" s="346">
        <f t="shared" si="4"/>
        <v>0</v>
      </c>
    </row>
    <row r="454" spans="1:7" x14ac:dyDescent="0.2">
      <c r="A454" s="652">
        <v>38</v>
      </c>
      <c r="B454" s="343" t="s">
        <v>1346</v>
      </c>
      <c r="C454" s="325" t="s">
        <v>1347</v>
      </c>
      <c r="D454" s="344" t="s">
        <v>150</v>
      </c>
      <c r="E454" s="345">
        <v>1</v>
      </c>
      <c r="F454" s="345"/>
      <c r="G454" s="346">
        <f t="shared" si="4"/>
        <v>0</v>
      </c>
    </row>
    <row r="455" spans="1:7" x14ac:dyDescent="0.2">
      <c r="A455" s="652">
        <v>39</v>
      </c>
      <c r="B455" s="343" t="s">
        <v>1352</v>
      </c>
      <c r="C455" s="325" t="s">
        <v>1353</v>
      </c>
      <c r="D455" s="344" t="s">
        <v>150</v>
      </c>
      <c r="E455" s="345">
        <v>2</v>
      </c>
      <c r="F455" s="345"/>
      <c r="G455" s="346">
        <f t="shared" si="4"/>
        <v>0</v>
      </c>
    </row>
    <row r="456" spans="1:7" x14ac:dyDescent="0.2">
      <c r="A456" s="652">
        <v>40</v>
      </c>
      <c r="B456" s="343" t="s">
        <v>1393</v>
      </c>
      <c r="C456" s="325" t="s">
        <v>1394</v>
      </c>
      <c r="D456" s="344" t="s">
        <v>150</v>
      </c>
      <c r="E456" s="345">
        <v>2</v>
      </c>
      <c r="F456" s="345"/>
      <c r="G456" s="346">
        <f t="shared" si="4"/>
        <v>0</v>
      </c>
    </row>
    <row r="457" spans="1:7" x14ac:dyDescent="0.2">
      <c r="A457" s="652">
        <v>41</v>
      </c>
      <c r="B457" s="343" t="s">
        <v>1395</v>
      </c>
      <c r="C457" s="325" t="s">
        <v>1396</v>
      </c>
      <c r="D457" s="344" t="s">
        <v>150</v>
      </c>
      <c r="E457" s="345">
        <v>2</v>
      </c>
      <c r="F457" s="345"/>
      <c r="G457" s="346">
        <f t="shared" si="4"/>
        <v>0</v>
      </c>
    </row>
    <row r="458" spans="1:7" x14ac:dyDescent="0.2">
      <c r="A458" s="652">
        <v>42</v>
      </c>
      <c r="B458" s="343" t="s">
        <v>1342</v>
      </c>
      <c r="C458" s="325" t="s">
        <v>1343</v>
      </c>
      <c r="D458" s="344" t="s">
        <v>150</v>
      </c>
      <c r="E458" s="345">
        <v>4</v>
      </c>
      <c r="F458" s="345"/>
      <c r="G458" s="346">
        <f t="shared" si="4"/>
        <v>0</v>
      </c>
    </row>
    <row r="459" spans="1:7" x14ac:dyDescent="0.2">
      <c r="A459" s="652">
        <v>43</v>
      </c>
      <c r="B459" s="343" t="s">
        <v>1397</v>
      </c>
      <c r="C459" s="325" t="s">
        <v>1398</v>
      </c>
      <c r="D459" s="344" t="s">
        <v>150</v>
      </c>
      <c r="E459" s="345">
        <v>1</v>
      </c>
      <c r="F459" s="345"/>
      <c r="G459" s="346">
        <f t="shared" si="4"/>
        <v>0</v>
      </c>
    </row>
    <row r="460" spans="1:7" x14ac:dyDescent="0.2">
      <c r="A460" s="347"/>
      <c r="B460" s="348" t="s">
        <v>101</v>
      </c>
      <c r="C460" s="349" t="str">
        <f>CONCATENATE(B446," ",C446)</f>
        <v>722 Dešťová kanalizace</v>
      </c>
      <c r="D460" s="347"/>
      <c r="E460" s="350"/>
      <c r="F460" s="350"/>
      <c r="G460" s="351">
        <f>SUM(G446:G459)</f>
        <v>0</v>
      </c>
    </row>
    <row r="461" spans="1:7" x14ac:dyDescent="0.2">
      <c r="A461" s="279"/>
      <c r="B461" s="279"/>
      <c r="C461" s="264"/>
      <c r="D461" s="264"/>
      <c r="E461" s="280"/>
      <c r="F461" s="264"/>
      <c r="G461" s="264"/>
    </row>
    <row r="462" spans="1:7" x14ac:dyDescent="0.2">
      <c r="A462" s="264"/>
      <c r="B462" s="264"/>
      <c r="C462" s="264"/>
      <c r="D462" s="264"/>
      <c r="E462" s="280"/>
      <c r="F462" s="264"/>
      <c r="G462" s="264"/>
    </row>
    <row r="463" spans="1:7" ht="15.75" x14ac:dyDescent="0.25">
      <c r="A463" s="891" t="s">
        <v>1427</v>
      </c>
      <c r="B463" s="891"/>
      <c r="C463" s="891"/>
      <c r="D463" s="891"/>
      <c r="E463" s="891"/>
      <c r="F463" s="891"/>
      <c r="G463" s="891"/>
    </row>
    <row r="464" spans="1:7" ht="13.5" thickBot="1" x14ac:dyDescent="0.25">
      <c r="A464" s="685"/>
      <c r="B464" s="686"/>
      <c r="C464" s="687"/>
      <c r="D464" s="687"/>
      <c r="E464" s="688"/>
      <c r="F464" s="687"/>
      <c r="G464" s="687"/>
    </row>
    <row r="465" spans="1:7" ht="13.5" thickTop="1" x14ac:dyDescent="0.2">
      <c r="A465" s="896" t="s">
        <v>3</v>
      </c>
      <c r="B465" s="897"/>
      <c r="C465" s="689" t="s">
        <v>1426</v>
      </c>
      <c r="D465" s="690"/>
      <c r="E465" s="691"/>
      <c r="F465" s="692">
        <v>0</v>
      </c>
      <c r="G465" s="693"/>
    </row>
    <row r="466" spans="1:7" ht="13.5" thickBot="1" x14ac:dyDescent="0.25">
      <c r="A466" s="892" t="s">
        <v>78</v>
      </c>
      <c r="B466" s="893"/>
      <c r="C466" s="694" t="s">
        <v>1402</v>
      </c>
      <c r="D466" s="695"/>
      <c r="E466" s="894"/>
      <c r="F466" s="894"/>
      <c r="G466" s="895"/>
    </row>
    <row r="467" spans="1:7" ht="13.5" thickTop="1" x14ac:dyDescent="0.2">
      <c r="A467" s="696"/>
      <c r="B467" s="697"/>
      <c r="C467" s="697"/>
      <c r="D467" s="685"/>
      <c r="E467" s="698"/>
      <c r="F467" s="685"/>
      <c r="G467" s="699"/>
    </row>
    <row r="468" spans="1:7" x14ac:dyDescent="0.2">
      <c r="A468" s="700" t="s">
        <v>89</v>
      </c>
      <c r="B468" s="701" t="s">
        <v>90</v>
      </c>
      <c r="C468" s="701" t="s">
        <v>91</v>
      </c>
      <c r="D468" s="701" t="s">
        <v>92</v>
      </c>
      <c r="E468" s="702" t="s">
        <v>93</v>
      </c>
      <c r="F468" s="701" t="s">
        <v>94</v>
      </c>
      <c r="G468" s="703" t="s">
        <v>95</v>
      </c>
    </row>
    <row r="469" spans="1:7" x14ac:dyDescent="0.2">
      <c r="A469" s="704" t="s">
        <v>100</v>
      </c>
      <c r="B469" s="705" t="s">
        <v>1239</v>
      </c>
      <c r="C469" s="706" t="s">
        <v>1240</v>
      </c>
      <c r="D469" s="707"/>
      <c r="E469" s="708"/>
      <c r="F469" s="708"/>
      <c r="G469" s="709"/>
    </row>
    <row r="470" spans="1:7" x14ac:dyDescent="0.2">
      <c r="A470" s="710">
        <v>1</v>
      </c>
      <c r="B470" s="711" t="s">
        <v>1330</v>
      </c>
      <c r="C470" s="712" t="s">
        <v>1331</v>
      </c>
      <c r="D470" s="713" t="s">
        <v>118</v>
      </c>
      <c r="E470" s="714">
        <v>6</v>
      </c>
      <c r="F470" s="714"/>
      <c r="G470" s="786">
        <f>E470*F470</f>
        <v>0</v>
      </c>
    </row>
    <row r="471" spans="1:7" x14ac:dyDescent="0.2">
      <c r="A471" s="710">
        <v>2</v>
      </c>
      <c r="B471" s="711" t="s">
        <v>1403</v>
      </c>
      <c r="C471" s="712" t="s">
        <v>1404</v>
      </c>
      <c r="D471" s="713" t="s">
        <v>218</v>
      </c>
      <c r="E471" s="714">
        <v>0.03</v>
      </c>
      <c r="F471" s="714"/>
      <c r="G471" s="786">
        <f>E471*F471</f>
        <v>0</v>
      </c>
    </row>
    <row r="472" spans="1:7" x14ac:dyDescent="0.2">
      <c r="A472" s="715"/>
      <c r="B472" s="716" t="s">
        <v>101</v>
      </c>
      <c r="C472" s="717" t="s">
        <v>1405</v>
      </c>
      <c r="D472" s="715"/>
      <c r="E472" s="718"/>
      <c r="F472" s="718"/>
      <c r="G472" s="827">
        <f>SUM(G470:G471)</f>
        <v>0</v>
      </c>
    </row>
    <row r="473" spans="1:7" x14ac:dyDescent="0.2">
      <c r="A473" s="704" t="s">
        <v>100</v>
      </c>
      <c r="B473" s="705" t="s">
        <v>909</v>
      </c>
      <c r="C473" s="706" t="s">
        <v>910</v>
      </c>
      <c r="D473" s="707"/>
      <c r="E473" s="708"/>
      <c r="F473" s="708"/>
      <c r="G473" s="786">
        <f t="shared" ref="G473" si="5">SUM(E473:F473)</f>
        <v>0</v>
      </c>
    </row>
    <row r="474" spans="1:7" x14ac:dyDescent="0.2">
      <c r="A474" s="710">
        <v>3</v>
      </c>
      <c r="B474" s="711" t="s">
        <v>1406</v>
      </c>
      <c r="C474" s="712" t="s">
        <v>1407</v>
      </c>
      <c r="D474" s="713" t="s">
        <v>118</v>
      </c>
      <c r="E474" s="714">
        <v>1</v>
      </c>
      <c r="F474" s="714"/>
      <c r="G474" s="786">
        <f>E474*F474</f>
        <v>0</v>
      </c>
    </row>
    <row r="475" spans="1:7" x14ac:dyDescent="0.2">
      <c r="A475" s="710">
        <v>4</v>
      </c>
      <c r="B475" s="711" t="s">
        <v>1408</v>
      </c>
      <c r="C475" s="712" t="s">
        <v>1409</v>
      </c>
      <c r="D475" s="713" t="s">
        <v>150</v>
      </c>
      <c r="E475" s="714">
        <v>1</v>
      </c>
      <c r="F475" s="714"/>
      <c r="G475" s="786">
        <f t="shared" ref="G475:G485" si="6">E475*F475</f>
        <v>0</v>
      </c>
    </row>
    <row r="476" spans="1:7" ht="22.5" x14ac:dyDescent="0.2">
      <c r="A476" s="710">
        <v>5</v>
      </c>
      <c r="B476" s="711" t="s">
        <v>1406</v>
      </c>
      <c r="C476" s="712" t="s">
        <v>1913</v>
      </c>
      <c r="D476" s="713" t="s">
        <v>232</v>
      </c>
      <c r="E476" s="714">
        <v>1</v>
      </c>
      <c r="F476" s="714"/>
      <c r="G476" s="786">
        <f t="shared" si="6"/>
        <v>0</v>
      </c>
    </row>
    <row r="477" spans="1:7" x14ac:dyDescent="0.2">
      <c r="A477" s="710">
        <v>6</v>
      </c>
      <c r="B477" s="711" t="s">
        <v>1410</v>
      </c>
      <c r="C477" s="712" t="s">
        <v>1411</v>
      </c>
      <c r="D477" s="713" t="s">
        <v>303</v>
      </c>
      <c r="E477" s="714">
        <v>1</v>
      </c>
      <c r="F477" s="714"/>
      <c r="G477" s="786">
        <f t="shared" si="6"/>
        <v>0</v>
      </c>
    </row>
    <row r="478" spans="1:7" x14ac:dyDescent="0.2">
      <c r="A478" s="710">
        <v>7</v>
      </c>
      <c r="B478" s="711" t="s">
        <v>1412</v>
      </c>
      <c r="C478" s="712" t="s">
        <v>1413</v>
      </c>
      <c r="D478" s="713" t="s">
        <v>150</v>
      </c>
      <c r="E478" s="714">
        <v>1</v>
      </c>
      <c r="F478" s="714"/>
      <c r="G478" s="786">
        <f t="shared" si="6"/>
        <v>0</v>
      </c>
    </row>
    <row r="479" spans="1:7" ht="22.5" x14ac:dyDescent="0.2">
      <c r="A479" s="710">
        <v>8</v>
      </c>
      <c r="B479" s="711" t="s">
        <v>1414</v>
      </c>
      <c r="C479" s="712" t="s">
        <v>1415</v>
      </c>
      <c r="D479" s="713" t="s">
        <v>118</v>
      </c>
      <c r="E479" s="714">
        <v>6</v>
      </c>
      <c r="F479" s="714"/>
      <c r="G479" s="786">
        <f t="shared" si="6"/>
        <v>0</v>
      </c>
    </row>
    <row r="480" spans="1:7" x14ac:dyDescent="0.2">
      <c r="A480" s="710">
        <v>9</v>
      </c>
      <c r="B480" s="711" t="s">
        <v>1416</v>
      </c>
      <c r="C480" s="712" t="s">
        <v>1417</v>
      </c>
      <c r="D480" s="713" t="s">
        <v>150</v>
      </c>
      <c r="E480" s="714">
        <v>1</v>
      </c>
      <c r="F480" s="714"/>
      <c r="G480" s="786">
        <f t="shared" si="6"/>
        <v>0</v>
      </c>
    </row>
    <row r="481" spans="1:7" x14ac:dyDescent="0.2">
      <c r="A481" s="710">
        <v>10</v>
      </c>
      <c r="B481" s="711" t="s">
        <v>1418</v>
      </c>
      <c r="C481" s="712" t="s">
        <v>1419</v>
      </c>
      <c r="D481" s="713" t="s">
        <v>118</v>
      </c>
      <c r="E481" s="714">
        <v>6</v>
      </c>
      <c r="F481" s="714"/>
      <c r="G481" s="786">
        <f t="shared" si="6"/>
        <v>0</v>
      </c>
    </row>
    <row r="482" spans="1:7" x14ac:dyDescent="0.2">
      <c r="A482" s="710">
        <v>11</v>
      </c>
      <c r="B482" s="711" t="s">
        <v>1420</v>
      </c>
      <c r="C482" s="712" t="s">
        <v>1421</v>
      </c>
      <c r="D482" s="713" t="s">
        <v>524</v>
      </c>
      <c r="E482" s="714">
        <v>1</v>
      </c>
      <c r="F482" s="714"/>
      <c r="G482" s="786">
        <f t="shared" si="6"/>
        <v>0</v>
      </c>
    </row>
    <row r="483" spans="1:7" x14ac:dyDescent="0.2">
      <c r="A483" s="710">
        <v>12</v>
      </c>
      <c r="B483" s="711" t="s">
        <v>1422</v>
      </c>
      <c r="C483" s="712" t="s">
        <v>1423</v>
      </c>
      <c r="D483" s="713" t="s">
        <v>218</v>
      </c>
      <c r="E483" s="714">
        <v>2.8000000000000001E-2</v>
      </c>
      <c r="F483" s="714"/>
      <c r="G483" s="786">
        <f t="shared" si="6"/>
        <v>0</v>
      </c>
    </row>
    <row r="484" spans="1:7" x14ac:dyDescent="0.2">
      <c r="A484" s="710">
        <v>13</v>
      </c>
      <c r="B484" s="711" t="s">
        <v>1420</v>
      </c>
      <c r="C484" s="712" t="s">
        <v>1424</v>
      </c>
      <c r="D484" s="713" t="s">
        <v>524</v>
      </c>
      <c r="E484" s="714">
        <v>1</v>
      </c>
      <c r="F484" s="714"/>
      <c r="G484" s="786">
        <f t="shared" si="6"/>
        <v>0</v>
      </c>
    </row>
    <row r="485" spans="1:7" x14ac:dyDescent="0.2">
      <c r="A485" s="710">
        <v>14</v>
      </c>
      <c r="B485" s="711" t="s">
        <v>1420</v>
      </c>
      <c r="C485" s="712" t="s">
        <v>1425</v>
      </c>
      <c r="D485" s="713" t="s">
        <v>524</v>
      </c>
      <c r="E485" s="714">
        <v>1</v>
      </c>
      <c r="F485" s="714"/>
      <c r="G485" s="786">
        <f t="shared" si="6"/>
        <v>0</v>
      </c>
    </row>
    <row r="486" spans="1:7" x14ac:dyDescent="0.2">
      <c r="A486" s="715"/>
      <c r="B486" s="716" t="s">
        <v>101</v>
      </c>
      <c r="C486" s="717" t="s">
        <v>911</v>
      </c>
      <c r="D486" s="715"/>
      <c r="E486" s="718"/>
      <c r="F486" s="718"/>
      <c r="G486" s="719">
        <f>SUM(G473:G485)</f>
        <v>0</v>
      </c>
    </row>
    <row r="489" spans="1:7" ht="15.75" x14ac:dyDescent="0.25">
      <c r="A489" s="891" t="s">
        <v>1536</v>
      </c>
      <c r="B489" s="891"/>
      <c r="C489" s="891"/>
      <c r="D489" s="891"/>
      <c r="E489" s="891"/>
      <c r="F489" s="891"/>
      <c r="G489" s="891"/>
    </row>
    <row r="490" spans="1:7" ht="13.5" thickBot="1" x14ac:dyDescent="0.25">
      <c r="A490" s="720"/>
      <c r="B490" s="721"/>
      <c r="C490" s="722"/>
      <c r="D490" s="722"/>
      <c r="E490" s="723"/>
      <c r="F490" s="722"/>
      <c r="G490" s="722"/>
    </row>
    <row r="491" spans="1:7" ht="13.5" thickTop="1" x14ac:dyDescent="0.2">
      <c r="A491" s="896" t="s">
        <v>3</v>
      </c>
      <c r="B491" s="897"/>
      <c r="C491" s="724" t="s">
        <v>1426</v>
      </c>
      <c r="D491" s="725"/>
      <c r="E491" s="726"/>
      <c r="F491" s="727">
        <v>0</v>
      </c>
      <c r="G491" s="728"/>
    </row>
    <row r="492" spans="1:7" ht="13.5" thickBot="1" x14ac:dyDescent="0.25">
      <c r="A492" s="892" t="s">
        <v>78</v>
      </c>
      <c r="B492" s="893"/>
      <c r="C492" s="729" t="s">
        <v>1402</v>
      </c>
      <c r="D492" s="730"/>
      <c r="E492" s="894"/>
      <c r="F492" s="894"/>
      <c r="G492" s="895"/>
    </row>
    <row r="493" spans="1:7" ht="13.5" thickTop="1" x14ac:dyDescent="0.2">
      <c r="A493" s="731"/>
      <c r="B493" s="732"/>
      <c r="C493" s="732"/>
      <c r="D493" s="720"/>
      <c r="E493" s="733"/>
      <c r="F493" s="720"/>
      <c r="G493" s="734"/>
    </row>
    <row r="494" spans="1:7" x14ac:dyDescent="0.2">
      <c r="A494" s="735" t="s">
        <v>89</v>
      </c>
      <c r="B494" s="736" t="s">
        <v>90</v>
      </c>
      <c r="C494" s="736" t="s">
        <v>91</v>
      </c>
      <c r="D494" s="736" t="s">
        <v>92</v>
      </c>
      <c r="E494" s="737" t="s">
        <v>93</v>
      </c>
      <c r="F494" s="736" t="s">
        <v>94</v>
      </c>
      <c r="G494" s="738" t="s">
        <v>95</v>
      </c>
    </row>
    <row r="495" spans="1:7" x14ac:dyDescent="0.2">
      <c r="A495" s="739" t="s">
        <v>100</v>
      </c>
      <c r="B495" s="740" t="s">
        <v>906</v>
      </c>
      <c r="C495" s="741" t="s">
        <v>1429</v>
      </c>
      <c r="D495" s="742"/>
      <c r="E495" s="743"/>
      <c r="F495" s="743"/>
      <c r="G495" s="744"/>
    </row>
    <row r="496" spans="1:7" x14ac:dyDescent="0.2">
      <c r="A496" s="745">
        <v>1</v>
      </c>
      <c r="B496" s="746" t="s">
        <v>1430</v>
      </c>
      <c r="C496" s="747" t="s">
        <v>1431</v>
      </c>
      <c r="D496" s="748" t="s">
        <v>118</v>
      </c>
      <c r="E496" s="749">
        <v>65</v>
      </c>
      <c r="F496" s="749"/>
      <c r="G496" s="786">
        <f>E496*F496</f>
        <v>0</v>
      </c>
    </row>
    <row r="497" spans="1:7" x14ac:dyDescent="0.2">
      <c r="A497" s="745">
        <v>2</v>
      </c>
      <c r="B497" s="746" t="s">
        <v>1432</v>
      </c>
      <c r="C497" s="747" t="s">
        <v>1433</v>
      </c>
      <c r="D497" s="748" t="s">
        <v>118</v>
      </c>
      <c r="E497" s="749">
        <v>34</v>
      </c>
      <c r="F497" s="749"/>
      <c r="G497" s="786">
        <f t="shared" ref="G497:G501" si="7">E497*F497</f>
        <v>0</v>
      </c>
    </row>
    <row r="498" spans="1:7" x14ac:dyDescent="0.2">
      <c r="A498" s="745">
        <v>3</v>
      </c>
      <c r="B498" s="746" t="s">
        <v>1434</v>
      </c>
      <c r="C498" s="747" t="s">
        <v>1435</v>
      </c>
      <c r="D498" s="748" t="s">
        <v>118</v>
      </c>
      <c r="E498" s="749">
        <v>25</v>
      </c>
      <c r="F498" s="749"/>
      <c r="G498" s="786">
        <f t="shared" si="7"/>
        <v>0</v>
      </c>
    </row>
    <row r="499" spans="1:7" x14ac:dyDescent="0.2">
      <c r="A499" s="745">
        <v>4</v>
      </c>
      <c r="B499" s="746" t="s">
        <v>1436</v>
      </c>
      <c r="C499" s="747" t="s">
        <v>1437</v>
      </c>
      <c r="D499" s="748" t="s">
        <v>118</v>
      </c>
      <c r="E499" s="749">
        <v>14.5</v>
      </c>
      <c r="F499" s="749"/>
      <c r="G499" s="786">
        <f t="shared" si="7"/>
        <v>0</v>
      </c>
    </row>
    <row r="500" spans="1:7" x14ac:dyDescent="0.2">
      <c r="A500" s="745">
        <v>5</v>
      </c>
      <c r="B500" s="746" t="s">
        <v>1438</v>
      </c>
      <c r="C500" s="747" t="s">
        <v>1439</v>
      </c>
      <c r="D500" s="748" t="s">
        <v>118</v>
      </c>
      <c r="E500" s="749">
        <v>4.5</v>
      </c>
      <c r="F500" s="749"/>
      <c r="G500" s="786">
        <f t="shared" si="7"/>
        <v>0</v>
      </c>
    </row>
    <row r="501" spans="1:7" x14ac:dyDescent="0.2">
      <c r="A501" s="745">
        <v>6</v>
      </c>
      <c r="B501" s="746" t="s">
        <v>1440</v>
      </c>
      <c r="C501" s="747" t="s">
        <v>1441</v>
      </c>
      <c r="D501" s="748" t="s">
        <v>118</v>
      </c>
      <c r="E501" s="749">
        <v>143</v>
      </c>
      <c r="F501" s="749"/>
      <c r="G501" s="786">
        <f t="shared" si="7"/>
        <v>0</v>
      </c>
    </row>
    <row r="502" spans="1:7" x14ac:dyDescent="0.2">
      <c r="A502" s="751"/>
      <c r="B502" s="752" t="s">
        <v>101</v>
      </c>
      <c r="C502" s="753" t="s">
        <v>1442</v>
      </c>
      <c r="D502" s="751"/>
      <c r="E502" s="754"/>
      <c r="F502" s="754"/>
      <c r="G502" s="755">
        <f>SUM(G496:G501)</f>
        <v>0</v>
      </c>
    </row>
    <row r="503" spans="1:7" x14ac:dyDescent="0.2">
      <c r="A503" s="739" t="s">
        <v>100</v>
      </c>
      <c r="B503" s="740" t="s">
        <v>1443</v>
      </c>
      <c r="C503" s="741" t="s">
        <v>1444</v>
      </c>
      <c r="D503" s="742"/>
      <c r="E503" s="743"/>
      <c r="F503" s="743"/>
      <c r="G503" s="744"/>
    </row>
    <row r="504" spans="1:7" x14ac:dyDescent="0.2">
      <c r="A504" s="745">
        <v>7</v>
      </c>
      <c r="B504" s="746" t="s">
        <v>1445</v>
      </c>
      <c r="C504" s="747" t="s">
        <v>1446</v>
      </c>
      <c r="D504" s="748" t="s">
        <v>524</v>
      </c>
      <c r="E504" s="749">
        <v>1</v>
      </c>
      <c r="F504" s="749"/>
      <c r="G504" s="786">
        <f>E504*F504</f>
        <v>0</v>
      </c>
    </row>
    <row r="505" spans="1:7" x14ac:dyDescent="0.2">
      <c r="A505" s="745">
        <v>8</v>
      </c>
      <c r="B505" s="746" t="s">
        <v>1447</v>
      </c>
      <c r="C505" s="747" t="s">
        <v>1448</v>
      </c>
      <c r="D505" s="748" t="s">
        <v>218</v>
      </c>
      <c r="E505" s="749">
        <v>1.6</v>
      </c>
      <c r="F505" s="749"/>
      <c r="G505" s="786">
        <f t="shared" ref="G505:G508" si="8">E505*F505</f>
        <v>0</v>
      </c>
    </row>
    <row r="506" spans="1:7" x14ac:dyDescent="0.2">
      <c r="A506" s="745">
        <v>9</v>
      </c>
      <c r="B506" s="746" t="s">
        <v>1449</v>
      </c>
      <c r="C506" s="747" t="s">
        <v>1450</v>
      </c>
      <c r="D506" s="748" t="s">
        <v>150</v>
      </c>
      <c r="E506" s="749">
        <v>1</v>
      </c>
      <c r="F506" s="749"/>
      <c r="G506" s="786">
        <f t="shared" si="8"/>
        <v>0</v>
      </c>
    </row>
    <row r="507" spans="1:7" x14ac:dyDescent="0.2">
      <c r="A507" s="745">
        <v>10</v>
      </c>
      <c r="B507" s="746" t="s">
        <v>1451</v>
      </c>
      <c r="C507" s="747" t="s">
        <v>1651</v>
      </c>
      <c r="D507" s="748" t="s">
        <v>524</v>
      </c>
      <c r="E507" s="749">
        <v>1</v>
      </c>
      <c r="F507" s="749"/>
      <c r="G507" s="786">
        <f t="shared" si="8"/>
        <v>0</v>
      </c>
    </row>
    <row r="508" spans="1:7" ht="22.5" x14ac:dyDescent="0.2">
      <c r="A508" s="745">
        <v>11</v>
      </c>
      <c r="B508" s="746" t="s">
        <v>1452</v>
      </c>
      <c r="C508" s="747" t="s">
        <v>1453</v>
      </c>
      <c r="D508" s="748" t="s">
        <v>1454</v>
      </c>
      <c r="E508" s="749">
        <v>1</v>
      </c>
      <c r="F508" s="749"/>
      <c r="G508" s="786">
        <f t="shared" si="8"/>
        <v>0</v>
      </c>
    </row>
    <row r="509" spans="1:7" x14ac:dyDescent="0.2">
      <c r="A509" s="751"/>
      <c r="B509" s="752" t="s">
        <v>101</v>
      </c>
      <c r="C509" s="753" t="s">
        <v>1455</v>
      </c>
      <c r="D509" s="751"/>
      <c r="E509" s="754"/>
      <c r="F509" s="754"/>
      <c r="G509" s="755">
        <f>SUM(G504:G508)</f>
        <v>0</v>
      </c>
    </row>
    <row r="510" spans="1:7" x14ac:dyDescent="0.2">
      <c r="A510" s="739" t="s">
        <v>100</v>
      </c>
      <c r="B510" s="740" t="s">
        <v>1456</v>
      </c>
      <c r="C510" s="741" t="s">
        <v>1457</v>
      </c>
      <c r="D510" s="742"/>
      <c r="E510" s="743"/>
      <c r="F510" s="743"/>
      <c r="G510" s="744"/>
    </row>
    <row r="511" spans="1:7" x14ac:dyDescent="0.2">
      <c r="A511" s="745">
        <v>12</v>
      </c>
      <c r="B511" s="746" t="s">
        <v>1458</v>
      </c>
      <c r="C511" s="747" t="s">
        <v>1652</v>
      </c>
      <c r="D511" s="748" t="s">
        <v>118</v>
      </c>
      <c r="E511" s="749">
        <v>65</v>
      </c>
      <c r="F511" s="749"/>
      <c r="G511" s="750">
        <f>E511*F511</f>
        <v>0</v>
      </c>
    </row>
    <row r="512" spans="1:7" x14ac:dyDescent="0.2">
      <c r="A512" s="745">
        <v>13</v>
      </c>
      <c r="B512" s="746" t="s">
        <v>1459</v>
      </c>
      <c r="C512" s="747" t="s">
        <v>1653</v>
      </c>
      <c r="D512" s="748" t="s">
        <v>118</v>
      </c>
      <c r="E512" s="749">
        <v>34</v>
      </c>
      <c r="F512" s="749"/>
      <c r="G512" s="786">
        <f t="shared" ref="G512:G519" si="9">E512*F512</f>
        <v>0</v>
      </c>
    </row>
    <row r="513" spans="1:7" ht="22.5" x14ac:dyDescent="0.2">
      <c r="A513" s="745">
        <v>14</v>
      </c>
      <c r="B513" s="746" t="s">
        <v>1460</v>
      </c>
      <c r="C513" s="747" t="s">
        <v>1461</v>
      </c>
      <c r="D513" s="748" t="s">
        <v>118</v>
      </c>
      <c r="E513" s="749">
        <v>25</v>
      </c>
      <c r="F513" s="749"/>
      <c r="G513" s="786">
        <f t="shared" si="9"/>
        <v>0</v>
      </c>
    </row>
    <row r="514" spans="1:7" x14ac:dyDescent="0.2">
      <c r="A514" s="745">
        <v>15</v>
      </c>
      <c r="B514" s="746" t="s">
        <v>1462</v>
      </c>
      <c r="C514" s="747" t="s">
        <v>1654</v>
      </c>
      <c r="D514" s="748" t="s">
        <v>118</v>
      </c>
      <c r="E514" s="749">
        <v>19</v>
      </c>
      <c r="F514" s="749"/>
      <c r="G514" s="786">
        <f t="shared" si="9"/>
        <v>0</v>
      </c>
    </row>
    <row r="515" spans="1:7" ht="22.5" x14ac:dyDescent="0.2">
      <c r="A515" s="745">
        <v>16</v>
      </c>
      <c r="B515" s="746" t="s">
        <v>1463</v>
      </c>
      <c r="C515" s="747" t="s">
        <v>1464</v>
      </c>
      <c r="D515" s="748" t="s">
        <v>118</v>
      </c>
      <c r="E515" s="749">
        <v>65</v>
      </c>
      <c r="F515" s="749"/>
      <c r="G515" s="786">
        <f t="shared" si="9"/>
        <v>0</v>
      </c>
    </row>
    <row r="516" spans="1:7" ht="22.5" x14ac:dyDescent="0.2">
      <c r="A516" s="745">
        <v>17</v>
      </c>
      <c r="B516" s="746" t="s">
        <v>1465</v>
      </c>
      <c r="C516" s="747" t="s">
        <v>1466</v>
      </c>
      <c r="D516" s="748" t="s">
        <v>118</v>
      </c>
      <c r="E516" s="749">
        <v>34</v>
      </c>
      <c r="F516" s="749"/>
      <c r="G516" s="786">
        <f t="shared" si="9"/>
        <v>0</v>
      </c>
    </row>
    <row r="517" spans="1:7" ht="22.5" x14ac:dyDescent="0.2">
      <c r="A517" s="745">
        <v>18</v>
      </c>
      <c r="B517" s="746" t="s">
        <v>1467</v>
      </c>
      <c r="C517" s="747" t="s">
        <v>1468</v>
      </c>
      <c r="D517" s="748" t="s">
        <v>118</v>
      </c>
      <c r="E517" s="749">
        <v>25</v>
      </c>
      <c r="F517" s="749"/>
      <c r="G517" s="786">
        <f t="shared" si="9"/>
        <v>0</v>
      </c>
    </row>
    <row r="518" spans="1:7" ht="22.5" x14ac:dyDescent="0.2">
      <c r="A518" s="745">
        <v>19</v>
      </c>
      <c r="B518" s="746" t="s">
        <v>1469</v>
      </c>
      <c r="C518" s="747" t="s">
        <v>1470</v>
      </c>
      <c r="D518" s="748" t="s">
        <v>118</v>
      </c>
      <c r="E518" s="749">
        <v>19</v>
      </c>
      <c r="F518" s="749"/>
      <c r="G518" s="786">
        <f t="shared" si="9"/>
        <v>0</v>
      </c>
    </row>
    <row r="519" spans="1:7" x14ac:dyDescent="0.2">
      <c r="A519" s="745">
        <v>20</v>
      </c>
      <c r="B519" s="746" t="s">
        <v>1471</v>
      </c>
      <c r="C519" s="747" t="s">
        <v>1472</v>
      </c>
      <c r="D519" s="748" t="s">
        <v>118</v>
      </c>
      <c r="E519" s="749">
        <v>143</v>
      </c>
      <c r="F519" s="749"/>
      <c r="G519" s="786">
        <f t="shared" si="9"/>
        <v>0</v>
      </c>
    </row>
    <row r="520" spans="1:7" x14ac:dyDescent="0.2">
      <c r="A520" s="751"/>
      <c r="B520" s="752" t="s">
        <v>101</v>
      </c>
      <c r="C520" s="753" t="s">
        <v>1473</v>
      </c>
      <c r="D520" s="751"/>
      <c r="E520" s="754"/>
      <c r="F520" s="754"/>
      <c r="G520" s="755">
        <f>SUM(G511:G519)</f>
        <v>0</v>
      </c>
    </row>
    <row r="521" spans="1:7" x14ac:dyDescent="0.2">
      <c r="A521" s="739" t="s">
        <v>100</v>
      </c>
      <c r="B521" s="740" t="s">
        <v>1474</v>
      </c>
      <c r="C521" s="741" t="s">
        <v>1475</v>
      </c>
      <c r="D521" s="742"/>
      <c r="E521" s="743"/>
      <c r="F521" s="743"/>
      <c r="G521" s="744"/>
    </row>
    <row r="522" spans="1:7" x14ac:dyDescent="0.2">
      <c r="A522" s="745">
        <v>21</v>
      </c>
      <c r="B522" s="746" t="s">
        <v>1476</v>
      </c>
      <c r="C522" s="747" t="s">
        <v>1477</v>
      </c>
      <c r="D522" s="748" t="s">
        <v>150</v>
      </c>
      <c r="E522" s="749">
        <v>16</v>
      </c>
      <c r="F522" s="749"/>
      <c r="G522" s="750">
        <f>E522*F522</f>
        <v>0</v>
      </c>
    </row>
    <row r="523" spans="1:7" x14ac:dyDescent="0.2">
      <c r="A523" s="745">
        <v>22</v>
      </c>
      <c r="B523" s="746" t="s">
        <v>1478</v>
      </c>
      <c r="C523" s="747" t="s">
        <v>1655</v>
      </c>
      <c r="D523" s="748" t="s">
        <v>150</v>
      </c>
      <c r="E523" s="749">
        <v>16</v>
      </c>
      <c r="F523" s="749"/>
      <c r="G523" s="786">
        <f t="shared" ref="G523:G539" si="10">E523*F523</f>
        <v>0</v>
      </c>
    </row>
    <row r="524" spans="1:7" x14ac:dyDescent="0.2">
      <c r="A524" s="745">
        <v>23</v>
      </c>
      <c r="B524" s="746" t="s">
        <v>1479</v>
      </c>
      <c r="C524" s="747" t="s">
        <v>1480</v>
      </c>
      <c r="D524" s="748" t="s">
        <v>150</v>
      </c>
      <c r="E524" s="749">
        <v>5</v>
      </c>
      <c r="F524" s="749"/>
      <c r="G524" s="786">
        <f t="shared" si="10"/>
        <v>0</v>
      </c>
    </row>
    <row r="525" spans="1:7" x14ac:dyDescent="0.2">
      <c r="A525" s="745">
        <v>24</v>
      </c>
      <c r="B525" s="746" t="s">
        <v>1481</v>
      </c>
      <c r="C525" s="747" t="s">
        <v>1656</v>
      </c>
      <c r="D525" s="748" t="s">
        <v>524</v>
      </c>
      <c r="E525" s="749">
        <v>2</v>
      </c>
      <c r="F525" s="749"/>
      <c r="G525" s="786">
        <f t="shared" si="10"/>
        <v>0</v>
      </c>
    </row>
    <row r="526" spans="1:7" x14ac:dyDescent="0.2">
      <c r="A526" s="745">
        <v>25</v>
      </c>
      <c r="B526" s="746" t="s">
        <v>1482</v>
      </c>
      <c r="C526" s="747" t="s">
        <v>1483</v>
      </c>
      <c r="D526" s="748" t="s">
        <v>150</v>
      </c>
      <c r="E526" s="749">
        <v>6</v>
      </c>
      <c r="F526" s="749"/>
      <c r="G526" s="786">
        <f t="shared" si="10"/>
        <v>0</v>
      </c>
    </row>
    <row r="527" spans="1:7" x14ac:dyDescent="0.2">
      <c r="A527" s="745">
        <v>26</v>
      </c>
      <c r="B527" s="746" t="s">
        <v>1484</v>
      </c>
      <c r="C527" s="747" t="s">
        <v>1485</v>
      </c>
      <c r="D527" s="748" t="s">
        <v>150</v>
      </c>
      <c r="E527" s="749">
        <v>1</v>
      </c>
      <c r="F527" s="749"/>
      <c r="G527" s="786">
        <f t="shared" si="10"/>
        <v>0</v>
      </c>
    </row>
    <row r="528" spans="1:7" x14ac:dyDescent="0.2">
      <c r="A528" s="745">
        <v>27</v>
      </c>
      <c r="B528" s="746" t="s">
        <v>1486</v>
      </c>
      <c r="C528" s="747" t="s">
        <v>1487</v>
      </c>
      <c r="D528" s="748" t="s">
        <v>150</v>
      </c>
      <c r="E528" s="749">
        <v>3</v>
      </c>
      <c r="F528" s="749"/>
      <c r="G528" s="786">
        <f t="shared" si="10"/>
        <v>0</v>
      </c>
    </row>
    <row r="529" spans="1:7" x14ac:dyDescent="0.2">
      <c r="A529" s="745">
        <v>28</v>
      </c>
      <c r="B529" s="746" t="s">
        <v>1488</v>
      </c>
      <c r="C529" s="747" t="s">
        <v>1489</v>
      </c>
      <c r="D529" s="748" t="s">
        <v>150</v>
      </c>
      <c r="E529" s="749">
        <v>1</v>
      </c>
      <c r="F529" s="749"/>
      <c r="G529" s="786">
        <f t="shared" si="10"/>
        <v>0</v>
      </c>
    </row>
    <row r="530" spans="1:7" x14ac:dyDescent="0.2">
      <c r="A530" s="745">
        <v>29</v>
      </c>
      <c r="B530" s="746" t="s">
        <v>1490</v>
      </c>
      <c r="C530" s="747" t="s">
        <v>1491</v>
      </c>
      <c r="D530" s="748" t="s">
        <v>150</v>
      </c>
      <c r="E530" s="749">
        <v>1</v>
      </c>
      <c r="F530" s="749"/>
      <c r="G530" s="786">
        <f t="shared" si="10"/>
        <v>0</v>
      </c>
    </row>
    <row r="531" spans="1:7" x14ac:dyDescent="0.2">
      <c r="A531" s="745">
        <v>30</v>
      </c>
      <c r="B531" s="746" t="s">
        <v>1492</v>
      </c>
      <c r="C531" s="747" t="s">
        <v>1493</v>
      </c>
      <c r="D531" s="748" t="s">
        <v>150</v>
      </c>
      <c r="E531" s="749">
        <v>1</v>
      </c>
      <c r="F531" s="749"/>
      <c r="G531" s="786">
        <f t="shared" si="10"/>
        <v>0</v>
      </c>
    </row>
    <row r="532" spans="1:7" x14ac:dyDescent="0.2">
      <c r="A532" s="745">
        <v>31</v>
      </c>
      <c r="B532" s="746" t="s">
        <v>1494</v>
      </c>
      <c r="C532" s="747" t="s">
        <v>1495</v>
      </c>
      <c r="D532" s="748" t="s">
        <v>150</v>
      </c>
      <c r="E532" s="749">
        <v>1</v>
      </c>
      <c r="F532" s="749"/>
      <c r="G532" s="786">
        <f t="shared" si="10"/>
        <v>0</v>
      </c>
    </row>
    <row r="533" spans="1:7" x14ac:dyDescent="0.2">
      <c r="A533" s="745">
        <v>32</v>
      </c>
      <c r="B533" s="746" t="s">
        <v>1496</v>
      </c>
      <c r="C533" s="747" t="s">
        <v>1497</v>
      </c>
      <c r="D533" s="748" t="s">
        <v>150</v>
      </c>
      <c r="E533" s="749">
        <v>1</v>
      </c>
      <c r="F533" s="749"/>
      <c r="G533" s="786">
        <f t="shared" si="10"/>
        <v>0</v>
      </c>
    </row>
    <row r="534" spans="1:7" x14ac:dyDescent="0.2">
      <c r="A534" s="745">
        <v>33</v>
      </c>
      <c r="B534" s="746" t="s">
        <v>1498</v>
      </c>
      <c r="C534" s="747" t="s">
        <v>1499</v>
      </c>
      <c r="D534" s="748" t="s">
        <v>150</v>
      </c>
      <c r="E534" s="749">
        <v>16</v>
      </c>
      <c r="F534" s="749"/>
      <c r="G534" s="786">
        <f t="shared" si="10"/>
        <v>0</v>
      </c>
    </row>
    <row r="535" spans="1:7" x14ac:dyDescent="0.2">
      <c r="A535" s="745">
        <v>34</v>
      </c>
      <c r="B535" s="746" t="s">
        <v>1500</v>
      </c>
      <c r="C535" s="747" t="s">
        <v>1501</v>
      </c>
      <c r="D535" s="748" t="s">
        <v>150</v>
      </c>
      <c r="E535" s="749">
        <v>1</v>
      </c>
      <c r="F535" s="749"/>
      <c r="G535" s="786">
        <f t="shared" si="10"/>
        <v>0</v>
      </c>
    </row>
    <row r="536" spans="1:7" x14ac:dyDescent="0.2">
      <c r="A536" s="745">
        <v>35</v>
      </c>
      <c r="B536" s="746" t="s">
        <v>1502</v>
      </c>
      <c r="C536" s="747" t="s">
        <v>1503</v>
      </c>
      <c r="D536" s="748" t="s">
        <v>150</v>
      </c>
      <c r="E536" s="749">
        <v>1</v>
      </c>
      <c r="F536" s="749"/>
      <c r="G536" s="786">
        <f t="shared" si="10"/>
        <v>0</v>
      </c>
    </row>
    <row r="537" spans="1:7" x14ac:dyDescent="0.2">
      <c r="A537" s="745">
        <v>36</v>
      </c>
      <c r="B537" s="746" t="s">
        <v>1504</v>
      </c>
      <c r="C537" s="747" t="s">
        <v>1505</v>
      </c>
      <c r="D537" s="748" t="s">
        <v>150</v>
      </c>
      <c r="E537" s="749">
        <v>1</v>
      </c>
      <c r="F537" s="749"/>
      <c r="G537" s="786">
        <f t="shared" si="10"/>
        <v>0</v>
      </c>
    </row>
    <row r="538" spans="1:7" x14ac:dyDescent="0.2">
      <c r="A538" s="745">
        <v>37</v>
      </c>
      <c r="B538" s="746" t="s">
        <v>1506</v>
      </c>
      <c r="C538" s="747" t="s">
        <v>1507</v>
      </c>
      <c r="D538" s="748" t="s">
        <v>150</v>
      </c>
      <c r="E538" s="749">
        <v>2</v>
      </c>
      <c r="F538" s="749"/>
      <c r="G538" s="786">
        <f t="shared" si="10"/>
        <v>0</v>
      </c>
    </row>
    <row r="539" spans="1:7" x14ac:dyDescent="0.2">
      <c r="A539" s="745">
        <v>38</v>
      </c>
      <c r="B539" s="746" t="s">
        <v>1508</v>
      </c>
      <c r="C539" s="747" t="s">
        <v>1509</v>
      </c>
      <c r="D539" s="748" t="s">
        <v>150</v>
      </c>
      <c r="E539" s="749">
        <v>12</v>
      </c>
      <c r="F539" s="749"/>
      <c r="G539" s="786">
        <f t="shared" si="10"/>
        <v>0</v>
      </c>
    </row>
    <row r="540" spans="1:7" x14ac:dyDescent="0.2">
      <c r="A540" s="751"/>
      <c r="B540" s="752" t="s">
        <v>101</v>
      </c>
      <c r="C540" s="753" t="s">
        <v>1510</v>
      </c>
      <c r="D540" s="751"/>
      <c r="E540" s="754"/>
      <c r="F540" s="754"/>
      <c r="G540" s="755">
        <f>SUM(G522:G539)</f>
        <v>0</v>
      </c>
    </row>
    <row r="541" spans="1:7" x14ac:dyDescent="0.2">
      <c r="A541" s="739" t="s">
        <v>100</v>
      </c>
      <c r="B541" s="740" t="s">
        <v>1511</v>
      </c>
      <c r="C541" s="741" t="s">
        <v>1512</v>
      </c>
      <c r="D541" s="742"/>
      <c r="E541" s="743"/>
      <c r="F541" s="743"/>
      <c r="G541" s="744"/>
    </row>
    <row r="542" spans="1:7" x14ac:dyDescent="0.2">
      <c r="A542" s="745">
        <v>39</v>
      </c>
      <c r="B542" s="746" t="s">
        <v>1513</v>
      </c>
      <c r="C542" s="747" t="s">
        <v>1657</v>
      </c>
      <c r="D542" s="748" t="s">
        <v>150</v>
      </c>
      <c r="E542" s="749">
        <v>1</v>
      </c>
      <c r="F542" s="749"/>
      <c r="G542" s="750">
        <f>E542*F542</f>
        <v>0</v>
      </c>
    </row>
    <row r="543" spans="1:7" x14ac:dyDescent="0.2">
      <c r="A543" s="745">
        <v>40</v>
      </c>
      <c r="B543" s="746" t="s">
        <v>1514</v>
      </c>
      <c r="C543" s="747" t="s">
        <v>1658</v>
      </c>
      <c r="D543" s="748" t="s">
        <v>150</v>
      </c>
      <c r="E543" s="749">
        <v>3</v>
      </c>
      <c r="F543" s="749"/>
      <c r="G543" s="786">
        <f t="shared" ref="G543:G553" si="11">E543*F543</f>
        <v>0</v>
      </c>
    </row>
    <row r="544" spans="1:7" x14ac:dyDescent="0.2">
      <c r="A544" s="745">
        <v>41</v>
      </c>
      <c r="B544" s="746" t="s">
        <v>1515</v>
      </c>
      <c r="C544" s="747" t="s">
        <v>1659</v>
      </c>
      <c r="D544" s="748" t="s">
        <v>150</v>
      </c>
      <c r="E544" s="749">
        <v>1</v>
      </c>
      <c r="F544" s="749"/>
      <c r="G544" s="786">
        <f t="shared" si="11"/>
        <v>0</v>
      </c>
    </row>
    <row r="545" spans="1:7" x14ac:dyDescent="0.2">
      <c r="A545" s="745">
        <v>42</v>
      </c>
      <c r="B545" s="746" t="s">
        <v>1516</v>
      </c>
      <c r="C545" s="747" t="s">
        <v>1660</v>
      </c>
      <c r="D545" s="748" t="s">
        <v>150</v>
      </c>
      <c r="E545" s="749">
        <v>2</v>
      </c>
      <c r="F545" s="749"/>
      <c r="G545" s="786">
        <f t="shared" si="11"/>
        <v>0</v>
      </c>
    </row>
    <row r="546" spans="1:7" x14ac:dyDescent="0.2">
      <c r="A546" s="745">
        <v>43</v>
      </c>
      <c r="B546" s="746" t="s">
        <v>1517</v>
      </c>
      <c r="C546" s="747" t="s">
        <v>1661</v>
      </c>
      <c r="D546" s="748" t="s">
        <v>150</v>
      </c>
      <c r="E546" s="749">
        <v>2</v>
      </c>
      <c r="F546" s="749"/>
      <c r="G546" s="786">
        <f t="shared" si="11"/>
        <v>0</v>
      </c>
    </row>
    <row r="547" spans="1:7" x14ac:dyDescent="0.2">
      <c r="A547" s="745">
        <v>44</v>
      </c>
      <c r="B547" s="746" t="s">
        <v>1518</v>
      </c>
      <c r="C547" s="747" t="s">
        <v>1662</v>
      </c>
      <c r="D547" s="748" t="s">
        <v>150</v>
      </c>
      <c r="E547" s="749">
        <v>1</v>
      </c>
      <c r="F547" s="749"/>
      <c r="G547" s="786">
        <f t="shared" si="11"/>
        <v>0</v>
      </c>
    </row>
    <row r="548" spans="1:7" x14ac:dyDescent="0.2">
      <c r="A548" s="745">
        <v>45</v>
      </c>
      <c r="B548" s="746" t="s">
        <v>1514</v>
      </c>
      <c r="C548" s="747" t="s">
        <v>1663</v>
      </c>
      <c r="D548" s="748" t="s">
        <v>150</v>
      </c>
      <c r="E548" s="749">
        <v>1</v>
      </c>
      <c r="F548" s="749"/>
      <c r="G548" s="786">
        <f t="shared" si="11"/>
        <v>0</v>
      </c>
    </row>
    <row r="549" spans="1:7" x14ac:dyDescent="0.2">
      <c r="A549" s="745">
        <v>46</v>
      </c>
      <c r="B549" s="746" t="s">
        <v>1515</v>
      </c>
      <c r="C549" s="747" t="s">
        <v>1664</v>
      </c>
      <c r="D549" s="748" t="s">
        <v>150</v>
      </c>
      <c r="E549" s="749">
        <v>1</v>
      </c>
      <c r="F549" s="749"/>
      <c r="G549" s="786">
        <f t="shared" si="11"/>
        <v>0</v>
      </c>
    </row>
    <row r="550" spans="1:7" x14ac:dyDescent="0.2">
      <c r="A550" s="745">
        <v>47</v>
      </c>
      <c r="B550" s="746" t="s">
        <v>1519</v>
      </c>
      <c r="C550" s="747" t="s">
        <v>1664</v>
      </c>
      <c r="D550" s="748" t="s">
        <v>150</v>
      </c>
      <c r="E550" s="749">
        <v>3</v>
      </c>
      <c r="F550" s="749"/>
      <c r="G550" s="786">
        <f t="shared" si="11"/>
        <v>0</v>
      </c>
    </row>
    <row r="551" spans="1:7" x14ac:dyDescent="0.2">
      <c r="A551" s="745">
        <v>48</v>
      </c>
      <c r="B551" s="746" t="s">
        <v>1520</v>
      </c>
      <c r="C551" s="747" t="s">
        <v>1665</v>
      </c>
      <c r="D551" s="748" t="s">
        <v>150</v>
      </c>
      <c r="E551" s="749">
        <v>1</v>
      </c>
      <c r="F551" s="749"/>
      <c r="G551" s="786">
        <f t="shared" si="11"/>
        <v>0</v>
      </c>
    </row>
    <row r="552" spans="1:7" x14ac:dyDescent="0.2">
      <c r="A552" s="745">
        <v>49</v>
      </c>
      <c r="B552" s="746" t="s">
        <v>1521</v>
      </c>
      <c r="C552" s="747" t="s">
        <v>1522</v>
      </c>
      <c r="D552" s="748" t="s">
        <v>150</v>
      </c>
      <c r="E552" s="749">
        <v>16</v>
      </c>
      <c r="F552" s="749"/>
      <c r="G552" s="786">
        <f t="shared" si="11"/>
        <v>0</v>
      </c>
    </row>
    <row r="553" spans="1:7" x14ac:dyDescent="0.2">
      <c r="A553" s="745">
        <v>50</v>
      </c>
      <c r="B553" s="746" t="s">
        <v>1523</v>
      </c>
      <c r="C553" s="747" t="s">
        <v>1524</v>
      </c>
      <c r="D553" s="748" t="s">
        <v>150</v>
      </c>
      <c r="E553" s="749">
        <v>16</v>
      </c>
      <c r="F553" s="749"/>
      <c r="G553" s="786">
        <f t="shared" si="11"/>
        <v>0</v>
      </c>
    </row>
    <row r="554" spans="1:7" x14ac:dyDescent="0.2">
      <c r="A554" s="751"/>
      <c r="B554" s="752" t="s">
        <v>101</v>
      </c>
      <c r="C554" s="753" t="s">
        <v>1525</v>
      </c>
      <c r="D554" s="751"/>
      <c r="E554" s="754"/>
      <c r="F554" s="754"/>
      <c r="G554" s="755">
        <f>SUM(G542:G553)</f>
        <v>0</v>
      </c>
    </row>
    <row r="555" spans="1:7" x14ac:dyDescent="0.2">
      <c r="A555" s="739" t="s">
        <v>100</v>
      </c>
      <c r="B555" s="740" t="s">
        <v>1526</v>
      </c>
      <c r="C555" s="741" t="s">
        <v>916</v>
      </c>
      <c r="D555" s="742"/>
      <c r="E555" s="743"/>
      <c r="F555" s="743"/>
      <c r="G555" s="744"/>
    </row>
    <row r="556" spans="1:7" x14ac:dyDescent="0.2">
      <c r="A556" s="745">
        <v>51</v>
      </c>
      <c r="B556" s="746" t="s">
        <v>1527</v>
      </c>
      <c r="C556" s="747" t="s">
        <v>1528</v>
      </c>
      <c r="D556" s="748" t="s">
        <v>600</v>
      </c>
      <c r="E556" s="749">
        <v>5</v>
      </c>
      <c r="F556" s="749"/>
      <c r="G556" s="750">
        <f>E556*F556</f>
        <v>0</v>
      </c>
    </row>
    <row r="557" spans="1:7" x14ac:dyDescent="0.2">
      <c r="A557" s="745">
        <v>52</v>
      </c>
      <c r="B557" s="746" t="s">
        <v>1529</v>
      </c>
      <c r="C557" s="747" t="s">
        <v>1530</v>
      </c>
      <c r="D557" s="748" t="s">
        <v>600</v>
      </c>
      <c r="E557" s="749">
        <v>5</v>
      </c>
      <c r="F557" s="749"/>
      <c r="G557" s="786">
        <f t="shared" ref="G557:G559" si="12">E557*F557</f>
        <v>0</v>
      </c>
    </row>
    <row r="558" spans="1:7" x14ac:dyDescent="0.2">
      <c r="A558" s="745">
        <v>53</v>
      </c>
      <c r="B558" s="746" t="s">
        <v>1531</v>
      </c>
      <c r="C558" s="747" t="s">
        <v>1532</v>
      </c>
      <c r="D558" s="748" t="s">
        <v>600</v>
      </c>
      <c r="E558" s="749">
        <v>2</v>
      </c>
      <c r="F558" s="749"/>
      <c r="G558" s="786">
        <f t="shared" si="12"/>
        <v>0</v>
      </c>
    </row>
    <row r="559" spans="1:7" x14ac:dyDescent="0.2">
      <c r="A559" s="745">
        <v>54</v>
      </c>
      <c r="B559" s="746" t="s">
        <v>1533</v>
      </c>
      <c r="C559" s="747" t="s">
        <v>1534</v>
      </c>
      <c r="D559" s="748" t="s">
        <v>150</v>
      </c>
      <c r="E559" s="749">
        <v>1</v>
      </c>
      <c r="F559" s="749"/>
      <c r="G559" s="786">
        <f t="shared" si="12"/>
        <v>0</v>
      </c>
    </row>
    <row r="560" spans="1:7" x14ac:dyDescent="0.2">
      <c r="A560" s="751"/>
      <c r="B560" s="752" t="s">
        <v>101</v>
      </c>
      <c r="C560" s="753" t="s">
        <v>1535</v>
      </c>
      <c r="D560" s="751"/>
      <c r="E560" s="754"/>
      <c r="F560" s="754"/>
      <c r="G560" s="755">
        <f>SUM(G556:G559)</f>
        <v>0</v>
      </c>
    </row>
    <row r="562" spans="1:7" ht="15.75" x14ac:dyDescent="0.25">
      <c r="A562" s="891" t="s">
        <v>1648</v>
      </c>
      <c r="B562" s="891"/>
      <c r="C562" s="891"/>
      <c r="D562" s="891"/>
      <c r="E562" s="891"/>
      <c r="F562" s="891"/>
      <c r="G562" s="891"/>
    </row>
    <row r="563" spans="1:7" ht="13.5" thickBot="1" x14ac:dyDescent="0.25">
      <c r="A563" s="756"/>
      <c r="B563" s="757"/>
      <c r="C563" s="758"/>
      <c r="D563" s="758"/>
      <c r="E563" s="759"/>
      <c r="F563" s="758"/>
      <c r="G563" s="758"/>
    </row>
    <row r="564" spans="1:7" ht="13.5" thickTop="1" x14ac:dyDescent="0.2">
      <c r="A564" s="896" t="s">
        <v>3</v>
      </c>
      <c r="B564" s="897"/>
      <c r="C564" s="760" t="s">
        <v>1426</v>
      </c>
      <c r="D564" s="761"/>
      <c r="E564" s="762"/>
      <c r="F564" s="763">
        <v>0</v>
      </c>
      <c r="G564" s="764"/>
    </row>
    <row r="565" spans="1:7" ht="13.5" thickBot="1" x14ac:dyDescent="0.25">
      <c r="A565" s="892" t="s">
        <v>78</v>
      </c>
      <c r="B565" s="893"/>
      <c r="C565" s="765" t="s">
        <v>1402</v>
      </c>
      <c r="D565" s="766"/>
      <c r="E565" s="894"/>
      <c r="F565" s="894"/>
      <c r="G565" s="895"/>
    </row>
    <row r="566" spans="1:7" ht="13.5" thickTop="1" x14ac:dyDescent="0.2">
      <c r="A566" s="767"/>
      <c r="B566" s="768"/>
      <c r="C566" s="768"/>
      <c r="D566" s="756"/>
      <c r="E566" s="769"/>
      <c r="F566" s="756"/>
      <c r="G566" s="770"/>
    </row>
    <row r="567" spans="1:7" x14ac:dyDescent="0.2">
      <c r="A567" s="771" t="s">
        <v>89</v>
      </c>
      <c r="B567" s="772" t="s">
        <v>90</v>
      </c>
      <c r="C567" s="772" t="s">
        <v>91</v>
      </c>
      <c r="D567" s="772" t="s">
        <v>92</v>
      </c>
      <c r="E567" s="773" t="s">
        <v>93</v>
      </c>
      <c r="F567" s="772" t="s">
        <v>94</v>
      </c>
      <c r="G567" s="774" t="s">
        <v>95</v>
      </c>
    </row>
    <row r="568" spans="1:7" x14ac:dyDescent="0.2">
      <c r="A568" s="775" t="s">
        <v>100</v>
      </c>
      <c r="B568" s="776" t="s">
        <v>1239</v>
      </c>
      <c r="C568" s="777" t="s">
        <v>1240</v>
      </c>
      <c r="D568" s="778"/>
      <c r="E568" s="779"/>
      <c r="F568" s="779"/>
      <c r="G568" s="780"/>
    </row>
    <row r="569" spans="1:7" x14ac:dyDescent="0.2">
      <c r="A569" s="781">
        <v>1</v>
      </c>
      <c r="B569" s="782" t="s">
        <v>1330</v>
      </c>
      <c r="C569" s="783" t="s">
        <v>1331</v>
      </c>
      <c r="D569" s="784" t="s">
        <v>118</v>
      </c>
      <c r="E569" s="785">
        <v>34</v>
      </c>
      <c r="F569" s="785"/>
      <c r="G569" s="786">
        <f>E569*F569</f>
        <v>0</v>
      </c>
    </row>
    <row r="570" spans="1:7" x14ac:dyDescent="0.2">
      <c r="A570" s="781">
        <v>2</v>
      </c>
      <c r="B570" s="782" t="s">
        <v>1602</v>
      </c>
      <c r="C570" s="783" t="s">
        <v>1603</v>
      </c>
      <c r="D570" s="784" t="s">
        <v>150</v>
      </c>
      <c r="E570" s="785">
        <v>8</v>
      </c>
      <c r="F570" s="785"/>
      <c r="G570" s="786">
        <f>E570*F570</f>
        <v>0</v>
      </c>
    </row>
    <row r="571" spans="1:7" x14ac:dyDescent="0.2">
      <c r="A571" s="787"/>
      <c r="B571" s="788" t="s">
        <v>101</v>
      </c>
      <c r="C571" s="789" t="s">
        <v>1405</v>
      </c>
      <c r="D571" s="787"/>
      <c r="E571" s="790"/>
      <c r="F571" s="790"/>
      <c r="G571" s="791">
        <f>SUM(G569:G570)</f>
        <v>0</v>
      </c>
    </row>
    <row r="572" spans="1:7" x14ac:dyDescent="0.2">
      <c r="A572" s="775" t="s">
        <v>100</v>
      </c>
      <c r="B572" s="776" t="s">
        <v>906</v>
      </c>
      <c r="C572" s="777" t="s">
        <v>907</v>
      </c>
      <c r="D572" s="778"/>
      <c r="E572" s="779"/>
      <c r="F572" s="779"/>
      <c r="G572" s="780"/>
    </row>
    <row r="573" spans="1:7" ht="22.5" x14ac:dyDescent="0.2">
      <c r="A573" s="781">
        <v>3</v>
      </c>
      <c r="B573" s="782" t="s">
        <v>1604</v>
      </c>
      <c r="C573" s="783" t="s">
        <v>1666</v>
      </c>
      <c r="D573" s="784" t="s">
        <v>118</v>
      </c>
      <c r="E573" s="785">
        <v>11</v>
      </c>
      <c r="F573" s="785"/>
      <c r="G573" s="786">
        <f>E573*F573</f>
        <v>0</v>
      </c>
    </row>
    <row r="574" spans="1:7" ht="22.5" x14ac:dyDescent="0.2">
      <c r="A574" s="781">
        <v>4</v>
      </c>
      <c r="B574" s="782" t="s">
        <v>1605</v>
      </c>
      <c r="C574" s="783" t="s">
        <v>1667</v>
      </c>
      <c r="D574" s="784" t="s">
        <v>118</v>
      </c>
      <c r="E574" s="785">
        <v>55.5</v>
      </c>
      <c r="F574" s="785"/>
      <c r="G574" s="786">
        <f t="shared" ref="G574:G586" si="13">E574*F574</f>
        <v>0</v>
      </c>
    </row>
    <row r="575" spans="1:7" ht="22.5" x14ac:dyDescent="0.2">
      <c r="A575" s="781">
        <v>5</v>
      </c>
      <c r="B575" s="782" t="s">
        <v>1606</v>
      </c>
      <c r="C575" s="783" t="s">
        <v>1668</v>
      </c>
      <c r="D575" s="784" t="s">
        <v>118</v>
      </c>
      <c r="E575" s="785">
        <v>19</v>
      </c>
      <c r="F575" s="785"/>
      <c r="G575" s="786">
        <f t="shared" si="13"/>
        <v>0</v>
      </c>
    </row>
    <row r="576" spans="1:7" ht="22.5" x14ac:dyDescent="0.2">
      <c r="A576" s="781">
        <v>6</v>
      </c>
      <c r="B576" s="782" t="s">
        <v>1607</v>
      </c>
      <c r="C576" s="783" t="s">
        <v>1669</v>
      </c>
      <c r="D576" s="784" t="s">
        <v>118</v>
      </c>
      <c r="E576" s="785">
        <v>18</v>
      </c>
      <c r="F576" s="785"/>
      <c r="G576" s="786">
        <f t="shared" si="13"/>
        <v>0</v>
      </c>
    </row>
    <row r="577" spans="1:7" x14ac:dyDescent="0.2">
      <c r="A577" s="781">
        <v>7</v>
      </c>
      <c r="B577" s="782" t="s">
        <v>1608</v>
      </c>
      <c r="C577" s="783" t="s">
        <v>1433</v>
      </c>
      <c r="D577" s="784" t="s">
        <v>118</v>
      </c>
      <c r="E577" s="785">
        <v>11</v>
      </c>
      <c r="F577" s="785"/>
      <c r="G577" s="786">
        <f t="shared" si="13"/>
        <v>0</v>
      </c>
    </row>
    <row r="578" spans="1:7" x14ac:dyDescent="0.2">
      <c r="A578" s="781">
        <v>8</v>
      </c>
      <c r="B578" s="782" t="s">
        <v>1609</v>
      </c>
      <c r="C578" s="783" t="s">
        <v>1435</v>
      </c>
      <c r="D578" s="784" t="s">
        <v>118</v>
      </c>
      <c r="E578" s="785">
        <v>37.5</v>
      </c>
      <c r="F578" s="785"/>
      <c r="G578" s="786">
        <f t="shared" si="13"/>
        <v>0</v>
      </c>
    </row>
    <row r="579" spans="1:7" x14ac:dyDescent="0.2">
      <c r="A579" s="781">
        <v>9</v>
      </c>
      <c r="B579" s="782" t="s">
        <v>1610</v>
      </c>
      <c r="C579" s="783" t="s">
        <v>1611</v>
      </c>
      <c r="D579" s="784" t="s">
        <v>118</v>
      </c>
      <c r="E579" s="785">
        <v>13</v>
      </c>
      <c r="F579" s="785"/>
      <c r="G579" s="786">
        <f t="shared" si="13"/>
        <v>0</v>
      </c>
    </row>
    <row r="580" spans="1:7" x14ac:dyDescent="0.2">
      <c r="A580" s="781">
        <v>10</v>
      </c>
      <c r="B580" s="782" t="s">
        <v>1612</v>
      </c>
      <c r="C580" s="783" t="s">
        <v>1613</v>
      </c>
      <c r="D580" s="784" t="s">
        <v>118</v>
      </c>
      <c r="E580" s="785">
        <v>18</v>
      </c>
      <c r="F580" s="785"/>
      <c r="G580" s="786">
        <f t="shared" si="13"/>
        <v>0</v>
      </c>
    </row>
    <row r="581" spans="1:7" x14ac:dyDescent="0.2">
      <c r="A581" s="781">
        <v>11</v>
      </c>
      <c r="B581" s="782" t="s">
        <v>1614</v>
      </c>
      <c r="C581" s="783" t="s">
        <v>1615</v>
      </c>
      <c r="D581" s="784" t="s">
        <v>118</v>
      </c>
      <c r="E581" s="785">
        <v>6</v>
      </c>
      <c r="F581" s="785"/>
      <c r="G581" s="786">
        <f t="shared" si="13"/>
        <v>0</v>
      </c>
    </row>
    <row r="582" spans="1:7" x14ac:dyDescent="0.2">
      <c r="A582" s="781">
        <v>12</v>
      </c>
      <c r="B582" s="782" t="s">
        <v>1616</v>
      </c>
      <c r="C582" s="783" t="s">
        <v>1617</v>
      </c>
      <c r="D582" s="784" t="s">
        <v>118</v>
      </c>
      <c r="E582" s="785">
        <v>18</v>
      </c>
      <c r="F582" s="785"/>
      <c r="G582" s="786">
        <f t="shared" si="13"/>
        <v>0</v>
      </c>
    </row>
    <row r="583" spans="1:7" x14ac:dyDescent="0.2">
      <c r="A583" s="781">
        <v>13</v>
      </c>
      <c r="B583" s="782" t="s">
        <v>1440</v>
      </c>
      <c r="C583" s="783" t="s">
        <v>1618</v>
      </c>
      <c r="D583" s="784" t="s">
        <v>118</v>
      </c>
      <c r="E583" s="785">
        <v>103.5</v>
      </c>
      <c r="F583" s="785"/>
      <c r="G583" s="786">
        <f t="shared" si="13"/>
        <v>0</v>
      </c>
    </row>
    <row r="584" spans="1:7" x14ac:dyDescent="0.2">
      <c r="A584" s="781">
        <v>14</v>
      </c>
      <c r="B584" s="782" t="s">
        <v>1619</v>
      </c>
      <c r="C584" s="783" t="s">
        <v>1620</v>
      </c>
      <c r="D584" s="784" t="s">
        <v>150</v>
      </c>
      <c r="E584" s="785">
        <v>37</v>
      </c>
      <c r="F584" s="785"/>
      <c r="G584" s="786">
        <f t="shared" si="13"/>
        <v>0</v>
      </c>
    </row>
    <row r="585" spans="1:7" x14ac:dyDescent="0.2">
      <c r="A585" s="781">
        <v>15</v>
      </c>
      <c r="B585" s="782" t="s">
        <v>1621</v>
      </c>
      <c r="C585" s="783" t="s">
        <v>1622</v>
      </c>
      <c r="D585" s="784" t="s">
        <v>118</v>
      </c>
      <c r="E585" s="785">
        <v>103.5</v>
      </c>
      <c r="F585" s="785"/>
      <c r="G585" s="786">
        <f t="shared" si="13"/>
        <v>0</v>
      </c>
    </row>
    <row r="586" spans="1:7" x14ac:dyDescent="0.2">
      <c r="A586" s="781">
        <v>16</v>
      </c>
      <c r="B586" s="782" t="s">
        <v>1623</v>
      </c>
      <c r="C586" s="783" t="s">
        <v>1624</v>
      </c>
      <c r="D586" s="784" t="s">
        <v>118</v>
      </c>
      <c r="E586" s="785">
        <v>103.5</v>
      </c>
      <c r="F586" s="785"/>
      <c r="G586" s="786">
        <f t="shared" si="13"/>
        <v>0</v>
      </c>
    </row>
    <row r="587" spans="1:7" x14ac:dyDescent="0.2">
      <c r="A587" s="781">
        <v>17</v>
      </c>
      <c r="B587" s="661" t="s">
        <v>1914</v>
      </c>
      <c r="C587" s="661" t="s">
        <v>1916</v>
      </c>
      <c r="D587" s="784" t="s">
        <v>118</v>
      </c>
      <c r="E587" s="785">
        <v>7</v>
      </c>
      <c r="F587" s="785"/>
      <c r="G587" s="786">
        <f t="shared" ref="G587" si="14">E587*F587</f>
        <v>0</v>
      </c>
    </row>
    <row r="588" spans="1:7" x14ac:dyDescent="0.2">
      <c r="A588" s="781">
        <v>17</v>
      </c>
      <c r="B588" s="661" t="s">
        <v>1914</v>
      </c>
      <c r="C588" s="661" t="s">
        <v>1915</v>
      </c>
      <c r="D588" s="784" t="s">
        <v>150</v>
      </c>
      <c r="E588" s="785">
        <v>1</v>
      </c>
      <c r="F588" s="785"/>
      <c r="G588" s="786">
        <f t="shared" ref="G588" si="15">E588*F588</f>
        <v>0</v>
      </c>
    </row>
    <row r="589" spans="1:7" x14ac:dyDescent="0.2">
      <c r="A589" s="787"/>
      <c r="B589" s="788" t="s">
        <v>101</v>
      </c>
      <c r="C589" s="789" t="s">
        <v>908</v>
      </c>
      <c r="D589" s="787"/>
      <c r="E589" s="790"/>
      <c r="F589" s="790"/>
      <c r="G589" s="791">
        <f>SUM(G573:G588)</f>
        <v>0</v>
      </c>
    </row>
    <row r="590" spans="1:7" x14ac:dyDescent="0.2">
      <c r="A590" s="775" t="s">
        <v>100</v>
      </c>
      <c r="B590" s="776" t="s">
        <v>1625</v>
      </c>
      <c r="C590" s="777" t="s">
        <v>1626</v>
      </c>
      <c r="D590" s="778"/>
      <c r="E590" s="779"/>
      <c r="F590" s="779"/>
      <c r="G590" s="780"/>
    </row>
    <row r="591" spans="1:7" x14ac:dyDescent="0.2">
      <c r="A591" s="781">
        <v>50</v>
      </c>
      <c r="B591" s="782" t="s">
        <v>1627</v>
      </c>
      <c r="C591" s="783" t="s">
        <v>1670</v>
      </c>
      <c r="D591" s="784" t="s">
        <v>524</v>
      </c>
      <c r="E591" s="785">
        <v>15</v>
      </c>
      <c r="F591" s="785"/>
      <c r="G591" s="786">
        <f>E591*F591</f>
        <v>0</v>
      </c>
    </row>
    <row r="592" spans="1:7" x14ac:dyDescent="0.2">
      <c r="A592" s="781">
        <v>51</v>
      </c>
      <c r="B592" s="782" t="s">
        <v>1628</v>
      </c>
      <c r="C592" s="783" t="s">
        <v>1629</v>
      </c>
      <c r="D592" s="784" t="s">
        <v>150</v>
      </c>
      <c r="E592" s="785">
        <v>16</v>
      </c>
      <c r="F592" s="785"/>
      <c r="G592" s="786">
        <f t="shared" ref="G592:G605" si="16">E592*F592</f>
        <v>0</v>
      </c>
    </row>
    <row r="593" spans="1:7" x14ac:dyDescent="0.2">
      <c r="A593" s="781">
        <v>52</v>
      </c>
      <c r="B593" s="782" t="s">
        <v>1630</v>
      </c>
      <c r="C593" s="783" t="s">
        <v>1631</v>
      </c>
      <c r="D593" s="784" t="s">
        <v>150</v>
      </c>
      <c r="E593" s="785">
        <v>16</v>
      </c>
      <c r="F593" s="785"/>
      <c r="G593" s="786">
        <f t="shared" si="16"/>
        <v>0</v>
      </c>
    </row>
    <row r="594" spans="1:7" ht="22.5" x14ac:dyDescent="0.2">
      <c r="A594" s="781">
        <v>53</v>
      </c>
      <c r="B594" s="782" t="s">
        <v>1632</v>
      </c>
      <c r="C594" s="783" t="s">
        <v>1633</v>
      </c>
      <c r="D594" s="784" t="s">
        <v>114</v>
      </c>
      <c r="E594" s="785">
        <v>36</v>
      </c>
      <c r="F594" s="785"/>
      <c r="G594" s="786">
        <f t="shared" si="16"/>
        <v>0</v>
      </c>
    </row>
    <row r="595" spans="1:7" x14ac:dyDescent="0.2">
      <c r="A595" s="781">
        <v>54</v>
      </c>
      <c r="B595" s="782" t="s">
        <v>1634</v>
      </c>
      <c r="C595" s="783" t="s">
        <v>1671</v>
      </c>
      <c r="D595" s="784" t="s">
        <v>524</v>
      </c>
      <c r="E595" s="785">
        <v>1</v>
      </c>
      <c r="F595" s="785"/>
      <c r="G595" s="786">
        <f t="shared" si="16"/>
        <v>0</v>
      </c>
    </row>
    <row r="596" spans="1:7" ht="22.5" x14ac:dyDescent="0.2">
      <c r="A596" s="781">
        <v>55</v>
      </c>
      <c r="B596" s="782" t="s">
        <v>1635</v>
      </c>
      <c r="C596" s="783" t="s">
        <v>1674</v>
      </c>
      <c r="D596" s="784" t="s">
        <v>150</v>
      </c>
      <c r="E596" s="785">
        <v>1</v>
      </c>
      <c r="F596" s="785"/>
      <c r="G596" s="786">
        <f t="shared" si="16"/>
        <v>0</v>
      </c>
    </row>
    <row r="597" spans="1:7" x14ac:dyDescent="0.2">
      <c r="A597" s="781">
        <v>56</v>
      </c>
      <c r="B597" s="782" t="s">
        <v>1636</v>
      </c>
      <c r="C597" s="783" t="s">
        <v>1637</v>
      </c>
      <c r="D597" s="784" t="s">
        <v>524</v>
      </c>
      <c r="E597" s="785">
        <v>1</v>
      </c>
      <c r="F597" s="785"/>
      <c r="G597" s="786">
        <f t="shared" si="16"/>
        <v>0</v>
      </c>
    </row>
    <row r="598" spans="1:7" x14ac:dyDescent="0.2">
      <c r="A598" s="781">
        <v>57</v>
      </c>
      <c r="B598" s="782" t="s">
        <v>1638</v>
      </c>
      <c r="C598" s="783" t="s">
        <v>1639</v>
      </c>
      <c r="D598" s="784" t="s">
        <v>150</v>
      </c>
      <c r="E598" s="785">
        <v>1</v>
      </c>
      <c r="F598" s="785"/>
      <c r="G598" s="786">
        <f t="shared" si="16"/>
        <v>0</v>
      </c>
    </row>
    <row r="599" spans="1:7" x14ac:dyDescent="0.2">
      <c r="A599" s="781">
        <v>58</v>
      </c>
      <c r="B599" s="782" t="s">
        <v>1640</v>
      </c>
      <c r="C599" s="783" t="s">
        <v>1641</v>
      </c>
      <c r="D599" s="784" t="s">
        <v>150</v>
      </c>
      <c r="E599" s="785">
        <v>1</v>
      </c>
      <c r="F599" s="785"/>
      <c r="G599" s="786">
        <f t="shared" si="16"/>
        <v>0</v>
      </c>
    </row>
    <row r="600" spans="1:7" x14ac:dyDescent="0.2">
      <c r="A600" s="781">
        <v>59</v>
      </c>
      <c r="B600" s="782" t="s">
        <v>1642</v>
      </c>
      <c r="C600" s="783" t="s">
        <v>1643</v>
      </c>
      <c r="D600" s="784" t="s">
        <v>150</v>
      </c>
      <c r="E600" s="785">
        <v>4</v>
      </c>
      <c r="F600" s="785"/>
      <c r="G600" s="786">
        <f t="shared" si="16"/>
        <v>0</v>
      </c>
    </row>
    <row r="601" spans="1:7" x14ac:dyDescent="0.2">
      <c r="A601" s="781">
        <v>60</v>
      </c>
      <c r="B601" s="782" t="s">
        <v>1644</v>
      </c>
      <c r="C601" s="783" t="s">
        <v>1489</v>
      </c>
      <c r="D601" s="784" t="s">
        <v>150</v>
      </c>
      <c r="E601" s="785">
        <v>1</v>
      </c>
      <c r="F601" s="785"/>
      <c r="G601" s="786">
        <f t="shared" si="16"/>
        <v>0</v>
      </c>
    </row>
    <row r="602" spans="1:7" x14ac:dyDescent="0.2">
      <c r="A602" s="781">
        <v>61</v>
      </c>
      <c r="B602" s="782" t="s">
        <v>1645</v>
      </c>
      <c r="C602" s="783" t="s">
        <v>1509</v>
      </c>
      <c r="D602" s="784" t="s">
        <v>150</v>
      </c>
      <c r="E602" s="785">
        <v>6</v>
      </c>
      <c r="F602" s="785"/>
      <c r="G602" s="786">
        <f t="shared" si="16"/>
        <v>0</v>
      </c>
    </row>
    <row r="603" spans="1:7" x14ac:dyDescent="0.2">
      <c r="A603" s="781">
        <v>62</v>
      </c>
      <c r="B603" s="782" t="s">
        <v>1645</v>
      </c>
      <c r="C603" s="783" t="s">
        <v>1672</v>
      </c>
      <c r="D603" s="784" t="s">
        <v>150</v>
      </c>
      <c r="E603" s="785">
        <v>1</v>
      </c>
      <c r="F603" s="785"/>
      <c r="G603" s="786">
        <f t="shared" si="16"/>
        <v>0</v>
      </c>
    </row>
    <row r="604" spans="1:7" x14ac:dyDescent="0.2">
      <c r="A604" s="781">
        <v>63</v>
      </c>
      <c r="B604" s="782" t="s">
        <v>1645</v>
      </c>
      <c r="C604" s="783" t="s">
        <v>1673</v>
      </c>
      <c r="D604" s="784" t="s">
        <v>150</v>
      </c>
      <c r="E604" s="785">
        <v>4</v>
      </c>
      <c r="F604" s="785"/>
      <c r="G604" s="786">
        <f t="shared" si="16"/>
        <v>0</v>
      </c>
    </row>
    <row r="605" spans="1:7" x14ac:dyDescent="0.2">
      <c r="A605" s="781">
        <v>64</v>
      </c>
      <c r="B605" s="782" t="s">
        <v>1645</v>
      </c>
      <c r="C605" s="783" t="s">
        <v>1646</v>
      </c>
      <c r="D605" s="784" t="s">
        <v>150</v>
      </c>
      <c r="E605" s="785">
        <v>5</v>
      </c>
      <c r="F605" s="785"/>
      <c r="G605" s="786">
        <f t="shared" si="16"/>
        <v>0</v>
      </c>
    </row>
    <row r="606" spans="1:7" x14ac:dyDescent="0.2">
      <c r="A606" s="787"/>
      <c r="B606" s="788" t="s">
        <v>101</v>
      </c>
      <c r="C606" s="789" t="s">
        <v>1647</v>
      </c>
      <c r="D606" s="787"/>
      <c r="E606" s="790"/>
      <c r="F606" s="790"/>
      <c r="G606" s="791">
        <f>SUM(G591:G605)</f>
        <v>0</v>
      </c>
    </row>
    <row r="609" spans="1:7" ht="15.75" x14ac:dyDescent="0.25">
      <c r="A609" s="891" t="s">
        <v>1649</v>
      </c>
      <c r="B609" s="891"/>
      <c r="C609" s="891"/>
      <c r="D609" s="891"/>
      <c r="E609" s="891"/>
      <c r="F609" s="891"/>
      <c r="G609" s="891"/>
    </row>
    <row r="610" spans="1:7" x14ac:dyDescent="0.2">
      <c r="A610" s="775" t="s">
        <v>100</v>
      </c>
      <c r="B610" s="776" t="s">
        <v>912</v>
      </c>
      <c r="C610" s="777" t="s">
        <v>913</v>
      </c>
      <c r="D610" s="778"/>
      <c r="E610" s="779"/>
      <c r="F610" s="779"/>
      <c r="G610" s="780"/>
    </row>
    <row r="611" spans="1:7" x14ac:dyDescent="0.2">
      <c r="A611" s="781">
        <v>17</v>
      </c>
      <c r="B611" s="782" t="s">
        <v>1537</v>
      </c>
      <c r="C611" s="783" t="s">
        <v>1538</v>
      </c>
      <c r="D611" s="784" t="s">
        <v>232</v>
      </c>
      <c r="E611" s="785">
        <v>33</v>
      </c>
      <c r="F611" s="785"/>
      <c r="G611" s="786">
        <f>E611*F611</f>
        <v>0</v>
      </c>
    </row>
    <row r="612" spans="1:7" x14ac:dyDescent="0.2">
      <c r="A612" s="781">
        <v>18</v>
      </c>
      <c r="B612" s="782" t="s">
        <v>1539</v>
      </c>
      <c r="C612" s="783" t="s">
        <v>1540</v>
      </c>
      <c r="D612" s="784" t="s">
        <v>232</v>
      </c>
      <c r="E612" s="785">
        <v>33</v>
      </c>
      <c r="F612" s="785"/>
      <c r="G612" s="786">
        <f t="shared" ref="G612:G643" si="17">E612*F612</f>
        <v>0</v>
      </c>
    </row>
    <row r="613" spans="1:7" x14ac:dyDescent="0.2">
      <c r="A613" s="781">
        <v>19</v>
      </c>
      <c r="B613" s="782" t="s">
        <v>1537</v>
      </c>
      <c r="C613" s="783" t="s">
        <v>1541</v>
      </c>
      <c r="D613" s="784" t="s">
        <v>232</v>
      </c>
      <c r="E613" s="785">
        <v>4</v>
      </c>
      <c r="F613" s="785"/>
      <c r="G613" s="786">
        <f t="shared" si="17"/>
        <v>0</v>
      </c>
    </row>
    <row r="614" spans="1:7" x14ac:dyDescent="0.2">
      <c r="A614" s="781">
        <v>20</v>
      </c>
      <c r="B614" s="782" t="s">
        <v>1542</v>
      </c>
      <c r="C614" s="783" t="s">
        <v>1543</v>
      </c>
      <c r="D614" s="784" t="s">
        <v>150</v>
      </c>
      <c r="E614" s="785">
        <v>4</v>
      </c>
      <c r="F614" s="785"/>
      <c r="G614" s="786">
        <f t="shared" si="17"/>
        <v>0</v>
      </c>
    </row>
    <row r="615" spans="1:7" x14ac:dyDescent="0.2">
      <c r="A615" s="781">
        <v>21</v>
      </c>
      <c r="B615" s="782" t="s">
        <v>1544</v>
      </c>
      <c r="C615" s="783" t="s">
        <v>1545</v>
      </c>
      <c r="D615" s="784" t="s">
        <v>524</v>
      </c>
      <c r="E615" s="785">
        <v>4</v>
      </c>
      <c r="F615" s="785"/>
      <c r="G615" s="786">
        <f t="shared" si="17"/>
        <v>0</v>
      </c>
    </row>
    <row r="616" spans="1:7" x14ac:dyDescent="0.2">
      <c r="A616" s="781">
        <v>22</v>
      </c>
      <c r="B616" s="782" t="s">
        <v>1546</v>
      </c>
      <c r="C616" s="783" t="s">
        <v>1547</v>
      </c>
      <c r="D616" s="784" t="s">
        <v>524</v>
      </c>
      <c r="E616" s="785">
        <v>33</v>
      </c>
      <c r="F616" s="785"/>
      <c r="G616" s="786">
        <f t="shared" si="17"/>
        <v>0</v>
      </c>
    </row>
    <row r="617" spans="1:7" x14ac:dyDescent="0.2">
      <c r="A617" s="781">
        <v>23</v>
      </c>
      <c r="B617" s="782" t="s">
        <v>1548</v>
      </c>
      <c r="C617" s="783" t="s">
        <v>1549</v>
      </c>
      <c r="D617" s="784" t="s">
        <v>524</v>
      </c>
      <c r="E617" s="785">
        <v>16</v>
      </c>
      <c r="F617" s="785"/>
      <c r="G617" s="786">
        <f t="shared" si="17"/>
        <v>0</v>
      </c>
    </row>
    <row r="618" spans="1:7" x14ac:dyDescent="0.2">
      <c r="A618" s="781">
        <v>24</v>
      </c>
      <c r="B618" s="782" t="s">
        <v>1550</v>
      </c>
      <c r="C618" s="783" t="s">
        <v>1551</v>
      </c>
      <c r="D618" s="784" t="s">
        <v>232</v>
      </c>
      <c r="E618" s="785">
        <v>1</v>
      </c>
      <c r="F618" s="785"/>
      <c r="G618" s="786">
        <f t="shared" si="17"/>
        <v>0</v>
      </c>
    </row>
    <row r="619" spans="1:7" x14ac:dyDescent="0.2">
      <c r="A619" s="781">
        <v>25</v>
      </c>
      <c r="B619" s="782" t="s">
        <v>1552</v>
      </c>
      <c r="C619" s="783" t="s">
        <v>1553</v>
      </c>
      <c r="D619" s="784" t="s">
        <v>232</v>
      </c>
      <c r="E619" s="785">
        <v>15</v>
      </c>
      <c r="F619" s="785"/>
      <c r="G619" s="786">
        <f t="shared" si="17"/>
        <v>0</v>
      </c>
    </row>
    <row r="620" spans="1:7" x14ac:dyDescent="0.2">
      <c r="A620" s="781">
        <v>26</v>
      </c>
      <c r="B620" s="782" t="s">
        <v>1554</v>
      </c>
      <c r="C620" s="783" t="s">
        <v>1555</v>
      </c>
      <c r="D620" s="784" t="s">
        <v>232</v>
      </c>
      <c r="E620" s="785">
        <v>9</v>
      </c>
      <c r="F620" s="785"/>
      <c r="G620" s="786">
        <f t="shared" si="17"/>
        <v>0</v>
      </c>
    </row>
    <row r="621" spans="1:7" x14ac:dyDescent="0.2">
      <c r="A621" s="781">
        <v>27</v>
      </c>
      <c r="B621" s="782" t="s">
        <v>1556</v>
      </c>
      <c r="C621" s="783" t="s">
        <v>1557</v>
      </c>
      <c r="D621" s="784" t="s">
        <v>232</v>
      </c>
      <c r="E621" s="785">
        <v>1</v>
      </c>
      <c r="F621" s="785"/>
      <c r="G621" s="786">
        <f t="shared" si="17"/>
        <v>0</v>
      </c>
    </row>
    <row r="622" spans="1:7" x14ac:dyDescent="0.2">
      <c r="A622" s="781">
        <v>28</v>
      </c>
      <c r="B622" s="782" t="s">
        <v>1558</v>
      </c>
      <c r="C622" s="783" t="s">
        <v>1559</v>
      </c>
      <c r="D622" s="784" t="s">
        <v>232</v>
      </c>
      <c r="E622" s="785">
        <v>1</v>
      </c>
      <c r="F622" s="785"/>
      <c r="G622" s="786">
        <f t="shared" si="17"/>
        <v>0</v>
      </c>
    </row>
    <row r="623" spans="1:7" x14ac:dyDescent="0.2">
      <c r="A623" s="781">
        <v>29</v>
      </c>
      <c r="B623" s="782" t="s">
        <v>1560</v>
      </c>
      <c r="C623" s="783" t="s">
        <v>1561</v>
      </c>
      <c r="D623" s="784" t="s">
        <v>524</v>
      </c>
      <c r="E623" s="785">
        <v>10</v>
      </c>
      <c r="F623" s="785"/>
      <c r="G623" s="786">
        <f t="shared" si="17"/>
        <v>0</v>
      </c>
    </row>
    <row r="624" spans="1:7" x14ac:dyDescent="0.2">
      <c r="A624" s="781">
        <v>30</v>
      </c>
      <c r="B624" s="782" t="s">
        <v>1562</v>
      </c>
      <c r="C624" s="783" t="s">
        <v>1563</v>
      </c>
      <c r="D624" s="784" t="s">
        <v>232</v>
      </c>
      <c r="E624" s="785">
        <v>10</v>
      </c>
      <c r="F624" s="785"/>
      <c r="G624" s="786">
        <f t="shared" si="17"/>
        <v>0</v>
      </c>
    </row>
    <row r="625" spans="1:7" x14ac:dyDescent="0.2">
      <c r="A625" s="781">
        <v>31</v>
      </c>
      <c r="B625" s="782" t="s">
        <v>1564</v>
      </c>
      <c r="C625" s="783" t="s">
        <v>1565</v>
      </c>
      <c r="D625" s="784" t="s">
        <v>524</v>
      </c>
      <c r="E625" s="785">
        <v>10</v>
      </c>
      <c r="F625" s="785"/>
      <c r="G625" s="786">
        <f t="shared" si="17"/>
        <v>0</v>
      </c>
    </row>
    <row r="626" spans="1:7" x14ac:dyDescent="0.2">
      <c r="A626" s="781">
        <v>32</v>
      </c>
      <c r="B626" s="782" t="s">
        <v>1566</v>
      </c>
      <c r="C626" s="783" t="s">
        <v>1567</v>
      </c>
      <c r="D626" s="784" t="s">
        <v>150</v>
      </c>
      <c r="E626" s="785">
        <v>10</v>
      </c>
      <c r="F626" s="785"/>
      <c r="G626" s="786">
        <f t="shared" si="17"/>
        <v>0</v>
      </c>
    </row>
    <row r="627" spans="1:7" x14ac:dyDescent="0.2">
      <c r="A627" s="781">
        <v>33</v>
      </c>
      <c r="B627" s="782" t="s">
        <v>1568</v>
      </c>
      <c r="C627" s="783" t="s">
        <v>1569</v>
      </c>
      <c r="D627" s="784" t="s">
        <v>150</v>
      </c>
      <c r="E627" s="785">
        <v>10</v>
      </c>
      <c r="F627" s="785"/>
      <c r="G627" s="786">
        <f t="shared" si="17"/>
        <v>0</v>
      </c>
    </row>
    <row r="628" spans="1:7" x14ac:dyDescent="0.2">
      <c r="A628" s="781">
        <v>34</v>
      </c>
      <c r="B628" s="782" t="s">
        <v>1570</v>
      </c>
      <c r="C628" s="783" t="s">
        <v>1571</v>
      </c>
      <c r="D628" s="784" t="s">
        <v>150</v>
      </c>
      <c r="E628" s="785">
        <v>9</v>
      </c>
      <c r="F628" s="785"/>
      <c r="G628" s="786">
        <f t="shared" si="17"/>
        <v>0</v>
      </c>
    </row>
    <row r="629" spans="1:7" x14ac:dyDescent="0.2">
      <c r="A629" s="781">
        <v>35</v>
      </c>
      <c r="B629" s="782" t="s">
        <v>1572</v>
      </c>
      <c r="C629" s="783" t="s">
        <v>1573</v>
      </c>
      <c r="D629" s="784" t="s">
        <v>150</v>
      </c>
      <c r="E629" s="785">
        <v>1</v>
      </c>
      <c r="F629" s="785"/>
      <c r="G629" s="786">
        <f t="shared" si="17"/>
        <v>0</v>
      </c>
    </row>
    <row r="630" spans="1:7" x14ac:dyDescent="0.2">
      <c r="A630" s="781">
        <v>36</v>
      </c>
      <c r="B630" s="782" t="s">
        <v>1574</v>
      </c>
      <c r="C630" s="783" t="s">
        <v>1575</v>
      </c>
      <c r="D630" s="784" t="s">
        <v>150</v>
      </c>
      <c r="E630" s="785">
        <v>2</v>
      </c>
      <c r="F630" s="785"/>
      <c r="G630" s="786">
        <f t="shared" si="17"/>
        <v>0</v>
      </c>
    </row>
    <row r="631" spans="1:7" x14ac:dyDescent="0.2">
      <c r="A631" s="781">
        <v>37</v>
      </c>
      <c r="B631" s="782" t="s">
        <v>1576</v>
      </c>
      <c r="C631" s="783" t="s">
        <v>1577</v>
      </c>
      <c r="D631" s="784" t="s">
        <v>524</v>
      </c>
      <c r="E631" s="785">
        <v>2</v>
      </c>
      <c r="F631" s="785"/>
      <c r="G631" s="786">
        <f t="shared" si="17"/>
        <v>0</v>
      </c>
    </row>
    <row r="632" spans="1:7" x14ac:dyDescent="0.2">
      <c r="A632" s="781">
        <v>38</v>
      </c>
      <c r="B632" s="782" t="s">
        <v>1578</v>
      </c>
      <c r="C632" s="783" t="s">
        <v>1579</v>
      </c>
      <c r="D632" s="784" t="s">
        <v>524</v>
      </c>
      <c r="E632" s="785">
        <v>2</v>
      </c>
      <c r="F632" s="785"/>
      <c r="G632" s="786">
        <f t="shared" si="17"/>
        <v>0</v>
      </c>
    </row>
    <row r="633" spans="1:7" x14ac:dyDescent="0.2">
      <c r="A633" s="781">
        <v>39</v>
      </c>
      <c r="B633" s="782" t="s">
        <v>1580</v>
      </c>
      <c r="C633" s="783" t="s">
        <v>1581</v>
      </c>
      <c r="D633" s="784" t="s">
        <v>150</v>
      </c>
      <c r="E633" s="785">
        <v>2</v>
      </c>
      <c r="F633" s="785"/>
      <c r="G633" s="786">
        <f t="shared" si="17"/>
        <v>0</v>
      </c>
    </row>
    <row r="634" spans="1:7" x14ac:dyDescent="0.2">
      <c r="A634" s="781">
        <v>40</v>
      </c>
      <c r="B634" s="782" t="s">
        <v>1582</v>
      </c>
      <c r="C634" s="783" t="s">
        <v>1583</v>
      </c>
      <c r="D634" s="784" t="s">
        <v>150</v>
      </c>
      <c r="E634" s="785">
        <v>2</v>
      </c>
      <c r="F634" s="785"/>
      <c r="G634" s="786">
        <f t="shared" si="17"/>
        <v>0</v>
      </c>
    </row>
    <row r="635" spans="1:7" ht="22.5" x14ac:dyDescent="0.2">
      <c r="A635" s="781">
        <v>41</v>
      </c>
      <c r="B635" s="782" t="s">
        <v>1584</v>
      </c>
      <c r="C635" s="783" t="s">
        <v>1585</v>
      </c>
      <c r="D635" s="784" t="s">
        <v>150</v>
      </c>
      <c r="E635" s="785">
        <v>2</v>
      </c>
      <c r="F635" s="785"/>
      <c r="G635" s="786">
        <f t="shared" si="17"/>
        <v>0</v>
      </c>
    </row>
    <row r="636" spans="1:7" x14ac:dyDescent="0.2">
      <c r="A636" s="781">
        <v>42</v>
      </c>
      <c r="B636" s="782" t="s">
        <v>1586</v>
      </c>
      <c r="C636" s="783" t="s">
        <v>1587</v>
      </c>
      <c r="D636" s="784" t="s">
        <v>150</v>
      </c>
      <c r="E636" s="785">
        <v>2</v>
      </c>
      <c r="F636" s="785"/>
      <c r="G636" s="786">
        <f t="shared" si="17"/>
        <v>0</v>
      </c>
    </row>
    <row r="637" spans="1:7" x14ac:dyDescent="0.2">
      <c r="A637" s="781">
        <v>43</v>
      </c>
      <c r="B637" s="782" t="s">
        <v>1588</v>
      </c>
      <c r="C637" s="783" t="s">
        <v>1589</v>
      </c>
      <c r="D637" s="784" t="s">
        <v>524</v>
      </c>
      <c r="E637" s="785">
        <v>2</v>
      </c>
      <c r="F637" s="785"/>
      <c r="G637" s="786">
        <f t="shared" si="17"/>
        <v>0</v>
      </c>
    </row>
    <row r="638" spans="1:7" x14ac:dyDescent="0.2">
      <c r="A638" s="781">
        <v>44</v>
      </c>
      <c r="B638" s="782" t="s">
        <v>1590</v>
      </c>
      <c r="C638" s="783" t="s">
        <v>1591</v>
      </c>
      <c r="D638" s="784" t="s">
        <v>524</v>
      </c>
      <c r="E638" s="785">
        <v>1</v>
      </c>
      <c r="F638" s="785"/>
      <c r="G638" s="786">
        <f t="shared" si="17"/>
        <v>0</v>
      </c>
    </row>
    <row r="639" spans="1:7" x14ac:dyDescent="0.2">
      <c r="A639" s="781">
        <v>45</v>
      </c>
      <c r="B639" s="782" t="s">
        <v>1548</v>
      </c>
      <c r="C639" s="783" t="s">
        <v>1592</v>
      </c>
      <c r="D639" s="784" t="s">
        <v>524</v>
      </c>
      <c r="E639" s="785">
        <v>1</v>
      </c>
      <c r="F639" s="785"/>
      <c r="G639" s="786">
        <f t="shared" si="17"/>
        <v>0</v>
      </c>
    </row>
    <row r="640" spans="1:7" x14ac:dyDescent="0.2">
      <c r="A640" s="781">
        <v>46</v>
      </c>
      <c r="B640" s="782" t="s">
        <v>1593</v>
      </c>
      <c r="C640" s="783" t="s">
        <v>1594</v>
      </c>
      <c r="D640" s="784" t="s">
        <v>524</v>
      </c>
      <c r="E640" s="785">
        <v>1</v>
      </c>
      <c r="F640" s="785"/>
      <c r="G640" s="786">
        <f t="shared" si="17"/>
        <v>0</v>
      </c>
    </row>
    <row r="641" spans="1:7" ht="22.5" x14ac:dyDescent="0.2">
      <c r="A641" s="781">
        <v>47</v>
      </c>
      <c r="B641" s="782" t="s">
        <v>1595</v>
      </c>
      <c r="C641" s="783" t="s">
        <v>1596</v>
      </c>
      <c r="D641" s="784" t="s">
        <v>150</v>
      </c>
      <c r="E641" s="785">
        <v>1</v>
      </c>
      <c r="F641" s="785"/>
      <c r="G641" s="786">
        <f t="shared" si="17"/>
        <v>0</v>
      </c>
    </row>
    <row r="642" spans="1:7" ht="22.5" x14ac:dyDescent="0.2">
      <c r="A642" s="781">
        <v>48</v>
      </c>
      <c r="B642" s="782" t="s">
        <v>1597</v>
      </c>
      <c r="C642" s="783" t="s">
        <v>1598</v>
      </c>
      <c r="D642" s="784" t="s">
        <v>150</v>
      </c>
      <c r="E642" s="785">
        <v>1</v>
      </c>
      <c r="F642" s="785"/>
      <c r="G642" s="786">
        <f t="shared" si="17"/>
        <v>0</v>
      </c>
    </row>
    <row r="643" spans="1:7" x14ac:dyDescent="0.2">
      <c r="A643" s="781">
        <v>49</v>
      </c>
      <c r="B643" s="782" t="s">
        <v>1599</v>
      </c>
      <c r="C643" s="783" t="s">
        <v>1600</v>
      </c>
      <c r="D643" s="784" t="s">
        <v>218</v>
      </c>
      <c r="E643" s="785">
        <v>0.77500000000000002</v>
      </c>
      <c r="F643" s="785"/>
      <c r="G643" s="786">
        <f t="shared" si="17"/>
        <v>0</v>
      </c>
    </row>
    <row r="644" spans="1:7" x14ac:dyDescent="0.2">
      <c r="A644" s="787"/>
      <c r="B644" s="788" t="s">
        <v>101</v>
      </c>
      <c r="C644" s="789" t="s">
        <v>914</v>
      </c>
      <c r="D644" s="787"/>
      <c r="E644" s="790"/>
      <c r="F644" s="790"/>
      <c r="G644" s="791">
        <f>SUM(G611:G643)</f>
        <v>0</v>
      </c>
    </row>
    <row r="647" spans="1:7" x14ac:dyDescent="0.2">
      <c r="A647" s="228" t="s">
        <v>1862</v>
      </c>
    </row>
    <row r="648" spans="1:7" x14ac:dyDescent="0.2">
      <c r="A648" s="792" t="s">
        <v>1677</v>
      </c>
      <c r="D648" s="793" t="s">
        <v>1846</v>
      </c>
      <c r="E648" s="793" t="s">
        <v>1847</v>
      </c>
    </row>
    <row r="649" spans="1:7" ht="14.25" x14ac:dyDescent="0.25">
      <c r="A649" s="799" t="s">
        <v>1848</v>
      </c>
      <c r="D649" s="800"/>
      <c r="E649" s="800"/>
    </row>
    <row r="650" spans="1:7" x14ac:dyDescent="0.2">
      <c r="A650" s="792" t="s">
        <v>28</v>
      </c>
      <c r="D650" s="798"/>
      <c r="E650" s="798"/>
    </row>
    <row r="651" spans="1:7" x14ac:dyDescent="0.2">
      <c r="A651" s="792" t="s">
        <v>1849</v>
      </c>
      <c r="D651" s="798"/>
      <c r="E651" s="798"/>
    </row>
    <row r="652" spans="1:7" x14ac:dyDescent="0.2">
      <c r="A652" s="792" t="s">
        <v>1850</v>
      </c>
      <c r="D652" s="798"/>
      <c r="E652" s="798"/>
    </row>
    <row r="653" spans="1:7" x14ac:dyDescent="0.2">
      <c r="A653" s="792" t="s">
        <v>1851</v>
      </c>
      <c r="D653" s="798"/>
      <c r="E653" s="798"/>
    </row>
    <row r="654" spans="1:7" x14ac:dyDescent="0.2">
      <c r="A654" s="801" t="s">
        <v>1852</v>
      </c>
      <c r="D654" s="802"/>
      <c r="E654" s="802"/>
    </row>
    <row r="655" spans="1:7" x14ac:dyDescent="0.2">
      <c r="A655" s="792" t="s">
        <v>1853</v>
      </c>
      <c r="D655" s="798"/>
      <c r="E655" s="798"/>
    </row>
    <row r="656" spans="1:7" x14ac:dyDescent="0.2">
      <c r="A656" s="792" t="s">
        <v>460</v>
      </c>
      <c r="D656" s="798"/>
      <c r="E656" s="798">
        <v>0</v>
      </c>
    </row>
    <row r="657" spans="1:5" x14ac:dyDescent="0.2">
      <c r="A657" s="792" t="s">
        <v>186</v>
      </c>
      <c r="D657" s="798"/>
      <c r="E657" s="798">
        <v>0</v>
      </c>
    </row>
    <row r="658" spans="1:5" x14ac:dyDescent="0.2">
      <c r="A658" s="792" t="s">
        <v>1854</v>
      </c>
      <c r="D658" s="798"/>
      <c r="E658" s="798">
        <v>0</v>
      </c>
    </row>
    <row r="659" spans="1:5" x14ac:dyDescent="0.2">
      <c r="A659" s="801" t="s">
        <v>1855</v>
      </c>
      <c r="D659" s="802"/>
      <c r="E659" s="802"/>
    </row>
    <row r="660" spans="1:5" x14ac:dyDescent="0.2">
      <c r="A660" s="792" t="s">
        <v>1856</v>
      </c>
      <c r="D660" s="798"/>
      <c r="E660" s="798">
        <v>0</v>
      </c>
    </row>
    <row r="661" spans="1:5" x14ac:dyDescent="0.2">
      <c r="A661" s="792" t="s">
        <v>1857</v>
      </c>
      <c r="D661" s="798"/>
      <c r="E661" s="798">
        <v>0</v>
      </c>
    </row>
    <row r="662" spans="1:5" x14ac:dyDescent="0.2">
      <c r="A662" s="792" t="s">
        <v>1858</v>
      </c>
      <c r="D662" s="798"/>
      <c r="E662" s="798">
        <v>0</v>
      </c>
    </row>
    <row r="663" spans="1:5" ht="14.25" x14ac:dyDescent="0.25">
      <c r="A663" s="799" t="s">
        <v>1859</v>
      </c>
      <c r="D663" s="800"/>
      <c r="E663" s="800"/>
    </row>
    <row r="664" spans="1:5" x14ac:dyDescent="0.2">
      <c r="A664" s="792" t="s">
        <v>1685</v>
      </c>
      <c r="D664" s="798"/>
      <c r="E664" s="798"/>
    </row>
    <row r="665" spans="1:5" x14ac:dyDescent="0.2">
      <c r="A665" s="792" t="s">
        <v>1860</v>
      </c>
      <c r="D665" s="798"/>
      <c r="E665" s="798">
        <v>0</v>
      </c>
    </row>
    <row r="666" spans="1:5" x14ac:dyDescent="0.2">
      <c r="A666" s="792" t="s">
        <v>1860</v>
      </c>
      <c r="D666" s="798"/>
      <c r="E666" s="798">
        <v>0</v>
      </c>
    </row>
    <row r="667" spans="1:5" ht="14.25" x14ac:dyDescent="0.25">
      <c r="A667" s="799" t="s">
        <v>1861</v>
      </c>
      <c r="D667" s="803" t="s">
        <v>1680</v>
      </c>
      <c r="E667" s="803" t="s">
        <v>29</v>
      </c>
    </row>
    <row r="668" spans="1:5" x14ac:dyDescent="0.2">
      <c r="A668" s="792" t="s">
        <v>1684</v>
      </c>
      <c r="D668" s="798"/>
      <c r="E668" s="798">
        <v>0</v>
      </c>
    </row>
    <row r="669" spans="1:5" x14ac:dyDescent="0.2">
      <c r="A669" s="792" t="s">
        <v>1689</v>
      </c>
      <c r="D669" s="798"/>
      <c r="E669" s="798"/>
    </row>
    <row r="670" spans="1:5" x14ac:dyDescent="0.2">
      <c r="A670" s="792" t="s">
        <v>1713</v>
      </c>
      <c r="D670" s="798"/>
      <c r="E670" s="798"/>
    </row>
    <row r="671" spans="1:5" x14ac:dyDescent="0.2">
      <c r="A671" s="792" t="s">
        <v>1079</v>
      </c>
      <c r="D671" s="798"/>
      <c r="E671" s="798"/>
    </row>
    <row r="672" spans="1:5" x14ac:dyDescent="0.2">
      <c r="A672" s="792" t="s">
        <v>1844</v>
      </c>
      <c r="D672" s="798"/>
      <c r="E672" s="798">
        <v>0</v>
      </c>
    </row>
    <row r="675" spans="1:12" x14ac:dyDescent="0.2">
      <c r="A675" s="792" t="s">
        <v>1677</v>
      </c>
      <c r="B675" s="792" t="s">
        <v>1678</v>
      </c>
      <c r="C675" s="793" t="s">
        <v>1679</v>
      </c>
      <c r="D675" s="793" t="s">
        <v>1680</v>
      </c>
      <c r="E675" s="793" t="s">
        <v>1681</v>
      </c>
      <c r="F675" s="792" t="s">
        <v>1682</v>
      </c>
      <c r="G675" s="793" t="s">
        <v>29</v>
      </c>
      <c r="H675" s="793" t="s">
        <v>392</v>
      </c>
      <c r="I675" s="793" t="s">
        <v>1683</v>
      </c>
      <c r="J675" s="793" t="s">
        <v>18</v>
      </c>
    </row>
    <row r="676" spans="1:12" ht="16.5" x14ac:dyDescent="0.3">
      <c r="A676" s="794" t="s">
        <v>1684</v>
      </c>
      <c r="B676" s="794" t="s">
        <v>1685</v>
      </c>
      <c r="C676" s="795"/>
      <c r="D676" s="795"/>
      <c r="E676" s="795"/>
      <c r="F676" s="794" t="s">
        <v>1685</v>
      </c>
      <c r="G676" s="795"/>
      <c r="H676" s="795"/>
      <c r="I676" s="795"/>
      <c r="J676" s="795"/>
    </row>
    <row r="677" spans="1:12" ht="14.25" x14ac:dyDescent="0.25">
      <c r="A677" s="796" t="s">
        <v>1686</v>
      </c>
      <c r="B677" s="796" t="s">
        <v>1685</v>
      </c>
      <c r="C677" s="797"/>
      <c r="D677" s="797"/>
      <c r="E677" s="797"/>
      <c r="F677" s="796" t="s">
        <v>1685</v>
      </c>
      <c r="G677" s="797"/>
      <c r="H677" s="797"/>
      <c r="I677" s="797"/>
      <c r="J677" s="797"/>
    </row>
    <row r="678" spans="1:12" x14ac:dyDescent="0.2">
      <c r="A678" s="792" t="s">
        <v>1687</v>
      </c>
      <c r="B678" s="792" t="s">
        <v>232</v>
      </c>
      <c r="C678" s="798">
        <v>1</v>
      </c>
      <c r="D678" s="798"/>
      <c r="E678" s="798">
        <f>C678*D678</f>
        <v>0</v>
      </c>
      <c r="F678" s="792" t="s">
        <v>1685</v>
      </c>
      <c r="G678" s="798">
        <v>0</v>
      </c>
      <c r="H678" s="798">
        <v>0</v>
      </c>
      <c r="I678" s="798">
        <v>5950</v>
      </c>
      <c r="J678" s="798">
        <v>5950</v>
      </c>
    </row>
    <row r="679" spans="1:12" ht="16.5" x14ac:dyDescent="0.3">
      <c r="A679" s="794" t="s">
        <v>1688</v>
      </c>
      <c r="B679" s="794" t="s">
        <v>1685</v>
      </c>
      <c r="C679" s="795"/>
      <c r="D679" s="795"/>
      <c r="E679" s="795">
        <f>SUM(E678)</f>
        <v>0</v>
      </c>
      <c r="F679" s="794" t="s">
        <v>1685</v>
      </c>
      <c r="G679" s="795"/>
      <c r="H679" s="795"/>
      <c r="I679" s="795"/>
      <c r="J679" s="795">
        <v>5950</v>
      </c>
    </row>
    <row r="680" spans="1:12" ht="16.5" x14ac:dyDescent="0.3">
      <c r="A680" s="794" t="s">
        <v>1689</v>
      </c>
      <c r="B680" s="794" t="s">
        <v>1685</v>
      </c>
      <c r="C680" s="795"/>
      <c r="D680" s="795"/>
      <c r="E680" s="795"/>
      <c r="F680" s="794" t="s">
        <v>1685</v>
      </c>
      <c r="G680" s="795"/>
      <c r="H680" s="795"/>
      <c r="I680" s="795"/>
      <c r="J680" s="795"/>
    </row>
    <row r="681" spans="1:12" ht="14.25" x14ac:dyDescent="0.25">
      <c r="A681" s="796" t="s">
        <v>1690</v>
      </c>
      <c r="B681" s="796" t="s">
        <v>1685</v>
      </c>
      <c r="C681" s="797"/>
      <c r="D681" s="797"/>
      <c r="E681" s="797"/>
      <c r="F681" s="796" t="s">
        <v>1685</v>
      </c>
      <c r="G681" s="797"/>
      <c r="H681" s="797"/>
      <c r="I681" s="797"/>
      <c r="J681" s="797"/>
    </row>
    <row r="682" spans="1:12" ht="14.25" x14ac:dyDescent="0.25">
      <c r="A682" s="796" t="s">
        <v>1691</v>
      </c>
      <c r="B682" s="796" t="s">
        <v>1685</v>
      </c>
      <c r="C682" s="797"/>
      <c r="D682" s="797"/>
      <c r="E682" s="797"/>
      <c r="F682" s="796" t="s">
        <v>1685</v>
      </c>
      <c r="G682" s="797"/>
      <c r="H682" s="797"/>
      <c r="I682" s="797"/>
      <c r="J682" s="797"/>
    </row>
    <row r="683" spans="1:12" x14ac:dyDescent="0.2">
      <c r="A683" s="792" t="s">
        <v>1692</v>
      </c>
      <c r="B683" s="792" t="s">
        <v>232</v>
      </c>
      <c r="C683" s="798">
        <v>1</v>
      </c>
      <c r="D683" s="798"/>
      <c r="E683" s="798">
        <f>C683*D683</f>
        <v>0</v>
      </c>
      <c r="F683" s="792" t="s">
        <v>1685</v>
      </c>
      <c r="G683" s="798">
        <v>0</v>
      </c>
      <c r="H683" s="798">
        <v>0</v>
      </c>
      <c r="I683" s="798">
        <v>4980</v>
      </c>
      <c r="J683" s="798">
        <v>4980</v>
      </c>
    </row>
    <row r="684" spans="1:12" ht="14.25" x14ac:dyDescent="0.25">
      <c r="A684" s="796" t="s">
        <v>1693</v>
      </c>
      <c r="B684" s="796" t="s">
        <v>1685</v>
      </c>
      <c r="C684" s="797"/>
      <c r="D684" s="797"/>
      <c r="E684" s="798">
        <f t="shared" ref="E684:E705" si="18">C684*D684</f>
        <v>0</v>
      </c>
      <c r="F684" s="796" t="s">
        <v>1685</v>
      </c>
      <c r="G684" s="797"/>
      <c r="H684" s="797"/>
      <c r="I684" s="797"/>
      <c r="J684" s="797"/>
    </row>
    <row r="685" spans="1:12" x14ac:dyDescent="0.2">
      <c r="A685" s="792" t="s">
        <v>1694</v>
      </c>
      <c r="B685" s="792" t="s">
        <v>118</v>
      </c>
      <c r="C685" s="798">
        <v>5</v>
      </c>
      <c r="D685" s="798"/>
      <c r="E685" s="798">
        <f t="shared" si="18"/>
        <v>0</v>
      </c>
      <c r="F685" s="792" t="s">
        <v>1685</v>
      </c>
      <c r="G685" s="798">
        <v>0</v>
      </c>
      <c r="H685" s="798">
        <v>0</v>
      </c>
      <c r="I685" s="798">
        <v>425</v>
      </c>
      <c r="J685" s="798">
        <v>2125</v>
      </c>
    </row>
    <row r="686" spans="1:12" x14ac:dyDescent="0.2">
      <c r="A686" s="792" t="s">
        <v>1695</v>
      </c>
      <c r="B686" s="792" t="s">
        <v>232</v>
      </c>
      <c r="C686" s="798">
        <v>1</v>
      </c>
      <c r="D686" s="798"/>
      <c r="E686" s="798">
        <f t="shared" si="18"/>
        <v>0</v>
      </c>
      <c r="F686" s="792" t="s">
        <v>1685</v>
      </c>
      <c r="G686" s="798">
        <v>0</v>
      </c>
      <c r="H686" s="798">
        <v>0</v>
      </c>
      <c r="I686" s="798">
        <v>2150</v>
      </c>
      <c r="J686" s="798">
        <v>2150</v>
      </c>
    </row>
    <row r="687" spans="1:12" ht="14.25" x14ac:dyDescent="0.25">
      <c r="A687" s="796" t="s">
        <v>1696</v>
      </c>
      <c r="B687" s="796" t="s">
        <v>1685</v>
      </c>
      <c r="C687" s="797"/>
      <c r="D687" s="797"/>
      <c r="E687" s="798">
        <f t="shared" si="18"/>
        <v>0</v>
      </c>
      <c r="F687" s="796" t="s">
        <v>1685</v>
      </c>
      <c r="G687" s="797"/>
      <c r="H687" s="797"/>
      <c r="I687" s="797"/>
      <c r="J687" s="797"/>
    </row>
    <row r="688" spans="1:12" x14ac:dyDescent="0.2">
      <c r="A688" s="792" t="s">
        <v>1697</v>
      </c>
      <c r="B688" s="792" t="s">
        <v>232</v>
      </c>
      <c r="C688" s="798">
        <v>1</v>
      </c>
      <c r="D688" s="798"/>
      <c r="E688" s="798">
        <f t="shared" si="18"/>
        <v>0</v>
      </c>
      <c r="F688" s="792" t="s">
        <v>1685</v>
      </c>
      <c r="G688" s="798"/>
      <c r="H688" s="798">
        <v>3780</v>
      </c>
      <c r="I688" s="798">
        <v>5050</v>
      </c>
      <c r="J688" s="798">
        <v>5050</v>
      </c>
      <c r="L688" s="228">
        <f>C688*G688</f>
        <v>0</v>
      </c>
    </row>
    <row r="689" spans="1:12" ht="14.25" x14ac:dyDescent="0.25">
      <c r="A689" s="796" t="s">
        <v>1698</v>
      </c>
      <c r="B689" s="796" t="s">
        <v>1685</v>
      </c>
      <c r="C689" s="797"/>
      <c r="D689" s="797"/>
      <c r="E689" s="798">
        <f t="shared" si="18"/>
        <v>0</v>
      </c>
      <c r="F689" s="796" t="s">
        <v>1685</v>
      </c>
      <c r="G689" s="797"/>
      <c r="H689" s="797"/>
      <c r="I689" s="797"/>
      <c r="J689" s="797"/>
      <c r="L689" s="228">
        <f t="shared" ref="L689:L752" si="19">C689*G689</f>
        <v>0</v>
      </c>
    </row>
    <row r="690" spans="1:12" x14ac:dyDescent="0.2">
      <c r="A690" s="792" t="s">
        <v>1699</v>
      </c>
      <c r="B690" s="792" t="s">
        <v>232</v>
      </c>
      <c r="C690" s="798">
        <v>1</v>
      </c>
      <c r="D690" s="798"/>
      <c r="E690" s="798">
        <f t="shared" si="18"/>
        <v>0</v>
      </c>
      <c r="F690" s="792" t="s">
        <v>1685</v>
      </c>
      <c r="G690" s="798"/>
      <c r="H690" s="798">
        <v>1220</v>
      </c>
      <c r="I690" s="798">
        <v>13470</v>
      </c>
      <c r="J690" s="798">
        <v>13470</v>
      </c>
      <c r="L690" s="228">
        <f t="shared" si="19"/>
        <v>0</v>
      </c>
    </row>
    <row r="691" spans="1:12" ht="14.25" x14ac:dyDescent="0.25">
      <c r="A691" s="796" t="s">
        <v>1700</v>
      </c>
      <c r="B691" s="796" t="s">
        <v>1685</v>
      </c>
      <c r="C691" s="797"/>
      <c r="D691" s="797"/>
      <c r="E691" s="798">
        <f t="shared" si="18"/>
        <v>0</v>
      </c>
      <c r="F691" s="796" t="s">
        <v>1685</v>
      </c>
      <c r="G691" s="797"/>
      <c r="H691" s="797"/>
      <c r="I691" s="797"/>
      <c r="J691" s="797"/>
      <c r="L691" s="228">
        <f t="shared" si="19"/>
        <v>0</v>
      </c>
    </row>
    <row r="692" spans="1:12" ht="14.25" x14ac:dyDescent="0.25">
      <c r="A692" s="796" t="s">
        <v>1701</v>
      </c>
      <c r="B692" s="796" t="s">
        <v>1685</v>
      </c>
      <c r="C692" s="797"/>
      <c r="D692" s="797"/>
      <c r="E692" s="798">
        <f t="shared" si="18"/>
        <v>0</v>
      </c>
      <c r="F692" s="796" t="s">
        <v>1685</v>
      </c>
      <c r="G692" s="797"/>
      <c r="H692" s="797"/>
      <c r="I692" s="797"/>
      <c r="J692" s="797"/>
      <c r="L692" s="228">
        <f t="shared" si="19"/>
        <v>0</v>
      </c>
    </row>
    <row r="693" spans="1:12" x14ac:dyDescent="0.2">
      <c r="A693" s="792" t="s">
        <v>1702</v>
      </c>
      <c r="B693" s="792" t="s">
        <v>232</v>
      </c>
      <c r="C693" s="798">
        <v>2</v>
      </c>
      <c r="D693" s="798"/>
      <c r="E693" s="798">
        <f t="shared" si="18"/>
        <v>0</v>
      </c>
      <c r="F693" s="792" t="s">
        <v>1685</v>
      </c>
      <c r="G693" s="798"/>
      <c r="H693" s="798">
        <v>213.6</v>
      </c>
      <c r="I693" s="798">
        <v>235.8</v>
      </c>
      <c r="J693" s="798">
        <v>471.6</v>
      </c>
      <c r="L693" s="228">
        <f t="shared" si="19"/>
        <v>0</v>
      </c>
    </row>
    <row r="694" spans="1:12" x14ac:dyDescent="0.2">
      <c r="A694" s="792" t="s">
        <v>1703</v>
      </c>
      <c r="B694" s="792" t="s">
        <v>232</v>
      </c>
      <c r="C694" s="798">
        <v>12</v>
      </c>
      <c r="D694" s="798"/>
      <c r="E694" s="798">
        <f t="shared" si="18"/>
        <v>0</v>
      </c>
      <c r="F694" s="792" t="s">
        <v>1685</v>
      </c>
      <c r="G694" s="798"/>
      <c r="H694" s="798">
        <v>1281.5999999999999</v>
      </c>
      <c r="I694" s="798">
        <v>223.8</v>
      </c>
      <c r="J694" s="798">
        <v>2685.6</v>
      </c>
      <c r="L694" s="228">
        <f t="shared" si="19"/>
        <v>0</v>
      </c>
    </row>
    <row r="695" spans="1:12" x14ac:dyDescent="0.2">
      <c r="A695" s="792" t="s">
        <v>1704</v>
      </c>
      <c r="B695" s="792" t="s">
        <v>232</v>
      </c>
      <c r="C695" s="798">
        <v>16</v>
      </c>
      <c r="D695" s="798"/>
      <c r="E695" s="798">
        <f t="shared" si="18"/>
        <v>0</v>
      </c>
      <c r="F695" s="792" t="s">
        <v>1685</v>
      </c>
      <c r="G695" s="798"/>
      <c r="H695" s="798">
        <v>1708.8</v>
      </c>
      <c r="I695" s="798">
        <v>223.8</v>
      </c>
      <c r="J695" s="798">
        <v>3580.8</v>
      </c>
      <c r="L695" s="228">
        <f t="shared" si="19"/>
        <v>0</v>
      </c>
    </row>
    <row r="696" spans="1:12" ht="14.25" x14ac:dyDescent="0.25">
      <c r="A696" s="796" t="s">
        <v>1700</v>
      </c>
      <c r="B696" s="796" t="s">
        <v>1685</v>
      </c>
      <c r="C696" s="797"/>
      <c r="D696" s="797"/>
      <c r="E696" s="798">
        <f t="shared" si="18"/>
        <v>0</v>
      </c>
      <c r="F696" s="796" t="s">
        <v>1685</v>
      </c>
      <c r="G696" s="797"/>
      <c r="H696" s="797"/>
      <c r="I696" s="797"/>
      <c r="J696" s="797"/>
      <c r="L696" s="228">
        <f t="shared" si="19"/>
        <v>0</v>
      </c>
    </row>
    <row r="697" spans="1:12" ht="14.25" x14ac:dyDescent="0.25">
      <c r="A697" s="796" t="s">
        <v>1705</v>
      </c>
      <c r="B697" s="796" t="s">
        <v>1685</v>
      </c>
      <c r="C697" s="797"/>
      <c r="D697" s="797"/>
      <c r="E697" s="798">
        <f t="shared" si="18"/>
        <v>0</v>
      </c>
      <c r="F697" s="796" t="s">
        <v>1685</v>
      </c>
      <c r="G697" s="797"/>
      <c r="H697" s="797"/>
      <c r="I697" s="797"/>
      <c r="J697" s="797"/>
      <c r="L697" s="228">
        <f t="shared" si="19"/>
        <v>0</v>
      </c>
    </row>
    <row r="698" spans="1:12" x14ac:dyDescent="0.2">
      <c r="A698" s="792" t="s">
        <v>1704</v>
      </c>
      <c r="B698" s="792" t="s">
        <v>232</v>
      </c>
      <c r="C698" s="798">
        <v>4</v>
      </c>
      <c r="D698" s="798"/>
      <c r="E698" s="798">
        <f t="shared" si="18"/>
        <v>0</v>
      </c>
      <c r="F698" s="792" t="s">
        <v>1685</v>
      </c>
      <c r="G698" s="798"/>
      <c r="H698" s="798">
        <v>1050</v>
      </c>
      <c r="I698" s="798">
        <v>564.5</v>
      </c>
      <c r="J698" s="798">
        <v>2258</v>
      </c>
      <c r="L698" s="228">
        <f t="shared" si="19"/>
        <v>0</v>
      </c>
    </row>
    <row r="699" spans="1:12" x14ac:dyDescent="0.2">
      <c r="A699" s="792" t="s">
        <v>1706</v>
      </c>
      <c r="B699" s="792" t="s">
        <v>232</v>
      </c>
      <c r="C699" s="798">
        <v>1</v>
      </c>
      <c r="D699" s="798"/>
      <c r="E699" s="798">
        <f t="shared" si="18"/>
        <v>0</v>
      </c>
      <c r="F699" s="792" t="s">
        <v>1685</v>
      </c>
      <c r="G699" s="798"/>
      <c r="H699" s="798">
        <v>887.7</v>
      </c>
      <c r="I699" s="798">
        <v>1379.7</v>
      </c>
      <c r="J699" s="798">
        <v>1379.7</v>
      </c>
      <c r="L699" s="228">
        <f t="shared" si="19"/>
        <v>0</v>
      </c>
    </row>
    <row r="700" spans="1:12" ht="14.25" x14ac:dyDescent="0.25">
      <c r="A700" s="796" t="s">
        <v>1707</v>
      </c>
      <c r="B700" s="796" t="s">
        <v>1685</v>
      </c>
      <c r="C700" s="797"/>
      <c r="D700" s="797"/>
      <c r="E700" s="798">
        <f t="shared" si="18"/>
        <v>0</v>
      </c>
      <c r="F700" s="796" t="s">
        <v>1685</v>
      </c>
      <c r="G700" s="797"/>
      <c r="H700" s="797"/>
      <c r="I700" s="797"/>
      <c r="J700" s="797"/>
      <c r="L700" s="228">
        <f t="shared" si="19"/>
        <v>0</v>
      </c>
    </row>
    <row r="701" spans="1:12" ht="14.25" x14ac:dyDescent="0.25">
      <c r="A701" s="796" t="s">
        <v>1708</v>
      </c>
      <c r="B701" s="796" t="s">
        <v>1685</v>
      </c>
      <c r="C701" s="797"/>
      <c r="D701" s="797"/>
      <c r="E701" s="798">
        <f t="shared" si="18"/>
        <v>0</v>
      </c>
      <c r="F701" s="796" t="s">
        <v>1685</v>
      </c>
      <c r="G701" s="797"/>
      <c r="H701" s="797"/>
      <c r="I701" s="797"/>
      <c r="J701" s="797"/>
      <c r="L701" s="228">
        <f t="shared" si="19"/>
        <v>0</v>
      </c>
    </row>
    <row r="702" spans="1:12" x14ac:dyDescent="0.2">
      <c r="A702" s="792" t="s">
        <v>1704</v>
      </c>
      <c r="B702" s="792" t="s">
        <v>232</v>
      </c>
      <c r="C702" s="798">
        <v>1</v>
      </c>
      <c r="D702" s="798"/>
      <c r="E702" s="798">
        <f t="shared" si="18"/>
        <v>0</v>
      </c>
      <c r="F702" s="792" t="s">
        <v>1685</v>
      </c>
      <c r="G702" s="798"/>
      <c r="H702" s="798">
        <v>169.8</v>
      </c>
      <c r="I702" s="798">
        <v>1349.8</v>
      </c>
      <c r="J702" s="798">
        <v>1349.8</v>
      </c>
      <c r="L702" s="228">
        <f t="shared" si="19"/>
        <v>0</v>
      </c>
    </row>
    <row r="703" spans="1:12" ht="14.25" x14ac:dyDescent="0.25">
      <c r="A703" s="796" t="s">
        <v>1709</v>
      </c>
      <c r="B703" s="796" t="s">
        <v>1685</v>
      </c>
      <c r="C703" s="797"/>
      <c r="D703" s="797"/>
      <c r="E703" s="798">
        <f t="shared" si="18"/>
        <v>0</v>
      </c>
      <c r="F703" s="796" t="s">
        <v>1685</v>
      </c>
      <c r="G703" s="797"/>
      <c r="H703" s="797"/>
      <c r="I703" s="797"/>
      <c r="J703" s="797"/>
      <c r="L703" s="228">
        <f t="shared" si="19"/>
        <v>0</v>
      </c>
    </row>
    <row r="704" spans="1:12" ht="14.25" x14ac:dyDescent="0.25">
      <c r="A704" s="796" t="s">
        <v>1710</v>
      </c>
      <c r="B704" s="796" t="s">
        <v>1685</v>
      </c>
      <c r="C704" s="797"/>
      <c r="D704" s="797"/>
      <c r="E704" s="798">
        <f t="shared" si="18"/>
        <v>0</v>
      </c>
      <c r="F704" s="796" t="s">
        <v>1685</v>
      </c>
      <c r="G704" s="797"/>
      <c r="H704" s="797"/>
      <c r="I704" s="797"/>
      <c r="J704" s="797"/>
      <c r="L704" s="228">
        <f t="shared" si="19"/>
        <v>0</v>
      </c>
    </row>
    <row r="705" spans="1:12" x14ac:dyDescent="0.2">
      <c r="A705" s="792" t="s">
        <v>1711</v>
      </c>
      <c r="B705" s="792" t="s">
        <v>232</v>
      </c>
      <c r="C705" s="798">
        <v>4</v>
      </c>
      <c r="D705" s="798"/>
      <c r="E705" s="798">
        <f t="shared" si="18"/>
        <v>0</v>
      </c>
      <c r="F705" s="792" t="s">
        <v>1685</v>
      </c>
      <c r="G705" s="798"/>
      <c r="H705" s="798">
        <v>1983.2</v>
      </c>
      <c r="I705" s="798">
        <v>1697.8</v>
      </c>
      <c r="J705" s="798">
        <v>6791.2</v>
      </c>
      <c r="L705" s="228">
        <f t="shared" si="19"/>
        <v>0</v>
      </c>
    </row>
    <row r="706" spans="1:12" ht="16.5" x14ac:dyDescent="0.3">
      <c r="A706" s="794" t="s">
        <v>1712</v>
      </c>
      <c r="B706" s="794" t="s">
        <v>1685</v>
      </c>
      <c r="C706" s="795"/>
      <c r="D706" s="795"/>
      <c r="E706" s="795">
        <f>SUM(E683:E705)</f>
        <v>0</v>
      </c>
      <c r="F706" s="794" t="s">
        <v>1685</v>
      </c>
      <c r="G706" s="795">
        <f>SUM(L688:L705)</f>
        <v>0</v>
      </c>
      <c r="H706" s="795">
        <v>12294.7</v>
      </c>
      <c r="I706" s="795"/>
      <c r="J706" s="795">
        <v>46291.7</v>
      </c>
      <c r="L706" s="228">
        <f t="shared" si="19"/>
        <v>0</v>
      </c>
    </row>
    <row r="707" spans="1:12" ht="16.5" x14ac:dyDescent="0.3">
      <c r="A707" s="794" t="s">
        <v>1713</v>
      </c>
      <c r="B707" s="794" t="s">
        <v>1685</v>
      </c>
      <c r="C707" s="795"/>
      <c r="D707" s="795"/>
      <c r="E707" s="795"/>
      <c r="F707" s="794" t="s">
        <v>1685</v>
      </c>
      <c r="G707" s="795"/>
      <c r="H707" s="795"/>
      <c r="I707" s="795"/>
      <c r="J707" s="795"/>
      <c r="L707" s="228">
        <f t="shared" si="19"/>
        <v>0</v>
      </c>
    </row>
    <row r="708" spans="1:12" ht="14.25" x14ac:dyDescent="0.25">
      <c r="A708" s="796" t="s">
        <v>1690</v>
      </c>
      <c r="B708" s="796" t="s">
        <v>1685</v>
      </c>
      <c r="C708" s="797"/>
      <c r="D708" s="797"/>
      <c r="E708" s="797"/>
      <c r="F708" s="796" t="s">
        <v>1685</v>
      </c>
      <c r="G708" s="797"/>
      <c r="H708" s="797"/>
      <c r="I708" s="797"/>
      <c r="J708" s="797"/>
      <c r="L708" s="228">
        <f t="shared" si="19"/>
        <v>0</v>
      </c>
    </row>
    <row r="709" spans="1:12" ht="14.25" x14ac:dyDescent="0.25">
      <c r="A709" s="796" t="s">
        <v>1691</v>
      </c>
      <c r="B709" s="796" t="s">
        <v>1685</v>
      </c>
      <c r="C709" s="797"/>
      <c r="D709" s="797"/>
      <c r="E709" s="797"/>
      <c r="F709" s="796" t="s">
        <v>1685</v>
      </c>
      <c r="G709" s="797"/>
      <c r="H709" s="797"/>
      <c r="I709" s="797"/>
      <c r="J709" s="797"/>
      <c r="L709" s="228">
        <f t="shared" si="19"/>
        <v>0</v>
      </c>
    </row>
    <row r="710" spans="1:12" x14ac:dyDescent="0.2">
      <c r="A710" s="792" t="s">
        <v>1714</v>
      </c>
      <c r="B710" s="792" t="s">
        <v>232</v>
      </c>
      <c r="C710" s="798">
        <v>1</v>
      </c>
      <c r="D710" s="798"/>
      <c r="E710" s="798">
        <f>C710*D710</f>
        <v>0</v>
      </c>
      <c r="F710" s="792" t="s">
        <v>1685</v>
      </c>
      <c r="G710" s="798">
        <v>0</v>
      </c>
      <c r="H710" s="798">
        <v>0</v>
      </c>
      <c r="I710" s="798">
        <v>3780</v>
      </c>
      <c r="J710" s="798">
        <v>3780</v>
      </c>
      <c r="L710" s="228">
        <f t="shared" si="19"/>
        <v>0</v>
      </c>
    </row>
    <row r="711" spans="1:12" ht="14.25" x14ac:dyDescent="0.25">
      <c r="A711" s="796" t="s">
        <v>1693</v>
      </c>
      <c r="B711" s="796" t="s">
        <v>1685</v>
      </c>
      <c r="C711" s="797"/>
      <c r="D711" s="797"/>
      <c r="E711" s="798">
        <f t="shared" ref="E711:E727" si="20">C711*D711</f>
        <v>0</v>
      </c>
      <c r="F711" s="796" t="s">
        <v>1685</v>
      </c>
      <c r="G711" s="797"/>
      <c r="H711" s="797"/>
      <c r="I711" s="797"/>
      <c r="J711" s="797"/>
      <c r="L711" s="228">
        <f t="shared" si="19"/>
        <v>0</v>
      </c>
    </row>
    <row r="712" spans="1:12" x14ac:dyDescent="0.2">
      <c r="A712" s="792" t="s">
        <v>1694</v>
      </c>
      <c r="B712" s="792" t="s">
        <v>118</v>
      </c>
      <c r="C712" s="798">
        <v>5</v>
      </c>
      <c r="D712" s="798"/>
      <c r="E712" s="798">
        <f t="shared" si="20"/>
        <v>0</v>
      </c>
      <c r="F712" s="792" t="s">
        <v>1685</v>
      </c>
      <c r="G712" s="798">
        <v>0</v>
      </c>
      <c r="H712" s="798">
        <v>0</v>
      </c>
      <c r="I712" s="798">
        <v>425</v>
      </c>
      <c r="J712" s="798">
        <v>2125</v>
      </c>
      <c r="L712" s="228">
        <f t="shared" si="19"/>
        <v>0</v>
      </c>
    </row>
    <row r="713" spans="1:12" ht="14.25" x14ac:dyDescent="0.25">
      <c r="A713" s="796" t="s">
        <v>1715</v>
      </c>
      <c r="B713" s="796" t="s">
        <v>1685</v>
      </c>
      <c r="C713" s="797"/>
      <c r="D713" s="797"/>
      <c r="E713" s="798">
        <f t="shared" si="20"/>
        <v>0</v>
      </c>
      <c r="F713" s="796" t="s">
        <v>1685</v>
      </c>
      <c r="G713" s="797"/>
      <c r="H713" s="797"/>
      <c r="I713" s="797"/>
      <c r="J713" s="797"/>
      <c r="L713" s="228">
        <f t="shared" si="19"/>
        <v>0</v>
      </c>
    </row>
    <row r="714" spans="1:12" x14ac:dyDescent="0.2">
      <c r="A714" s="792" t="s">
        <v>1716</v>
      </c>
      <c r="B714" s="792" t="s">
        <v>232</v>
      </c>
      <c r="C714" s="798">
        <v>1</v>
      </c>
      <c r="D714" s="798"/>
      <c r="E714" s="798">
        <f t="shared" si="20"/>
        <v>0</v>
      </c>
      <c r="F714" s="792" t="s">
        <v>1685</v>
      </c>
      <c r="G714" s="798"/>
      <c r="H714" s="798">
        <v>1174.8</v>
      </c>
      <c r="I714" s="798">
        <v>1861.8</v>
      </c>
      <c r="J714" s="798">
        <v>1861.8</v>
      </c>
      <c r="L714" s="228">
        <f t="shared" si="19"/>
        <v>0</v>
      </c>
    </row>
    <row r="715" spans="1:12" ht="14.25" x14ac:dyDescent="0.25">
      <c r="A715" s="796" t="s">
        <v>1700</v>
      </c>
      <c r="B715" s="796" t="s">
        <v>1685</v>
      </c>
      <c r="C715" s="797"/>
      <c r="D715" s="797"/>
      <c r="E715" s="798">
        <f t="shared" si="20"/>
        <v>0</v>
      </c>
      <c r="F715" s="796" t="s">
        <v>1685</v>
      </c>
      <c r="G715" s="797"/>
      <c r="H715" s="797"/>
      <c r="I715" s="797"/>
      <c r="J715" s="797"/>
      <c r="L715" s="228">
        <f t="shared" si="19"/>
        <v>0</v>
      </c>
    </row>
    <row r="716" spans="1:12" ht="14.25" x14ac:dyDescent="0.25">
      <c r="A716" s="796" t="s">
        <v>1701</v>
      </c>
      <c r="B716" s="796" t="s">
        <v>1685</v>
      </c>
      <c r="C716" s="797"/>
      <c r="D716" s="797"/>
      <c r="E716" s="798">
        <f t="shared" si="20"/>
        <v>0</v>
      </c>
      <c r="F716" s="796" t="s">
        <v>1685</v>
      </c>
      <c r="G716" s="797"/>
      <c r="H716" s="797"/>
      <c r="I716" s="797"/>
      <c r="J716" s="797"/>
      <c r="L716" s="228">
        <f t="shared" si="19"/>
        <v>0</v>
      </c>
    </row>
    <row r="717" spans="1:12" x14ac:dyDescent="0.2">
      <c r="A717" s="792" t="s">
        <v>1703</v>
      </c>
      <c r="B717" s="792" t="s">
        <v>232</v>
      </c>
      <c r="C717" s="798">
        <v>2</v>
      </c>
      <c r="D717" s="798"/>
      <c r="E717" s="798">
        <f t="shared" si="20"/>
        <v>0</v>
      </c>
      <c r="F717" s="792" t="s">
        <v>1685</v>
      </c>
      <c r="G717" s="798"/>
      <c r="H717" s="798">
        <v>213.6</v>
      </c>
      <c r="I717" s="798">
        <v>223.8</v>
      </c>
      <c r="J717" s="798">
        <v>447.6</v>
      </c>
      <c r="L717" s="228">
        <f t="shared" si="19"/>
        <v>0</v>
      </c>
    </row>
    <row r="718" spans="1:12" x14ac:dyDescent="0.2">
      <c r="A718" s="792" t="s">
        <v>1704</v>
      </c>
      <c r="B718" s="792" t="s">
        <v>232</v>
      </c>
      <c r="C718" s="798">
        <v>3</v>
      </c>
      <c r="D718" s="798"/>
      <c r="E718" s="798">
        <f t="shared" si="20"/>
        <v>0</v>
      </c>
      <c r="F718" s="792" t="s">
        <v>1685</v>
      </c>
      <c r="G718" s="798"/>
      <c r="H718" s="798">
        <v>320.39999999999998</v>
      </c>
      <c r="I718" s="798">
        <v>223.8</v>
      </c>
      <c r="J718" s="798">
        <v>671.4</v>
      </c>
      <c r="L718" s="228">
        <f t="shared" si="19"/>
        <v>0</v>
      </c>
    </row>
    <row r="719" spans="1:12" ht="14.25" x14ac:dyDescent="0.25">
      <c r="A719" s="796" t="s">
        <v>1700</v>
      </c>
      <c r="B719" s="796" t="s">
        <v>1685</v>
      </c>
      <c r="C719" s="797"/>
      <c r="D719" s="797"/>
      <c r="E719" s="798">
        <f t="shared" si="20"/>
        <v>0</v>
      </c>
      <c r="F719" s="796" t="s">
        <v>1685</v>
      </c>
      <c r="G719" s="797"/>
      <c r="H719" s="797"/>
      <c r="I719" s="797"/>
      <c r="J719" s="797"/>
      <c r="L719" s="228">
        <f t="shared" si="19"/>
        <v>0</v>
      </c>
    </row>
    <row r="720" spans="1:12" ht="14.25" x14ac:dyDescent="0.25">
      <c r="A720" s="796" t="s">
        <v>1705</v>
      </c>
      <c r="B720" s="796" t="s">
        <v>1685</v>
      </c>
      <c r="C720" s="797"/>
      <c r="D720" s="797"/>
      <c r="E720" s="798">
        <f t="shared" si="20"/>
        <v>0</v>
      </c>
      <c r="F720" s="796" t="s">
        <v>1685</v>
      </c>
      <c r="G720" s="797"/>
      <c r="H720" s="797"/>
      <c r="I720" s="797"/>
      <c r="J720" s="797"/>
      <c r="L720" s="228">
        <f t="shared" si="19"/>
        <v>0</v>
      </c>
    </row>
    <row r="721" spans="1:12" x14ac:dyDescent="0.2">
      <c r="A721" s="792" t="s">
        <v>1704</v>
      </c>
      <c r="B721" s="792" t="s">
        <v>232</v>
      </c>
      <c r="C721" s="798">
        <v>2</v>
      </c>
      <c r="D721" s="798"/>
      <c r="E721" s="798">
        <f t="shared" si="20"/>
        <v>0</v>
      </c>
      <c r="F721" s="792" t="s">
        <v>1685</v>
      </c>
      <c r="G721" s="798"/>
      <c r="H721" s="798">
        <v>525</v>
      </c>
      <c r="I721" s="798">
        <v>564.5</v>
      </c>
      <c r="J721" s="798">
        <v>1129</v>
      </c>
      <c r="L721" s="228">
        <f t="shared" si="19"/>
        <v>0</v>
      </c>
    </row>
    <row r="722" spans="1:12" x14ac:dyDescent="0.2">
      <c r="A722" s="792" t="s">
        <v>1711</v>
      </c>
      <c r="B722" s="792" t="s">
        <v>232</v>
      </c>
      <c r="C722" s="798">
        <v>1</v>
      </c>
      <c r="D722" s="798"/>
      <c r="E722" s="798">
        <f t="shared" si="20"/>
        <v>0</v>
      </c>
      <c r="F722" s="792" t="s">
        <v>1685</v>
      </c>
      <c r="G722" s="798"/>
      <c r="H722" s="798">
        <v>394.5</v>
      </c>
      <c r="I722" s="798">
        <v>725.5</v>
      </c>
      <c r="J722" s="798">
        <v>725.5</v>
      </c>
      <c r="L722" s="228">
        <f t="shared" si="19"/>
        <v>0</v>
      </c>
    </row>
    <row r="723" spans="1:12" x14ac:dyDescent="0.2">
      <c r="A723" s="792" t="s">
        <v>1717</v>
      </c>
      <c r="B723" s="792" t="s">
        <v>232</v>
      </c>
      <c r="C723" s="798">
        <v>3</v>
      </c>
      <c r="D723" s="798"/>
      <c r="E723" s="798">
        <f t="shared" si="20"/>
        <v>0</v>
      </c>
      <c r="F723" s="792" t="s">
        <v>1685</v>
      </c>
      <c r="G723" s="798"/>
      <c r="H723" s="798">
        <v>2663.1</v>
      </c>
      <c r="I723" s="798">
        <v>1249.7</v>
      </c>
      <c r="J723" s="798">
        <v>3749.1</v>
      </c>
      <c r="L723" s="228">
        <f t="shared" si="19"/>
        <v>0</v>
      </c>
    </row>
    <row r="724" spans="1:12" ht="14.25" x14ac:dyDescent="0.25">
      <c r="A724" s="796" t="s">
        <v>1709</v>
      </c>
      <c r="B724" s="796" t="s">
        <v>1685</v>
      </c>
      <c r="C724" s="797"/>
      <c r="D724" s="797"/>
      <c r="E724" s="798">
        <f t="shared" si="20"/>
        <v>0</v>
      </c>
      <c r="F724" s="796" t="s">
        <v>1685</v>
      </c>
      <c r="G724" s="797"/>
      <c r="H724" s="797"/>
      <c r="I724" s="797"/>
      <c r="J724" s="797"/>
      <c r="L724" s="228">
        <f t="shared" si="19"/>
        <v>0</v>
      </c>
    </row>
    <row r="725" spans="1:12" ht="14.25" x14ac:dyDescent="0.25">
      <c r="A725" s="796" t="s">
        <v>1710</v>
      </c>
      <c r="B725" s="796" t="s">
        <v>1685</v>
      </c>
      <c r="C725" s="797"/>
      <c r="D725" s="797"/>
      <c r="E725" s="798">
        <f t="shared" si="20"/>
        <v>0</v>
      </c>
      <c r="F725" s="796" t="s">
        <v>1685</v>
      </c>
      <c r="G725" s="797"/>
      <c r="H725" s="797"/>
      <c r="I725" s="797"/>
      <c r="J725" s="797"/>
      <c r="L725" s="228">
        <f t="shared" si="19"/>
        <v>0</v>
      </c>
    </row>
    <row r="726" spans="1:12" x14ac:dyDescent="0.2">
      <c r="A726" s="792" t="s">
        <v>1711</v>
      </c>
      <c r="B726" s="792" t="s">
        <v>232</v>
      </c>
      <c r="C726" s="798">
        <v>1</v>
      </c>
      <c r="D726" s="798"/>
      <c r="E726" s="798">
        <f t="shared" si="20"/>
        <v>0</v>
      </c>
      <c r="F726" s="792" t="s">
        <v>1685</v>
      </c>
      <c r="G726" s="798"/>
      <c r="H726" s="798">
        <v>495.8</v>
      </c>
      <c r="I726" s="798">
        <v>1697.8</v>
      </c>
      <c r="J726" s="798">
        <v>1697.8</v>
      </c>
      <c r="L726" s="228">
        <f t="shared" si="19"/>
        <v>0</v>
      </c>
    </row>
    <row r="727" spans="1:12" x14ac:dyDescent="0.2">
      <c r="A727" s="792" t="s">
        <v>1706</v>
      </c>
      <c r="B727" s="792" t="s">
        <v>232</v>
      </c>
      <c r="C727" s="798">
        <v>2</v>
      </c>
      <c r="D727" s="798"/>
      <c r="E727" s="798">
        <f t="shared" si="20"/>
        <v>0</v>
      </c>
      <c r="F727" s="792" t="s">
        <v>1685</v>
      </c>
      <c r="G727" s="798"/>
      <c r="H727" s="798">
        <v>2239.6</v>
      </c>
      <c r="I727" s="798">
        <v>2411.8000000000002</v>
      </c>
      <c r="J727" s="798">
        <v>4823.6000000000004</v>
      </c>
      <c r="L727" s="228">
        <f t="shared" si="19"/>
        <v>0</v>
      </c>
    </row>
    <row r="728" spans="1:12" ht="16.5" x14ac:dyDescent="0.3">
      <c r="A728" s="794" t="s">
        <v>1718</v>
      </c>
      <c r="B728" s="794" t="s">
        <v>1685</v>
      </c>
      <c r="C728" s="795"/>
      <c r="D728" s="795"/>
      <c r="E728" s="795">
        <f>SUM(E710:E727)</f>
        <v>0</v>
      </c>
      <c r="F728" s="794" t="s">
        <v>1685</v>
      </c>
      <c r="G728" s="795">
        <f>SUM(L714:L727)</f>
        <v>0</v>
      </c>
      <c r="H728" s="795">
        <v>8026.8</v>
      </c>
      <c r="I728" s="795"/>
      <c r="J728" s="795">
        <v>21010.799999999999</v>
      </c>
      <c r="L728" s="228">
        <f t="shared" si="19"/>
        <v>0</v>
      </c>
    </row>
    <row r="729" spans="1:12" ht="16.5" x14ac:dyDescent="0.3">
      <c r="A729" s="794" t="s">
        <v>1079</v>
      </c>
      <c r="B729" s="794" t="s">
        <v>1685</v>
      </c>
      <c r="C729" s="795"/>
      <c r="D729" s="795"/>
      <c r="E729" s="795"/>
      <c r="F729" s="794" t="s">
        <v>1685</v>
      </c>
      <c r="G729" s="795"/>
      <c r="H729" s="795"/>
      <c r="I729" s="795"/>
      <c r="J729" s="795"/>
      <c r="L729" s="228">
        <f t="shared" si="19"/>
        <v>0</v>
      </c>
    </row>
    <row r="730" spans="1:12" ht="14.25" x14ac:dyDescent="0.25">
      <c r="A730" s="796" t="s">
        <v>1719</v>
      </c>
      <c r="B730" s="796" t="s">
        <v>1685</v>
      </c>
      <c r="C730" s="797"/>
      <c r="D730" s="797"/>
      <c r="E730" s="797"/>
      <c r="F730" s="796" t="s">
        <v>1685</v>
      </c>
      <c r="G730" s="797"/>
      <c r="H730" s="797"/>
      <c r="I730" s="797"/>
      <c r="J730" s="797"/>
      <c r="L730" s="228">
        <f t="shared" si="19"/>
        <v>0</v>
      </c>
    </row>
    <row r="731" spans="1:12" x14ac:dyDescent="0.2">
      <c r="A731" s="792" t="s">
        <v>1720</v>
      </c>
      <c r="B731" s="792" t="s">
        <v>118</v>
      </c>
      <c r="C731" s="798">
        <v>280</v>
      </c>
      <c r="D731" s="798"/>
      <c r="E731" s="798">
        <f>C731*D731</f>
        <v>0</v>
      </c>
      <c r="F731" s="792" t="s">
        <v>1685</v>
      </c>
      <c r="G731" s="798"/>
      <c r="H731" s="798">
        <v>5574.8</v>
      </c>
      <c r="I731" s="798">
        <v>34.409999999999997</v>
      </c>
      <c r="J731" s="798">
        <v>9634.7999999999993</v>
      </c>
      <c r="L731" s="228">
        <f t="shared" si="19"/>
        <v>0</v>
      </c>
    </row>
    <row r="732" spans="1:12" x14ac:dyDescent="0.2">
      <c r="A732" s="792" t="s">
        <v>1721</v>
      </c>
      <c r="B732" s="792" t="s">
        <v>118</v>
      </c>
      <c r="C732" s="798">
        <v>120</v>
      </c>
      <c r="D732" s="798"/>
      <c r="E732" s="798">
        <f t="shared" ref="E732:E795" si="21">C732*D732</f>
        <v>0</v>
      </c>
      <c r="F732" s="792" t="s">
        <v>1685</v>
      </c>
      <c r="G732" s="798"/>
      <c r="H732" s="798">
        <v>2389.1999999999998</v>
      </c>
      <c r="I732" s="798">
        <v>36.11</v>
      </c>
      <c r="J732" s="798">
        <v>4333.2</v>
      </c>
      <c r="L732" s="228">
        <f t="shared" si="19"/>
        <v>0</v>
      </c>
    </row>
    <row r="733" spans="1:12" x14ac:dyDescent="0.2">
      <c r="A733" s="792" t="s">
        <v>1722</v>
      </c>
      <c r="B733" s="792" t="s">
        <v>118</v>
      </c>
      <c r="C733" s="798">
        <v>550</v>
      </c>
      <c r="D733" s="798"/>
      <c r="E733" s="798">
        <f t="shared" si="21"/>
        <v>0</v>
      </c>
      <c r="F733" s="792" t="s">
        <v>1685</v>
      </c>
      <c r="G733" s="798"/>
      <c r="H733" s="798">
        <v>10950.5</v>
      </c>
      <c r="I733" s="798">
        <v>36.11</v>
      </c>
      <c r="J733" s="798">
        <v>19860.5</v>
      </c>
      <c r="L733" s="228">
        <f t="shared" si="19"/>
        <v>0</v>
      </c>
    </row>
    <row r="734" spans="1:12" x14ac:dyDescent="0.2">
      <c r="A734" s="792" t="s">
        <v>1723</v>
      </c>
      <c r="B734" s="792" t="s">
        <v>118</v>
      </c>
      <c r="C734" s="798">
        <v>590</v>
      </c>
      <c r="D734" s="798"/>
      <c r="E734" s="798">
        <f t="shared" si="21"/>
        <v>0</v>
      </c>
      <c r="F734" s="792" t="s">
        <v>1685</v>
      </c>
      <c r="G734" s="798"/>
      <c r="H734" s="798">
        <v>11746.9</v>
      </c>
      <c r="I734" s="798">
        <v>45.71</v>
      </c>
      <c r="J734" s="798">
        <v>26968.9</v>
      </c>
      <c r="L734" s="228">
        <f t="shared" si="19"/>
        <v>0</v>
      </c>
    </row>
    <row r="735" spans="1:12" x14ac:dyDescent="0.2">
      <c r="A735" s="792" t="s">
        <v>1724</v>
      </c>
      <c r="B735" s="792" t="s">
        <v>118</v>
      </c>
      <c r="C735" s="798">
        <v>50</v>
      </c>
      <c r="D735" s="798"/>
      <c r="E735" s="798">
        <f t="shared" si="21"/>
        <v>0</v>
      </c>
      <c r="F735" s="792" t="s">
        <v>1685</v>
      </c>
      <c r="G735" s="798"/>
      <c r="H735" s="798">
        <v>995.5</v>
      </c>
      <c r="I735" s="798">
        <v>46.11</v>
      </c>
      <c r="J735" s="798">
        <v>2305.5</v>
      </c>
      <c r="L735" s="228">
        <f t="shared" si="19"/>
        <v>0</v>
      </c>
    </row>
    <row r="736" spans="1:12" x14ac:dyDescent="0.2">
      <c r="A736" s="792" t="s">
        <v>1725</v>
      </c>
      <c r="B736" s="792" t="s">
        <v>118</v>
      </c>
      <c r="C736" s="798">
        <v>30</v>
      </c>
      <c r="D736" s="798"/>
      <c r="E736" s="798">
        <f t="shared" si="21"/>
        <v>0</v>
      </c>
      <c r="F736" s="792" t="s">
        <v>1685</v>
      </c>
      <c r="G736" s="798"/>
      <c r="H736" s="798">
        <v>597.29999999999995</v>
      </c>
      <c r="I736" s="798">
        <v>62.11</v>
      </c>
      <c r="J736" s="798">
        <v>1863.3</v>
      </c>
      <c r="L736" s="228">
        <f t="shared" si="19"/>
        <v>0</v>
      </c>
    </row>
    <row r="737" spans="1:12" x14ac:dyDescent="0.2">
      <c r="A737" s="792" t="s">
        <v>1726</v>
      </c>
      <c r="B737" s="792" t="s">
        <v>118</v>
      </c>
      <c r="C737" s="798">
        <v>20</v>
      </c>
      <c r="D737" s="798"/>
      <c r="E737" s="798">
        <f t="shared" si="21"/>
        <v>0</v>
      </c>
      <c r="F737" s="792" t="s">
        <v>1685</v>
      </c>
      <c r="G737" s="798"/>
      <c r="H737" s="798">
        <v>463.4</v>
      </c>
      <c r="I737" s="798">
        <v>185.37</v>
      </c>
      <c r="J737" s="798">
        <v>3707.4</v>
      </c>
      <c r="L737" s="228">
        <f t="shared" si="19"/>
        <v>0</v>
      </c>
    </row>
    <row r="738" spans="1:12" x14ac:dyDescent="0.2">
      <c r="A738" s="792" t="s">
        <v>1727</v>
      </c>
      <c r="B738" s="792" t="s">
        <v>118</v>
      </c>
      <c r="C738" s="798">
        <v>25</v>
      </c>
      <c r="D738" s="798"/>
      <c r="E738" s="798">
        <f t="shared" si="21"/>
        <v>0</v>
      </c>
      <c r="F738" s="792" t="s">
        <v>1685</v>
      </c>
      <c r="G738" s="798"/>
      <c r="H738" s="798">
        <v>695.75</v>
      </c>
      <c r="I738" s="798">
        <v>279.93</v>
      </c>
      <c r="J738" s="798">
        <v>6998.25</v>
      </c>
      <c r="L738" s="228">
        <f t="shared" si="19"/>
        <v>0</v>
      </c>
    </row>
    <row r="739" spans="1:12" x14ac:dyDescent="0.2">
      <c r="A739" s="792" t="s">
        <v>1728</v>
      </c>
      <c r="B739" s="792" t="s">
        <v>118</v>
      </c>
      <c r="C739" s="798">
        <v>20</v>
      </c>
      <c r="D739" s="798"/>
      <c r="E739" s="798">
        <f t="shared" si="21"/>
        <v>0</v>
      </c>
      <c r="F739" s="792" t="s">
        <v>1685</v>
      </c>
      <c r="G739" s="798"/>
      <c r="H739" s="798">
        <v>556.6</v>
      </c>
      <c r="I739" s="798">
        <v>378.33</v>
      </c>
      <c r="J739" s="798">
        <v>7566.6</v>
      </c>
      <c r="L739" s="228">
        <f t="shared" si="19"/>
        <v>0</v>
      </c>
    </row>
    <row r="740" spans="1:12" ht="14.25" x14ac:dyDescent="0.25">
      <c r="A740" s="796" t="s">
        <v>1729</v>
      </c>
      <c r="B740" s="796" t="s">
        <v>1685</v>
      </c>
      <c r="C740" s="797"/>
      <c r="D740" s="797"/>
      <c r="E740" s="798">
        <f t="shared" si="21"/>
        <v>0</v>
      </c>
      <c r="F740" s="796" t="s">
        <v>1685</v>
      </c>
      <c r="G740" s="797"/>
      <c r="H740" s="797"/>
      <c r="I740" s="797"/>
      <c r="J740" s="797"/>
      <c r="L740" s="228">
        <f t="shared" si="19"/>
        <v>0</v>
      </c>
    </row>
    <row r="741" spans="1:12" x14ac:dyDescent="0.2">
      <c r="A741" s="792" t="s">
        <v>1730</v>
      </c>
      <c r="B741" s="792" t="s">
        <v>118</v>
      </c>
      <c r="C741" s="798">
        <v>20</v>
      </c>
      <c r="D741" s="798"/>
      <c r="E741" s="798">
        <f t="shared" si="21"/>
        <v>0</v>
      </c>
      <c r="F741" s="792" t="s">
        <v>1685</v>
      </c>
      <c r="G741" s="798"/>
      <c r="H741" s="798">
        <v>398.2</v>
      </c>
      <c r="I741" s="798">
        <v>32.369999999999997</v>
      </c>
      <c r="J741" s="798">
        <v>647.4</v>
      </c>
      <c r="L741" s="228">
        <f t="shared" si="19"/>
        <v>0</v>
      </c>
    </row>
    <row r="742" spans="1:12" x14ac:dyDescent="0.2">
      <c r="A742" s="792" t="s">
        <v>1731</v>
      </c>
      <c r="B742" s="792" t="s">
        <v>118</v>
      </c>
      <c r="C742" s="798">
        <v>20</v>
      </c>
      <c r="D742" s="798"/>
      <c r="E742" s="798">
        <f t="shared" si="21"/>
        <v>0</v>
      </c>
      <c r="F742" s="792" t="s">
        <v>1685</v>
      </c>
      <c r="G742" s="798"/>
      <c r="H742" s="798">
        <v>398.2</v>
      </c>
      <c r="I742" s="798">
        <v>47.95</v>
      </c>
      <c r="J742" s="798">
        <v>959</v>
      </c>
      <c r="L742" s="228">
        <f t="shared" si="19"/>
        <v>0</v>
      </c>
    </row>
    <row r="743" spans="1:12" x14ac:dyDescent="0.2">
      <c r="A743" s="792" t="s">
        <v>1732</v>
      </c>
      <c r="B743" s="792" t="s">
        <v>118</v>
      </c>
      <c r="C743" s="798">
        <v>30</v>
      </c>
      <c r="D743" s="798"/>
      <c r="E743" s="798">
        <f t="shared" si="21"/>
        <v>0</v>
      </c>
      <c r="F743" s="792" t="s">
        <v>1685</v>
      </c>
      <c r="G743" s="798"/>
      <c r="H743" s="798">
        <v>597.29999999999995</v>
      </c>
      <c r="I743" s="798">
        <v>59.35</v>
      </c>
      <c r="J743" s="798">
        <v>1780.5</v>
      </c>
      <c r="L743" s="228">
        <f t="shared" si="19"/>
        <v>0</v>
      </c>
    </row>
    <row r="744" spans="1:12" ht="14.25" x14ac:dyDescent="0.25">
      <c r="A744" s="796" t="s">
        <v>1733</v>
      </c>
      <c r="B744" s="796" t="s">
        <v>1685</v>
      </c>
      <c r="C744" s="797"/>
      <c r="D744" s="797"/>
      <c r="E744" s="798">
        <f t="shared" si="21"/>
        <v>0</v>
      </c>
      <c r="F744" s="796" t="s">
        <v>1685</v>
      </c>
      <c r="G744" s="797"/>
      <c r="H744" s="797"/>
      <c r="I744" s="797"/>
      <c r="J744" s="797"/>
      <c r="L744" s="228">
        <f t="shared" si="19"/>
        <v>0</v>
      </c>
    </row>
    <row r="745" spans="1:12" ht="14.25" x14ac:dyDescent="0.25">
      <c r="A745" s="796" t="s">
        <v>1734</v>
      </c>
      <c r="B745" s="796" t="s">
        <v>1685</v>
      </c>
      <c r="C745" s="797"/>
      <c r="D745" s="797"/>
      <c r="E745" s="798">
        <f t="shared" si="21"/>
        <v>0</v>
      </c>
      <c r="F745" s="796" t="s">
        <v>1685</v>
      </c>
      <c r="G745" s="797"/>
      <c r="H745" s="797"/>
      <c r="I745" s="797"/>
      <c r="J745" s="797"/>
      <c r="L745" s="228">
        <f t="shared" si="19"/>
        <v>0</v>
      </c>
    </row>
    <row r="746" spans="1:12" x14ac:dyDescent="0.2">
      <c r="A746" s="792" t="s">
        <v>1735</v>
      </c>
      <c r="B746" s="792" t="s">
        <v>232</v>
      </c>
      <c r="C746" s="798">
        <v>44</v>
      </c>
      <c r="D746" s="798"/>
      <c r="E746" s="798">
        <f t="shared" si="21"/>
        <v>0</v>
      </c>
      <c r="F746" s="792" t="s">
        <v>1685</v>
      </c>
      <c r="G746" s="798"/>
      <c r="H746" s="798">
        <v>3368.64</v>
      </c>
      <c r="I746" s="798">
        <v>76.56</v>
      </c>
      <c r="J746" s="798">
        <v>3368.64</v>
      </c>
      <c r="L746" s="228">
        <f t="shared" si="19"/>
        <v>0</v>
      </c>
    </row>
    <row r="747" spans="1:12" x14ac:dyDescent="0.2">
      <c r="A747" s="792" t="s">
        <v>1736</v>
      </c>
      <c r="B747" s="792" t="s">
        <v>232</v>
      </c>
      <c r="C747" s="798">
        <v>6</v>
      </c>
      <c r="D747" s="798"/>
      <c r="E747" s="798">
        <f t="shared" si="21"/>
        <v>0</v>
      </c>
      <c r="F747" s="792" t="s">
        <v>1685</v>
      </c>
      <c r="G747" s="798"/>
      <c r="H747" s="798">
        <v>556.62</v>
      </c>
      <c r="I747" s="798">
        <v>92.77</v>
      </c>
      <c r="J747" s="798">
        <v>556.62</v>
      </c>
      <c r="L747" s="228">
        <f t="shared" si="19"/>
        <v>0</v>
      </c>
    </row>
    <row r="748" spans="1:12" x14ac:dyDescent="0.2">
      <c r="A748" s="792" t="s">
        <v>1737</v>
      </c>
      <c r="B748" s="792" t="s">
        <v>232</v>
      </c>
      <c r="C748" s="798">
        <v>2</v>
      </c>
      <c r="D748" s="798"/>
      <c r="E748" s="798">
        <f t="shared" si="21"/>
        <v>0</v>
      </c>
      <c r="F748" s="792" t="s">
        <v>1685</v>
      </c>
      <c r="G748" s="798"/>
      <c r="H748" s="798">
        <v>218.02</v>
      </c>
      <c r="I748" s="798">
        <v>109.01</v>
      </c>
      <c r="J748" s="798">
        <v>218.02</v>
      </c>
      <c r="L748" s="228">
        <f t="shared" si="19"/>
        <v>0</v>
      </c>
    </row>
    <row r="749" spans="1:12" ht="14.25" x14ac:dyDescent="0.25">
      <c r="A749" s="796" t="s">
        <v>1738</v>
      </c>
      <c r="B749" s="796" t="s">
        <v>1685</v>
      </c>
      <c r="C749" s="797"/>
      <c r="D749" s="797"/>
      <c r="E749" s="798">
        <f t="shared" si="21"/>
        <v>0</v>
      </c>
      <c r="F749" s="796" t="s">
        <v>1685</v>
      </c>
      <c r="G749" s="797"/>
      <c r="H749" s="797"/>
      <c r="I749" s="797"/>
      <c r="J749" s="797"/>
      <c r="L749" s="228">
        <f t="shared" si="19"/>
        <v>0</v>
      </c>
    </row>
    <row r="750" spans="1:12" x14ac:dyDescent="0.2">
      <c r="A750" s="792" t="s">
        <v>1739</v>
      </c>
      <c r="B750" s="792" t="s">
        <v>232</v>
      </c>
      <c r="C750" s="798">
        <v>22</v>
      </c>
      <c r="D750" s="798"/>
      <c r="E750" s="798">
        <f t="shared" si="21"/>
        <v>0</v>
      </c>
      <c r="F750" s="792" t="s">
        <v>1685</v>
      </c>
      <c r="G750" s="798"/>
      <c r="H750" s="798">
        <v>325.82</v>
      </c>
      <c r="I750" s="798">
        <v>14.81</v>
      </c>
      <c r="J750" s="798">
        <v>325.82</v>
      </c>
      <c r="L750" s="228">
        <f t="shared" si="19"/>
        <v>0</v>
      </c>
    </row>
    <row r="751" spans="1:12" ht="14.25" x14ac:dyDescent="0.25">
      <c r="A751" s="796" t="s">
        <v>1740</v>
      </c>
      <c r="B751" s="796" t="s">
        <v>1685</v>
      </c>
      <c r="C751" s="797"/>
      <c r="D751" s="797"/>
      <c r="E751" s="798">
        <f t="shared" si="21"/>
        <v>0</v>
      </c>
      <c r="F751" s="796" t="s">
        <v>1685</v>
      </c>
      <c r="G751" s="797"/>
      <c r="H751" s="797"/>
      <c r="I751" s="797"/>
      <c r="J751" s="797"/>
      <c r="L751" s="228">
        <f t="shared" si="19"/>
        <v>0</v>
      </c>
    </row>
    <row r="752" spans="1:12" x14ac:dyDescent="0.2">
      <c r="A752" s="792" t="s">
        <v>1741</v>
      </c>
      <c r="B752" s="792" t="s">
        <v>232</v>
      </c>
      <c r="C752" s="798">
        <v>56</v>
      </c>
      <c r="D752" s="798"/>
      <c r="E752" s="798">
        <f t="shared" si="21"/>
        <v>0</v>
      </c>
      <c r="F752" s="792" t="s">
        <v>1685</v>
      </c>
      <c r="G752" s="798"/>
      <c r="H752" s="798">
        <v>1117.01</v>
      </c>
      <c r="I752" s="798">
        <v>27.65</v>
      </c>
      <c r="J752" s="798">
        <v>1548.21</v>
      </c>
      <c r="L752" s="228">
        <f t="shared" si="19"/>
        <v>0</v>
      </c>
    </row>
    <row r="753" spans="1:12" x14ac:dyDescent="0.2">
      <c r="A753" s="792" t="s">
        <v>1742</v>
      </c>
      <c r="B753" s="792" t="s">
        <v>232</v>
      </c>
      <c r="C753" s="798">
        <v>48</v>
      </c>
      <c r="D753" s="798"/>
      <c r="E753" s="798">
        <f t="shared" si="21"/>
        <v>0</v>
      </c>
      <c r="F753" s="792" t="s">
        <v>1685</v>
      </c>
      <c r="G753" s="798"/>
      <c r="H753" s="798">
        <v>4204.6400000000003</v>
      </c>
      <c r="I753" s="798">
        <v>132.4</v>
      </c>
      <c r="J753" s="798">
        <v>6355.04</v>
      </c>
      <c r="L753" s="228">
        <f t="shared" ref="L753:L816" si="22">C753*G753</f>
        <v>0</v>
      </c>
    </row>
    <row r="754" spans="1:12" x14ac:dyDescent="0.2">
      <c r="A754" s="792" t="s">
        <v>1743</v>
      </c>
      <c r="B754" s="792" t="s">
        <v>232</v>
      </c>
      <c r="C754" s="798">
        <v>4</v>
      </c>
      <c r="D754" s="798"/>
      <c r="E754" s="798">
        <f t="shared" si="21"/>
        <v>0</v>
      </c>
      <c r="F754" s="792" t="s">
        <v>1685</v>
      </c>
      <c r="G754" s="798"/>
      <c r="H754" s="798">
        <v>359.77</v>
      </c>
      <c r="I754" s="798">
        <v>159.34</v>
      </c>
      <c r="J754" s="798">
        <v>637.37</v>
      </c>
      <c r="L754" s="228">
        <f t="shared" si="22"/>
        <v>0</v>
      </c>
    </row>
    <row r="755" spans="1:12" x14ac:dyDescent="0.2">
      <c r="A755" s="792" t="s">
        <v>1744</v>
      </c>
      <c r="B755" s="792" t="s">
        <v>232</v>
      </c>
      <c r="C755" s="798">
        <v>2</v>
      </c>
      <c r="D755" s="798"/>
      <c r="E755" s="798">
        <f t="shared" si="21"/>
        <v>0</v>
      </c>
      <c r="F755" s="792" t="s">
        <v>1685</v>
      </c>
      <c r="G755" s="798"/>
      <c r="H755" s="798">
        <v>179.88</v>
      </c>
      <c r="I755" s="798">
        <v>217.44</v>
      </c>
      <c r="J755" s="798">
        <v>434.88</v>
      </c>
      <c r="L755" s="228">
        <f t="shared" si="22"/>
        <v>0</v>
      </c>
    </row>
    <row r="756" spans="1:12" ht="14.25" x14ac:dyDescent="0.25">
      <c r="A756" s="796" t="s">
        <v>1745</v>
      </c>
      <c r="B756" s="796" t="s">
        <v>1685</v>
      </c>
      <c r="C756" s="797"/>
      <c r="D756" s="797"/>
      <c r="E756" s="798">
        <f t="shared" si="21"/>
        <v>0</v>
      </c>
      <c r="F756" s="796" t="s">
        <v>1685</v>
      </c>
      <c r="G756" s="797"/>
      <c r="H756" s="797"/>
      <c r="I756" s="797"/>
      <c r="J756" s="797"/>
      <c r="L756" s="228">
        <f t="shared" si="22"/>
        <v>0</v>
      </c>
    </row>
    <row r="757" spans="1:12" x14ac:dyDescent="0.2">
      <c r="A757" s="792" t="s">
        <v>1746</v>
      </c>
      <c r="B757" s="792" t="s">
        <v>232</v>
      </c>
      <c r="C757" s="798">
        <v>22</v>
      </c>
      <c r="D757" s="798"/>
      <c r="E757" s="798">
        <f t="shared" si="21"/>
        <v>0</v>
      </c>
      <c r="F757" s="792" t="s">
        <v>1685</v>
      </c>
      <c r="G757" s="798"/>
      <c r="H757" s="798">
        <v>1373.9</v>
      </c>
      <c r="I757" s="798">
        <v>173.45</v>
      </c>
      <c r="J757" s="798">
        <v>3815.9</v>
      </c>
      <c r="L757" s="228">
        <f t="shared" si="22"/>
        <v>0</v>
      </c>
    </row>
    <row r="758" spans="1:12" x14ac:dyDescent="0.2">
      <c r="A758" s="792" t="s">
        <v>1747</v>
      </c>
      <c r="B758" s="792" t="s">
        <v>232</v>
      </c>
      <c r="C758" s="798">
        <v>1</v>
      </c>
      <c r="D758" s="798"/>
      <c r="E758" s="798">
        <f t="shared" si="21"/>
        <v>0</v>
      </c>
      <c r="F758" s="792" t="s">
        <v>1685</v>
      </c>
      <c r="G758" s="798"/>
      <c r="H758" s="798">
        <v>62.45</v>
      </c>
      <c r="I758" s="798">
        <v>190.45</v>
      </c>
      <c r="J758" s="798">
        <v>190.45</v>
      </c>
      <c r="L758" s="228">
        <f t="shared" si="22"/>
        <v>0</v>
      </c>
    </row>
    <row r="759" spans="1:12" x14ac:dyDescent="0.2">
      <c r="A759" s="792" t="s">
        <v>1748</v>
      </c>
      <c r="B759" s="792" t="s">
        <v>232</v>
      </c>
      <c r="C759" s="798">
        <v>1</v>
      </c>
      <c r="D759" s="798"/>
      <c r="E759" s="798">
        <f t="shared" si="21"/>
        <v>0</v>
      </c>
      <c r="F759" s="792" t="s">
        <v>1685</v>
      </c>
      <c r="G759" s="798"/>
      <c r="H759" s="798">
        <v>67.11</v>
      </c>
      <c r="I759" s="798">
        <v>192.11</v>
      </c>
      <c r="J759" s="798">
        <v>192.11</v>
      </c>
      <c r="L759" s="228">
        <f t="shared" si="22"/>
        <v>0</v>
      </c>
    </row>
    <row r="760" spans="1:12" x14ac:dyDescent="0.2">
      <c r="A760" s="792" t="s">
        <v>1749</v>
      </c>
      <c r="B760" s="792" t="s">
        <v>232</v>
      </c>
      <c r="C760" s="798">
        <v>6</v>
      </c>
      <c r="D760" s="798"/>
      <c r="E760" s="798">
        <f t="shared" si="21"/>
        <v>0</v>
      </c>
      <c r="F760" s="792" t="s">
        <v>1685</v>
      </c>
      <c r="G760" s="798"/>
      <c r="H760" s="798">
        <v>402.66</v>
      </c>
      <c r="I760" s="798">
        <v>194.11</v>
      </c>
      <c r="J760" s="798">
        <v>1164.6600000000001</v>
      </c>
      <c r="L760" s="228">
        <f t="shared" si="22"/>
        <v>0</v>
      </c>
    </row>
    <row r="761" spans="1:12" x14ac:dyDescent="0.2">
      <c r="A761" s="792" t="s">
        <v>1750</v>
      </c>
      <c r="B761" s="792" t="s">
        <v>232</v>
      </c>
      <c r="C761" s="798">
        <v>1</v>
      </c>
      <c r="D761" s="798"/>
      <c r="E761" s="798">
        <f t="shared" si="21"/>
        <v>0</v>
      </c>
      <c r="F761" s="792" t="s">
        <v>1685</v>
      </c>
      <c r="G761" s="798"/>
      <c r="H761" s="798">
        <v>71.87</v>
      </c>
      <c r="I761" s="798">
        <v>203.87</v>
      </c>
      <c r="J761" s="798">
        <v>203.87</v>
      </c>
      <c r="L761" s="228">
        <f t="shared" si="22"/>
        <v>0</v>
      </c>
    </row>
    <row r="762" spans="1:12" x14ac:dyDescent="0.2">
      <c r="A762" s="792" t="s">
        <v>1751</v>
      </c>
      <c r="B762" s="792" t="s">
        <v>232</v>
      </c>
      <c r="C762" s="798">
        <v>1</v>
      </c>
      <c r="D762" s="798"/>
      <c r="E762" s="798">
        <f t="shared" si="21"/>
        <v>0</v>
      </c>
      <c r="F762" s="792" t="s">
        <v>1685</v>
      </c>
      <c r="G762" s="798"/>
      <c r="H762" s="798">
        <v>158</v>
      </c>
      <c r="I762" s="798">
        <v>1316</v>
      </c>
      <c r="J762" s="798">
        <v>1316</v>
      </c>
      <c r="L762" s="228">
        <f t="shared" si="22"/>
        <v>0</v>
      </c>
    </row>
    <row r="763" spans="1:12" ht="14.25" x14ac:dyDescent="0.25">
      <c r="A763" s="796" t="s">
        <v>1752</v>
      </c>
      <c r="B763" s="796" t="s">
        <v>1685</v>
      </c>
      <c r="C763" s="797"/>
      <c r="D763" s="797"/>
      <c r="E763" s="798">
        <f t="shared" si="21"/>
        <v>0</v>
      </c>
      <c r="F763" s="796" t="s">
        <v>1685</v>
      </c>
      <c r="G763" s="797"/>
      <c r="H763" s="797"/>
      <c r="I763" s="797"/>
      <c r="J763" s="797"/>
      <c r="L763" s="228">
        <f t="shared" si="22"/>
        <v>0</v>
      </c>
    </row>
    <row r="764" spans="1:12" x14ac:dyDescent="0.2">
      <c r="A764" s="792" t="s">
        <v>1746</v>
      </c>
      <c r="B764" s="792" t="s">
        <v>232</v>
      </c>
      <c r="C764" s="798">
        <v>16</v>
      </c>
      <c r="D764" s="798"/>
      <c r="E764" s="798">
        <f t="shared" si="21"/>
        <v>0</v>
      </c>
      <c r="F764" s="792" t="s">
        <v>1685</v>
      </c>
      <c r="G764" s="798"/>
      <c r="H764" s="798">
        <v>999.2</v>
      </c>
      <c r="I764" s="798">
        <v>220.45</v>
      </c>
      <c r="J764" s="798">
        <v>3527.2</v>
      </c>
      <c r="L764" s="228">
        <f t="shared" si="22"/>
        <v>0</v>
      </c>
    </row>
    <row r="765" spans="1:12" x14ac:dyDescent="0.2">
      <c r="A765" s="792" t="s">
        <v>1748</v>
      </c>
      <c r="B765" s="792" t="s">
        <v>232</v>
      </c>
      <c r="C765" s="798">
        <v>1</v>
      </c>
      <c r="D765" s="798"/>
      <c r="E765" s="798">
        <f t="shared" si="21"/>
        <v>0</v>
      </c>
      <c r="F765" s="792" t="s">
        <v>1685</v>
      </c>
      <c r="G765" s="798"/>
      <c r="H765" s="798">
        <v>67.11</v>
      </c>
      <c r="I765" s="798">
        <v>231.11</v>
      </c>
      <c r="J765" s="798">
        <v>231.11</v>
      </c>
      <c r="L765" s="228">
        <f t="shared" si="22"/>
        <v>0</v>
      </c>
    </row>
    <row r="766" spans="1:12" ht="14.25" x14ac:dyDescent="0.25">
      <c r="A766" s="796" t="s">
        <v>1753</v>
      </c>
      <c r="B766" s="796" t="s">
        <v>1685</v>
      </c>
      <c r="C766" s="797"/>
      <c r="D766" s="797"/>
      <c r="E766" s="798">
        <f t="shared" si="21"/>
        <v>0</v>
      </c>
      <c r="F766" s="796" t="s">
        <v>1685</v>
      </c>
      <c r="G766" s="797"/>
      <c r="H766" s="797"/>
      <c r="I766" s="797"/>
      <c r="J766" s="797"/>
      <c r="L766" s="228">
        <f t="shared" si="22"/>
        <v>0</v>
      </c>
    </row>
    <row r="767" spans="1:12" x14ac:dyDescent="0.2">
      <c r="A767" s="792" t="s">
        <v>1754</v>
      </c>
      <c r="B767" s="792" t="s">
        <v>232</v>
      </c>
      <c r="C767" s="798">
        <v>1</v>
      </c>
      <c r="D767" s="798"/>
      <c r="E767" s="798">
        <f t="shared" si="21"/>
        <v>0</v>
      </c>
      <c r="F767" s="792" t="s">
        <v>1685</v>
      </c>
      <c r="G767" s="798"/>
      <c r="H767" s="798">
        <v>88.11</v>
      </c>
      <c r="I767" s="798">
        <v>509.11</v>
      </c>
      <c r="J767" s="798">
        <v>509.11</v>
      </c>
      <c r="L767" s="228">
        <f t="shared" si="22"/>
        <v>0</v>
      </c>
    </row>
    <row r="768" spans="1:12" ht="14.25" x14ac:dyDescent="0.25">
      <c r="A768" s="796" t="s">
        <v>1755</v>
      </c>
      <c r="B768" s="796" t="s">
        <v>1685</v>
      </c>
      <c r="C768" s="797"/>
      <c r="D768" s="797"/>
      <c r="E768" s="798">
        <f t="shared" si="21"/>
        <v>0</v>
      </c>
      <c r="F768" s="796" t="s">
        <v>1685</v>
      </c>
      <c r="G768" s="797"/>
      <c r="H768" s="797"/>
      <c r="I768" s="797"/>
      <c r="J768" s="797"/>
      <c r="L768" s="228">
        <f t="shared" si="22"/>
        <v>0</v>
      </c>
    </row>
    <row r="769" spans="1:12" x14ac:dyDescent="0.2">
      <c r="A769" s="792" t="s">
        <v>1756</v>
      </c>
      <c r="B769" s="792" t="s">
        <v>232</v>
      </c>
      <c r="C769" s="798">
        <v>8</v>
      </c>
      <c r="D769" s="798"/>
      <c r="E769" s="798">
        <f t="shared" si="21"/>
        <v>0</v>
      </c>
      <c r="F769" s="792" t="s">
        <v>1685</v>
      </c>
      <c r="G769" s="798"/>
      <c r="H769" s="798">
        <v>624</v>
      </c>
      <c r="I769" s="798">
        <v>189.5</v>
      </c>
      <c r="J769" s="798">
        <v>1516</v>
      </c>
      <c r="L769" s="228">
        <f t="shared" si="22"/>
        <v>0</v>
      </c>
    </row>
    <row r="770" spans="1:12" x14ac:dyDescent="0.2">
      <c r="A770" s="792" t="s">
        <v>1757</v>
      </c>
      <c r="B770" s="792" t="s">
        <v>232</v>
      </c>
      <c r="C770" s="798">
        <v>12</v>
      </c>
      <c r="D770" s="798"/>
      <c r="E770" s="798">
        <f t="shared" si="21"/>
        <v>0</v>
      </c>
      <c r="F770" s="792" t="s">
        <v>1685</v>
      </c>
      <c r="G770" s="798"/>
      <c r="H770" s="798">
        <v>1548</v>
      </c>
      <c r="I770" s="798">
        <v>284.5</v>
      </c>
      <c r="J770" s="798">
        <v>3414</v>
      </c>
      <c r="L770" s="228">
        <f t="shared" si="22"/>
        <v>0</v>
      </c>
    </row>
    <row r="771" spans="1:12" ht="14.25" x14ac:dyDescent="0.25">
      <c r="A771" s="796" t="s">
        <v>1758</v>
      </c>
      <c r="B771" s="796" t="s">
        <v>1685</v>
      </c>
      <c r="C771" s="797"/>
      <c r="D771" s="797"/>
      <c r="E771" s="798">
        <f t="shared" si="21"/>
        <v>0</v>
      </c>
      <c r="F771" s="796" t="s">
        <v>1685</v>
      </c>
      <c r="G771" s="797"/>
      <c r="H771" s="797"/>
      <c r="I771" s="797"/>
      <c r="J771" s="797"/>
      <c r="L771" s="228">
        <f t="shared" si="22"/>
        <v>0</v>
      </c>
    </row>
    <row r="772" spans="1:12" x14ac:dyDescent="0.2">
      <c r="A772" s="792" t="s">
        <v>1759</v>
      </c>
      <c r="B772" s="792" t="s">
        <v>232</v>
      </c>
      <c r="C772" s="798">
        <v>12</v>
      </c>
      <c r="D772" s="798"/>
      <c r="E772" s="798">
        <f t="shared" si="21"/>
        <v>0</v>
      </c>
      <c r="F772" s="792" t="s">
        <v>1685</v>
      </c>
      <c r="G772" s="798"/>
      <c r="H772" s="798">
        <v>1124.6400000000001</v>
      </c>
      <c r="I772" s="798">
        <v>262.72000000000003</v>
      </c>
      <c r="J772" s="798">
        <v>3152.64</v>
      </c>
      <c r="L772" s="228">
        <f t="shared" si="22"/>
        <v>0</v>
      </c>
    </row>
    <row r="773" spans="1:12" ht="14.25" x14ac:dyDescent="0.25">
      <c r="A773" s="796" t="s">
        <v>1760</v>
      </c>
      <c r="B773" s="796" t="s">
        <v>1685</v>
      </c>
      <c r="C773" s="797"/>
      <c r="D773" s="797"/>
      <c r="E773" s="798">
        <f t="shared" si="21"/>
        <v>0</v>
      </c>
      <c r="F773" s="796" t="s">
        <v>1685</v>
      </c>
      <c r="G773" s="797"/>
      <c r="H773" s="797"/>
      <c r="I773" s="797"/>
      <c r="J773" s="797"/>
      <c r="L773" s="228">
        <f t="shared" si="22"/>
        <v>0</v>
      </c>
    </row>
    <row r="774" spans="1:12" ht="14.25" x14ac:dyDescent="0.25">
      <c r="A774" s="796" t="s">
        <v>1761</v>
      </c>
      <c r="B774" s="796" t="s">
        <v>1685</v>
      </c>
      <c r="C774" s="797"/>
      <c r="D774" s="797"/>
      <c r="E774" s="798">
        <f t="shared" si="21"/>
        <v>0</v>
      </c>
      <c r="F774" s="796" t="s">
        <v>1685</v>
      </c>
      <c r="G774" s="797"/>
      <c r="H774" s="797"/>
      <c r="I774" s="797"/>
      <c r="J774" s="797"/>
      <c r="L774" s="228">
        <f t="shared" si="22"/>
        <v>0</v>
      </c>
    </row>
    <row r="775" spans="1:12" x14ac:dyDescent="0.2">
      <c r="A775" s="792" t="s">
        <v>1762</v>
      </c>
      <c r="B775" s="792" t="s">
        <v>232</v>
      </c>
      <c r="C775" s="798">
        <v>3</v>
      </c>
      <c r="D775" s="798"/>
      <c r="E775" s="798">
        <f t="shared" si="21"/>
        <v>0</v>
      </c>
      <c r="F775" s="792" t="s">
        <v>1685</v>
      </c>
      <c r="G775" s="798"/>
      <c r="H775" s="798">
        <v>402</v>
      </c>
      <c r="I775" s="798">
        <v>418</v>
      </c>
      <c r="J775" s="798">
        <v>1254</v>
      </c>
      <c r="L775" s="228">
        <f t="shared" si="22"/>
        <v>0</v>
      </c>
    </row>
    <row r="776" spans="1:12" x14ac:dyDescent="0.2">
      <c r="A776" s="792" t="s">
        <v>1763</v>
      </c>
      <c r="B776" s="792" t="s">
        <v>232</v>
      </c>
      <c r="C776" s="798">
        <v>1</v>
      </c>
      <c r="D776" s="798"/>
      <c r="E776" s="798">
        <f t="shared" si="21"/>
        <v>0</v>
      </c>
      <c r="F776" s="792" t="s">
        <v>1685</v>
      </c>
      <c r="G776" s="798"/>
      <c r="H776" s="798">
        <v>142</v>
      </c>
      <c r="I776" s="798">
        <v>490</v>
      </c>
      <c r="J776" s="798">
        <v>490</v>
      </c>
      <c r="L776" s="228">
        <f t="shared" si="22"/>
        <v>0</v>
      </c>
    </row>
    <row r="777" spans="1:12" x14ac:dyDescent="0.2">
      <c r="A777" s="792" t="s">
        <v>1764</v>
      </c>
      <c r="B777" s="792" t="s">
        <v>232</v>
      </c>
      <c r="C777" s="798">
        <v>1</v>
      </c>
      <c r="D777" s="798"/>
      <c r="E777" s="798">
        <f t="shared" si="21"/>
        <v>0</v>
      </c>
      <c r="F777" s="792" t="s">
        <v>1685</v>
      </c>
      <c r="G777" s="798"/>
      <c r="H777" s="798">
        <v>158</v>
      </c>
      <c r="I777" s="798">
        <v>456</v>
      </c>
      <c r="J777" s="798">
        <v>456</v>
      </c>
      <c r="L777" s="228">
        <f t="shared" si="22"/>
        <v>0</v>
      </c>
    </row>
    <row r="778" spans="1:12" ht="14.25" x14ac:dyDescent="0.25">
      <c r="A778" s="796" t="s">
        <v>1765</v>
      </c>
      <c r="B778" s="796" t="s">
        <v>1685</v>
      </c>
      <c r="C778" s="797"/>
      <c r="D778" s="797"/>
      <c r="E778" s="798">
        <f t="shared" si="21"/>
        <v>0</v>
      </c>
      <c r="F778" s="796" t="s">
        <v>1685</v>
      </c>
      <c r="G778" s="797"/>
      <c r="H778" s="797"/>
      <c r="I778" s="797"/>
      <c r="J778" s="797"/>
      <c r="L778" s="228">
        <f t="shared" si="22"/>
        <v>0</v>
      </c>
    </row>
    <row r="779" spans="1:12" x14ac:dyDescent="0.2">
      <c r="A779" s="792" t="s">
        <v>1766</v>
      </c>
      <c r="B779" s="792" t="s">
        <v>232</v>
      </c>
      <c r="C779" s="798">
        <v>2</v>
      </c>
      <c r="D779" s="798"/>
      <c r="E779" s="798">
        <f t="shared" si="21"/>
        <v>0</v>
      </c>
      <c r="F779" s="792" t="s">
        <v>1685</v>
      </c>
      <c r="G779" s="798"/>
      <c r="H779" s="798">
        <v>710.54</v>
      </c>
      <c r="I779" s="798">
        <v>355.27</v>
      </c>
      <c r="J779" s="798">
        <v>710.54</v>
      </c>
      <c r="L779" s="228">
        <f t="shared" si="22"/>
        <v>0</v>
      </c>
    </row>
    <row r="780" spans="1:12" x14ac:dyDescent="0.2">
      <c r="A780" s="792" t="s">
        <v>1767</v>
      </c>
      <c r="B780" s="792" t="s">
        <v>232</v>
      </c>
      <c r="C780" s="798">
        <v>1</v>
      </c>
      <c r="D780" s="798"/>
      <c r="E780" s="798">
        <f t="shared" si="21"/>
        <v>0</v>
      </c>
      <c r="F780" s="792" t="s">
        <v>1685</v>
      </c>
      <c r="G780" s="798"/>
      <c r="H780" s="798">
        <v>724</v>
      </c>
      <c r="I780" s="798">
        <v>724</v>
      </c>
      <c r="J780" s="798">
        <v>724</v>
      </c>
      <c r="L780" s="228">
        <f t="shared" si="22"/>
        <v>0</v>
      </c>
    </row>
    <row r="781" spans="1:12" ht="14.25" x14ac:dyDescent="0.25">
      <c r="A781" s="796" t="s">
        <v>1768</v>
      </c>
      <c r="B781" s="796" t="s">
        <v>1685</v>
      </c>
      <c r="C781" s="797"/>
      <c r="D781" s="797"/>
      <c r="E781" s="798">
        <f>C781*D781</f>
        <v>0</v>
      </c>
      <c r="F781" s="796" t="s">
        <v>1685</v>
      </c>
      <c r="G781" s="797"/>
      <c r="H781" s="797"/>
      <c r="I781" s="797"/>
      <c r="J781" s="797"/>
      <c r="L781" s="228">
        <f t="shared" si="22"/>
        <v>0</v>
      </c>
    </row>
    <row r="782" spans="1:12" x14ac:dyDescent="0.2">
      <c r="A782" s="792" t="s">
        <v>1769</v>
      </c>
      <c r="B782" s="792" t="s">
        <v>232</v>
      </c>
      <c r="C782" s="798">
        <v>1</v>
      </c>
      <c r="D782" s="798"/>
      <c r="E782" s="798">
        <f t="shared" si="21"/>
        <v>0</v>
      </c>
      <c r="F782" s="792" t="s">
        <v>1685</v>
      </c>
      <c r="G782" s="798"/>
      <c r="H782" s="798">
        <v>915</v>
      </c>
      <c r="I782" s="798">
        <v>4845</v>
      </c>
      <c r="J782" s="798">
        <v>4845</v>
      </c>
      <c r="L782" s="228">
        <f t="shared" si="22"/>
        <v>0</v>
      </c>
    </row>
    <row r="783" spans="1:12" ht="14.25" x14ac:dyDescent="0.25">
      <c r="A783" s="796" t="s">
        <v>1770</v>
      </c>
      <c r="B783" s="796" t="s">
        <v>1685</v>
      </c>
      <c r="C783" s="797"/>
      <c r="D783" s="797"/>
      <c r="E783" s="798">
        <f t="shared" si="21"/>
        <v>0</v>
      </c>
      <c r="F783" s="796" t="s">
        <v>1685</v>
      </c>
      <c r="G783" s="797"/>
      <c r="H783" s="797"/>
      <c r="I783" s="797"/>
      <c r="J783" s="797"/>
      <c r="L783" s="228">
        <f t="shared" si="22"/>
        <v>0</v>
      </c>
    </row>
    <row r="784" spans="1:12" x14ac:dyDescent="0.2">
      <c r="A784" s="792" t="s">
        <v>1771</v>
      </c>
      <c r="B784" s="792" t="s">
        <v>232</v>
      </c>
      <c r="C784" s="798">
        <v>4</v>
      </c>
      <c r="D784" s="798"/>
      <c r="E784" s="798">
        <f t="shared" si="21"/>
        <v>0</v>
      </c>
      <c r="F784" s="792" t="s">
        <v>1685</v>
      </c>
      <c r="G784" s="798"/>
      <c r="H784" s="798">
        <v>1260</v>
      </c>
      <c r="I784" s="798">
        <v>5515</v>
      </c>
      <c r="J784" s="798">
        <v>22060</v>
      </c>
      <c r="L784" s="228">
        <f t="shared" si="22"/>
        <v>0</v>
      </c>
    </row>
    <row r="785" spans="1:12" x14ac:dyDescent="0.2">
      <c r="A785" s="792" t="s">
        <v>1685</v>
      </c>
      <c r="B785" s="792" t="s">
        <v>1685</v>
      </c>
      <c r="C785" s="798"/>
      <c r="D785" s="798"/>
      <c r="E785" s="798">
        <f t="shared" si="21"/>
        <v>0</v>
      </c>
      <c r="F785" s="792" t="s">
        <v>1685</v>
      </c>
      <c r="G785" s="798"/>
      <c r="H785" s="798"/>
      <c r="I785" s="798"/>
      <c r="J785" s="798"/>
      <c r="L785" s="228">
        <f t="shared" si="22"/>
        <v>0</v>
      </c>
    </row>
    <row r="786" spans="1:12" ht="14.25" x14ac:dyDescent="0.25">
      <c r="A786" s="796" t="s">
        <v>1772</v>
      </c>
      <c r="B786" s="796" t="s">
        <v>1685</v>
      </c>
      <c r="C786" s="797"/>
      <c r="D786" s="797"/>
      <c r="E786" s="798">
        <f t="shared" si="21"/>
        <v>0</v>
      </c>
      <c r="F786" s="796" t="s">
        <v>1685</v>
      </c>
      <c r="G786" s="797"/>
      <c r="H786" s="797"/>
      <c r="I786" s="797"/>
      <c r="J786" s="797"/>
      <c r="L786" s="228">
        <f t="shared" si="22"/>
        <v>0</v>
      </c>
    </row>
    <row r="787" spans="1:12" x14ac:dyDescent="0.2">
      <c r="A787" s="792" t="s">
        <v>1773</v>
      </c>
      <c r="B787" s="792" t="s">
        <v>232</v>
      </c>
      <c r="C787" s="798">
        <v>2</v>
      </c>
      <c r="D787" s="798"/>
      <c r="E787" s="798">
        <f t="shared" si="21"/>
        <v>0</v>
      </c>
      <c r="F787" s="792" t="s">
        <v>1685</v>
      </c>
      <c r="G787" s="798"/>
      <c r="H787" s="798">
        <v>454</v>
      </c>
      <c r="I787" s="798">
        <v>1485</v>
      </c>
      <c r="J787" s="798">
        <v>2970</v>
      </c>
      <c r="L787" s="228">
        <f t="shared" si="22"/>
        <v>0</v>
      </c>
    </row>
    <row r="788" spans="1:12" x14ac:dyDescent="0.2">
      <c r="A788" s="792" t="s">
        <v>1774</v>
      </c>
      <c r="B788" s="792" t="s">
        <v>232</v>
      </c>
      <c r="C788" s="798">
        <v>7</v>
      </c>
      <c r="D788" s="798"/>
      <c r="E788" s="798">
        <f t="shared" si="21"/>
        <v>0</v>
      </c>
      <c r="F788" s="792" t="s">
        <v>1685</v>
      </c>
      <c r="G788" s="798"/>
      <c r="H788" s="798">
        <v>1589</v>
      </c>
      <c r="I788" s="798">
        <v>2016</v>
      </c>
      <c r="J788" s="798">
        <v>14112</v>
      </c>
      <c r="L788" s="228">
        <f t="shared" si="22"/>
        <v>0</v>
      </c>
    </row>
    <row r="789" spans="1:12" x14ac:dyDescent="0.2">
      <c r="A789" s="792" t="s">
        <v>1775</v>
      </c>
      <c r="B789" s="792" t="s">
        <v>232</v>
      </c>
      <c r="C789" s="798">
        <v>22</v>
      </c>
      <c r="D789" s="798"/>
      <c r="E789" s="798">
        <f t="shared" si="21"/>
        <v>0</v>
      </c>
      <c r="F789" s="792" t="s">
        <v>1685</v>
      </c>
      <c r="G789" s="798"/>
      <c r="H789" s="798">
        <v>4092</v>
      </c>
      <c r="I789" s="798">
        <v>1166</v>
      </c>
      <c r="J789" s="798">
        <v>25652</v>
      </c>
      <c r="L789" s="228">
        <f t="shared" si="22"/>
        <v>0</v>
      </c>
    </row>
    <row r="790" spans="1:12" x14ac:dyDescent="0.2">
      <c r="A790" s="792" t="s">
        <v>1776</v>
      </c>
      <c r="B790" s="792" t="s">
        <v>232</v>
      </c>
      <c r="C790" s="798">
        <v>18</v>
      </c>
      <c r="D790" s="798"/>
      <c r="E790" s="798">
        <f t="shared" si="21"/>
        <v>0</v>
      </c>
      <c r="F790" s="792" t="s">
        <v>1685</v>
      </c>
      <c r="G790" s="798"/>
      <c r="H790" s="798">
        <v>3348</v>
      </c>
      <c r="I790" s="798">
        <v>1056</v>
      </c>
      <c r="J790" s="798">
        <v>19008</v>
      </c>
      <c r="L790" s="228">
        <f t="shared" si="22"/>
        <v>0</v>
      </c>
    </row>
    <row r="791" spans="1:12" x14ac:dyDescent="0.2">
      <c r="A791" s="792" t="s">
        <v>1777</v>
      </c>
      <c r="B791" s="792" t="s">
        <v>232</v>
      </c>
      <c r="C791" s="798">
        <v>2</v>
      </c>
      <c r="D791" s="798"/>
      <c r="E791" s="798">
        <f t="shared" si="21"/>
        <v>0</v>
      </c>
      <c r="F791" s="792" t="s">
        <v>1685</v>
      </c>
      <c r="G791" s="798"/>
      <c r="H791" s="798">
        <v>372</v>
      </c>
      <c r="I791" s="798">
        <v>1070</v>
      </c>
      <c r="J791" s="798">
        <v>2140</v>
      </c>
      <c r="L791" s="228">
        <f t="shared" si="22"/>
        <v>0</v>
      </c>
    </row>
    <row r="792" spans="1:12" x14ac:dyDescent="0.2">
      <c r="A792" s="792" t="s">
        <v>1778</v>
      </c>
      <c r="B792" s="792" t="s">
        <v>232</v>
      </c>
      <c r="C792" s="798">
        <v>6</v>
      </c>
      <c r="D792" s="798"/>
      <c r="E792" s="798">
        <f t="shared" si="21"/>
        <v>0</v>
      </c>
      <c r="F792" s="792" t="s">
        <v>1685</v>
      </c>
      <c r="G792" s="798"/>
      <c r="H792" s="798">
        <v>1116</v>
      </c>
      <c r="I792" s="798">
        <v>1139</v>
      </c>
      <c r="J792" s="798">
        <v>6834</v>
      </c>
      <c r="L792" s="228">
        <f t="shared" si="22"/>
        <v>0</v>
      </c>
    </row>
    <row r="793" spans="1:12" x14ac:dyDescent="0.2">
      <c r="A793" s="792" t="s">
        <v>1779</v>
      </c>
      <c r="B793" s="792" t="s">
        <v>232</v>
      </c>
      <c r="C793" s="798">
        <v>6</v>
      </c>
      <c r="D793" s="798"/>
      <c r="E793" s="798">
        <f t="shared" si="21"/>
        <v>0</v>
      </c>
      <c r="F793" s="792" t="s">
        <v>1685</v>
      </c>
      <c r="G793" s="798"/>
      <c r="H793" s="798">
        <v>1116</v>
      </c>
      <c r="I793" s="798">
        <v>499</v>
      </c>
      <c r="J793" s="798">
        <v>2994</v>
      </c>
      <c r="L793" s="228">
        <f t="shared" si="22"/>
        <v>0</v>
      </c>
    </row>
    <row r="794" spans="1:12" x14ac:dyDescent="0.2">
      <c r="A794" s="792" t="s">
        <v>1780</v>
      </c>
      <c r="B794" s="792" t="s">
        <v>232</v>
      </c>
      <c r="C794" s="798">
        <v>15</v>
      </c>
      <c r="D794" s="798"/>
      <c r="E794" s="798">
        <f t="shared" si="21"/>
        <v>0</v>
      </c>
      <c r="F794" s="792" t="s">
        <v>1685</v>
      </c>
      <c r="G794" s="798"/>
      <c r="H794" s="798">
        <v>2790</v>
      </c>
      <c r="I794" s="798">
        <v>1036</v>
      </c>
      <c r="J794" s="798">
        <v>15540</v>
      </c>
      <c r="L794" s="228">
        <f t="shared" si="22"/>
        <v>0</v>
      </c>
    </row>
    <row r="795" spans="1:12" x14ac:dyDescent="0.2">
      <c r="A795" s="792" t="s">
        <v>1685</v>
      </c>
      <c r="B795" s="792" t="s">
        <v>1685</v>
      </c>
      <c r="C795" s="798"/>
      <c r="D795" s="798"/>
      <c r="E795" s="798">
        <f t="shared" si="21"/>
        <v>0</v>
      </c>
      <c r="F795" s="792" t="s">
        <v>1685</v>
      </c>
      <c r="G795" s="798"/>
      <c r="H795" s="798"/>
      <c r="I795" s="798"/>
      <c r="J795" s="798"/>
      <c r="L795" s="228">
        <f t="shared" si="22"/>
        <v>0</v>
      </c>
    </row>
    <row r="796" spans="1:12" ht="14.25" x14ac:dyDescent="0.25">
      <c r="A796" s="796" t="s">
        <v>1781</v>
      </c>
      <c r="B796" s="796" t="s">
        <v>1685</v>
      </c>
      <c r="C796" s="797"/>
      <c r="D796" s="797"/>
      <c r="E796" s="798">
        <f t="shared" ref="E796:E814" si="23">C796*D796</f>
        <v>0</v>
      </c>
      <c r="F796" s="796" t="s">
        <v>1685</v>
      </c>
      <c r="G796" s="797"/>
      <c r="H796" s="797"/>
      <c r="I796" s="797"/>
      <c r="J796" s="797"/>
      <c r="L796" s="228">
        <f t="shared" si="22"/>
        <v>0</v>
      </c>
    </row>
    <row r="797" spans="1:12" ht="14.25" x14ac:dyDescent="0.25">
      <c r="A797" s="796" t="s">
        <v>1782</v>
      </c>
      <c r="B797" s="796" t="s">
        <v>1685</v>
      </c>
      <c r="C797" s="797"/>
      <c r="D797" s="797"/>
      <c r="E797" s="798">
        <f t="shared" si="23"/>
        <v>0</v>
      </c>
      <c r="F797" s="796" t="s">
        <v>1685</v>
      </c>
      <c r="G797" s="797"/>
      <c r="H797" s="797"/>
      <c r="I797" s="797"/>
      <c r="J797" s="797"/>
      <c r="L797" s="228">
        <f t="shared" si="22"/>
        <v>0</v>
      </c>
    </row>
    <row r="798" spans="1:12" x14ac:dyDescent="0.2">
      <c r="A798" s="792" t="s">
        <v>1783</v>
      </c>
      <c r="B798" s="792" t="s">
        <v>118</v>
      </c>
      <c r="C798" s="798">
        <v>120</v>
      </c>
      <c r="D798" s="798"/>
      <c r="E798" s="798">
        <f t="shared" si="23"/>
        <v>0</v>
      </c>
      <c r="F798" s="792" t="s">
        <v>1685</v>
      </c>
      <c r="G798" s="798"/>
      <c r="H798" s="798">
        <v>13125.6</v>
      </c>
      <c r="I798" s="798">
        <v>168.08</v>
      </c>
      <c r="J798" s="798">
        <v>20169.599999999999</v>
      </c>
      <c r="L798" s="228">
        <f t="shared" si="22"/>
        <v>0</v>
      </c>
    </row>
    <row r="799" spans="1:12" x14ac:dyDescent="0.2">
      <c r="A799" s="792" t="s">
        <v>1784</v>
      </c>
      <c r="B799" s="792" t="s">
        <v>232</v>
      </c>
      <c r="C799" s="798">
        <v>25</v>
      </c>
      <c r="D799" s="798"/>
      <c r="E799" s="798">
        <f t="shared" si="23"/>
        <v>0</v>
      </c>
      <c r="F799" s="792" t="s">
        <v>1685</v>
      </c>
      <c r="G799" s="798"/>
      <c r="H799" s="798">
        <v>0</v>
      </c>
      <c r="I799" s="798">
        <v>35.1</v>
      </c>
      <c r="J799" s="798">
        <v>877.5</v>
      </c>
      <c r="L799" s="228">
        <f t="shared" si="22"/>
        <v>0</v>
      </c>
    </row>
    <row r="800" spans="1:12" x14ac:dyDescent="0.2">
      <c r="A800" s="792" t="s">
        <v>1785</v>
      </c>
      <c r="B800" s="792" t="s">
        <v>232</v>
      </c>
      <c r="C800" s="798">
        <v>22</v>
      </c>
      <c r="D800" s="798"/>
      <c r="E800" s="798">
        <f t="shared" si="23"/>
        <v>0</v>
      </c>
      <c r="F800" s="792" t="s">
        <v>1685</v>
      </c>
      <c r="G800" s="798"/>
      <c r="H800" s="798">
        <v>0</v>
      </c>
      <c r="I800" s="798">
        <v>25.6</v>
      </c>
      <c r="J800" s="798">
        <v>563.20000000000005</v>
      </c>
      <c r="L800" s="228">
        <f t="shared" si="22"/>
        <v>0</v>
      </c>
    </row>
    <row r="801" spans="1:12" x14ac:dyDescent="0.2">
      <c r="A801" s="792" t="s">
        <v>1786</v>
      </c>
      <c r="B801" s="792" t="s">
        <v>232</v>
      </c>
      <c r="C801" s="798">
        <v>16</v>
      </c>
      <c r="D801" s="798"/>
      <c r="E801" s="798">
        <f t="shared" si="23"/>
        <v>0</v>
      </c>
      <c r="F801" s="792" t="s">
        <v>1685</v>
      </c>
      <c r="G801" s="798"/>
      <c r="H801" s="798">
        <v>0</v>
      </c>
      <c r="I801" s="798">
        <v>42</v>
      </c>
      <c r="J801" s="798">
        <v>672</v>
      </c>
      <c r="L801" s="228">
        <f t="shared" si="22"/>
        <v>0</v>
      </c>
    </row>
    <row r="802" spans="1:12" x14ac:dyDescent="0.2">
      <c r="A802" s="792" t="s">
        <v>1787</v>
      </c>
      <c r="B802" s="792" t="s">
        <v>232</v>
      </c>
      <c r="C802" s="798">
        <v>25</v>
      </c>
      <c r="D802" s="798"/>
      <c r="E802" s="798">
        <f t="shared" si="23"/>
        <v>0</v>
      </c>
      <c r="F802" s="792" t="s">
        <v>1685</v>
      </c>
      <c r="G802" s="798"/>
      <c r="H802" s="798">
        <v>800</v>
      </c>
      <c r="I802" s="798">
        <v>90</v>
      </c>
      <c r="J802" s="798">
        <v>2250</v>
      </c>
      <c r="L802" s="228">
        <f t="shared" si="22"/>
        <v>0</v>
      </c>
    </row>
    <row r="803" spans="1:12" ht="14.25" x14ac:dyDescent="0.25">
      <c r="A803" s="796" t="s">
        <v>1788</v>
      </c>
      <c r="B803" s="796" t="s">
        <v>1685</v>
      </c>
      <c r="C803" s="797"/>
      <c r="D803" s="797"/>
      <c r="E803" s="798">
        <f t="shared" si="23"/>
        <v>0</v>
      </c>
      <c r="F803" s="796" t="s">
        <v>1685</v>
      </c>
      <c r="G803" s="797"/>
      <c r="H803" s="797"/>
      <c r="I803" s="797"/>
      <c r="J803" s="797"/>
      <c r="L803" s="228">
        <f t="shared" si="22"/>
        <v>0</v>
      </c>
    </row>
    <row r="804" spans="1:12" x14ac:dyDescent="0.2">
      <c r="A804" s="792" t="s">
        <v>1789</v>
      </c>
      <c r="B804" s="792" t="s">
        <v>232</v>
      </c>
      <c r="C804" s="798">
        <v>6</v>
      </c>
      <c r="D804" s="798"/>
      <c r="E804" s="798">
        <f t="shared" si="23"/>
        <v>0</v>
      </c>
      <c r="F804" s="792" t="s">
        <v>1685</v>
      </c>
      <c r="G804" s="798"/>
      <c r="H804" s="798">
        <v>331.98</v>
      </c>
      <c r="I804" s="798">
        <v>77.430000000000007</v>
      </c>
      <c r="J804" s="798">
        <v>464.58</v>
      </c>
      <c r="L804" s="228">
        <f t="shared" si="22"/>
        <v>0</v>
      </c>
    </row>
    <row r="805" spans="1:12" x14ac:dyDescent="0.2">
      <c r="A805" s="792" t="s">
        <v>1790</v>
      </c>
      <c r="B805" s="792" t="s">
        <v>232</v>
      </c>
      <c r="C805" s="798">
        <v>18</v>
      </c>
      <c r="D805" s="798"/>
      <c r="E805" s="798">
        <f t="shared" si="23"/>
        <v>0</v>
      </c>
      <c r="F805" s="792" t="s">
        <v>1685</v>
      </c>
      <c r="G805" s="798"/>
      <c r="H805" s="798">
        <v>995.94</v>
      </c>
      <c r="I805" s="798">
        <v>71.33</v>
      </c>
      <c r="J805" s="798">
        <v>1283.94</v>
      </c>
      <c r="L805" s="228">
        <f t="shared" si="22"/>
        <v>0</v>
      </c>
    </row>
    <row r="806" spans="1:12" x14ac:dyDescent="0.2">
      <c r="A806" s="792" t="s">
        <v>1791</v>
      </c>
      <c r="B806" s="792" t="s">
        <v>232</v>
      </c>
      <c r="C806" s="798">
        <v>6</v>
      </c>
      <c r="D806" s="798"/>
      <c r="E806" s="798">
        <f t="shared" si="23"/>
        <v>0</v>
      </c>
      <c r="F806" s="792" t="s">
        <v>1685</v>
      </c>
      <c r="G806" s="798"/>
      <c r="H806" s="798">
        <v>464.88</v>
      </c>
      <c r="I806" s="798">
        <v>99.98</v>
      </c>
      <c r="J806" s="798">
        <v>599.88</v>
      </c>
      <c r="L806" s="228">
        <f t="shared" si="22"/>
        <v>0</v>
      </c>
    </row>
    <row r="807" spans="1:12" x14ac:dyDescent="0.2">
      <c r="A807" s="792" t="s">
        <v>1792</v>
      </c>
      <c r="B807" s="792" t="s">
        <v>232</v>
      </c>
      <c r="C807" s="798">
        <v>6</v>
      </c>
      <c r="D807" s="798"/>
      <c r="E807" s="798">
        <f t="shared" si="23"/>
        <v>0</v>
      </c>
      <c r="F807" s="792" t="s">
        <v>1685</v>
      </c>
      <c r="G807" s="798"/>
      <c r="H807" s="798">
        <v>464.88</v>
      </c>
      <c r="I807" s="798">
        <v>107.48</v>
      </c>
      <c r="J807" s="798">
        <v>644.88</v>
      </c>
      <c r="L807" s="228">
        <f t="shared" si="22"/>
        <v>0</v>
      </c>
    </row>
    <row r="808" spans="1:12" x14ac:dyDescent="0.2">
      <c r="A808" s="792" t="s">
        <v>1793</v>
      </c>
      <c r="B808" s="792" t="s">
        <v>232</v>
      </c>
      <c r="C808" s="798">
        <v>4</v>
      </c>
      <c r="D808" s="798"/>
      <c r="E808" s="798">
        <f t="shared" si="23"/>
        <v>0</v>
      </c>
      <c r="F808" s="792" t="s">
        <v>1685</v>
      </c>
      <c r="G808" s="798"/>
      <c r="H808" s="798">
        <v>221.32</v>
      </c>
      <c r="I808" s="798">
        <v>80.33</v>
      </c>
      <c r="J808" s="798">
        <v>321.32</v>
      </c>
      <c r="L808" s="228">
        <f t="shared" si="22"/>
        <v>0</v>
      </c>
    </row>
    <row r="809" spans="1:12" x14ac:dyDescent="0.2">
      <c r="A809" s="792" t="s">
        <v>1794</v>
      </c>
      <c r="B809" s="792" t="s">
        <v>232</v>
      </c>
      <c r="C809" s="798">
        <v>14</v>
      </c>
      <c r="D809" s="798"/>
      <c r="E809" s="798">
        <f t="shared" si="23"/>
        <v>0</v>
      </c>
      <c r="F809" s="792" t="s">
        <v>1685</v>
      </c>
      <c r="G809" s="798"/>
      <c r="H809" s="798">
        <v>774.62</v>
      </c>
      <c r="I809" s="798">
        <v>80.33</v>
      </c>
      <c r="J809" s="798">
        <v>1124.6199999999999</v>
      </c>
      <c r="L809" s="228">
        <f t="shared" si="22"/>
        <v>0</v>
      </c>
    </row>
    <row r="810" spans="1:12" x14ac:dyDescent="0.2">
      <c r="A810" s="792" t="s">
        <v>1795</v>
      </c>
      <c r="B810" s="792" t="s">
        <v>232</v>
      </c>
      <c r="C810" s="798">
        <v>3</v>
      </c>
      <c r="D810" s="798"/>
      <c r="E810" s="798">
        <f t="shared" si="23"/>
        <v>0</v>
      </c>
      <c r="F810" s="792" t="s">
        <v>1685</v>
      </c>
      <c r="G810" s="798"/>
      <c r="H810" s="798">
        <v>232.44</v>
      </c>
      <c r="I810" s="798">
        <v>109.38</v>
      </c>
      <c r="J810" s="798">
        <v>328.14</v>
      </c>
      <c r="L810" s="228">
        <f t="shared" si="22"/>
        <v>0</v>
      </c>
    </row>
    <row r="811" spans="1:12" ht="14.25" x14ac:dyDescent="0.25">
      <c r="A811" s="796" t="s">
        <v>1796</v>
      </c>
      <c r="B811" s="796" t="s">
        <v>1685</v>
      </c>
      <c r="C811" s="797"/>
      <c r="D811" s="797"/>
      <c r="E811" s="798">
        <f t="shared" si="23"/>
        <v>0</v>
      </c>
      <c r="F811" s="796" t="s">
        <v>1685</v>
      </c>
      <c r="G811" s="797"/>
      <c r="H811" s="797"/>
      <c r="I811" s="797"/>
      <c r="J811" s="797"/>
      <c r="L811" s="228">
        <f t="shared" si="22"/>
        <v>0</v>
      </c>
    </row>
    <row r="812" spans="1:12" x14ac:dyDescent="0.2">
      <c r="A812" s="792" t="s">
        <v>1797</v>
      </c>
      <c r="B812" s="792" t="s">
        <v>232</v>
      </c>
      <c r="C812" s="798">
        <v>3</v>
      </c>
      <c r="D812" s="798"/>
      <c r="E812" s="798">
        <f t="shared" si="23"/>
        <v>0</v>
      </c>
      <c r="F812" s="792" t="s">
        <v>1685</v>
      </c>
      <c r="G812" s="798"/>
      <c r="H812" s="798">
        <v>320.31</v>
      </c>
      <c r="I812" s="798">
        <v>348.77</v>
      </c>
      <c r="J812" s="798">
        <v>1046.31</v>
      </c>
      <c r="L812" s="228">
        <f t="shared" si="22"/>
        <v>0</v>
      </c>
    </row>
    <row r="813" spans="1:12" ht="14.25" x14ac:dyDescent="0.25">
      <c r="A813" s="796" t="s">
        <v>1798</v>
      </c>
      <c r="B813" s="796" t="s">
        <v>1685</v>
      </c>
      <c r="C813" s="797"/>
      <c r="D813" s="797"/>
      <c r="E813" s="798">
        <f t="shared" si="23"/>
        <v>0</v>
      </c>
      <c r="F813" s="796" t="s">
        <v>1685</v>
      </c>
      <c r="G813" s="797"/>
      <c r="H813" s="797"/>
      <c r="I813" s="797"/>
      <c r="J813" s="797"/>
      <c r="L813" s="228">
        <f t="shared" si="22"/>
        <v>0</v>
      </c>
    </row>
    <row r="814" spans="1:12" x14ac:dyDescent="0.2">
      <c r="A814" s="792" t="s">
        <v>1799</v>
      </c>
      <c r="B814" s="792" t="s">
        <v>232</v>
      </c>
      <c r="C814" s="798">
        <v>2</v>
      </c>
      <c r="D814" s="798"/>
      <c r="E814" s="798">
        <f t="shared" si="23"/>
        <v>0</v>
      </c>
      <c r="F814" s="792" t="s">
        <v>1685</v>
      </c>
      <c r="G814" s="798"/>
      <c r="H814" s="798">
        <v>276</v>
      </c>
      <c r="I814" s="798">
        <v>326</v>
      </c>
      <c r="J814" s="798">
        <v>652</v>
      </c>
      <c r="L814" s="228">
        <f t="shared" si="22"/>
        <v>0</v>
      </c>
    </row>
    <row r="815" spans="1:12" ht="14.25" x14ac:dyDescent="0.25">
      <c r="A815" s="796" t="s">
        <v>1800</v>
      </c>
      <c r="B815" s="796" t="s">
        <v>1685</v>
      </c>
      <c r="C815" s="797"/>
      <c r="D815" s="797"/>
      <c r="E815" s="798">
        <f>C815*D815</f>
        <v>0</v>
      </c>
      <c r="F815" s="796" t="s">
        <v>1685</v>
      </c>
      <c r="G815" s="797"/>
      <c r="H815" s="797"/>
      <c r="I815" s="797"/>
      <c r="J815" s="797"/>
      <c r="L815" s="228">
        <f t="shared" si="22"/>
        <v>0</v>
      </c>
    </row>
    <row r="816" spans="1:12" x14ac:dyDescent="0.2">
      <c r="A816" s="792" t="s">
        <v>1801</v>
      </c>
      <c r="B816" s="792" t="s">
        <v>118</v>
      </c>
      <c r="C816" s="798">
        <v>40</v>
      </c>
      <c r="D816" s="798"/>
      <c r="E816" s="798">
        <f t="shared" ref="E816:E825" si="24">C816*D816</f>
        <v>0</v>
      </c>
      <c r="F816" s="792" t="s">
        <v>1685</v>
      </c>
      <c r="G816" s="798"/>
      <c r="H816" s="798">
        <v>4375.2</v>
      </c>
      <c r="I816" s="798">
        <v>140.08000000000001</v>
      </c>
      <c r="J816" s="798">
        <v>5603.2</v>
      </c>
      <c r="L816" s="228">
        <f t="shared" si="22"/>
        <v>0</v>
      </c>
    </row>
    <row r="817" spans="1:12" ht="14.25" x14ac:dyDescent="0.25">
      <c r="A817" s="796" t="s">
        <v>1802</v>
      </c>
      <c r="B817" s="796" t="s">
        <v>1685</v>
      </c>
      <c r="C817" s="797"/>
      <c r="D817" s="797"/>
      <c r="E817" s="798">
        <f t="shared" si="24"/>
        <v>0</v>
      </c>
      <c r="F817" s="796" t="s">
        <v>1685</v>
      </c>
      <c r="G817" s="797"/>
      <c r="H817" s="797"/>
      <c r="I817" s="797"/>
      <c r="J817" s="797"/>
      <c r="L817" s="228">
        <f t="shared" ref="L817:L865" si="25">C817*G817</f>
        <v>0</v>
      </c>
    </row>
    <row r="818" spans="1:12" x14ac:dyDescent="0.2">
      <c r="A818" s="792" t="s">
        <v>1803</v>
      </c>
      <c r="B818" s="792" t="s">
        <v>118</v>
      </c>
      <c r="C818" s="798">
        <v>90</v>
      </c>
      <c r="D818" s="798"/>
      <c r="E818" s="798">
        <f t="shared" si="24"/>
        <v>0</v>
      </c>
      <c r="F818" s="792" t="s">
        <v>1685</v>
      </c>
      <c r="G818" s="798"/>
      <c r="H818" s="798">
        <v>6052.5</v>
      </c>
      <c r="I818" s="798">
        <v>105.65</v>
      </c>
      <c r="J818" s="798">
        <v>9508.5</v>
      </c>
      <c r="L818" s="228">
        <f t="shared" si="25"/>
        <v>0</v>
      </c>
    </row>
    <row r="819" spans="1:12" x14ac:dyDescent="0.2">
      <c r="A819" s="792" t="s">
        <v>1804</v>
      </c>
      <c r="B819" s="792" t="s">
        <v>118</v>
      </c>
      <c r="C819" s="798">
        <v>90</v>
      </c>
      <c r="D819" s="798"/>
      <c r="E819" s="798">
        <f t="shared" si="24"/>
        <v>0</v>
      </c>
      <c r="F819" s="792" t="s">
        <v>1685</v>
      </c>
      <c r="G819" s="798"/>
      <c r="H819" s="798">
        <v>1279.8</v>
      </c>
      <c r="I819" s="798">
        <v>14.22</v>
      </c>
      <c r="J819" s="798">
        <v>1279.8</v>
      </c>
      <c r="L819" s="228">
        <f t="shared" si="25"/>
        <v>0</v>
      </c>
    </row>
    <row r="820" spans="1:12" ht="14.25" x14ac:dyDescent="0.25">
      <c r="A820" s="796" t="s">
        <v>1805</v>
      </c>
      <c r="B820" s="796" t="s">
        <v>1685</v>
      </c>
      <c r="C820" s="797"/>
      <c r="D820" s="797"/>
      <c r="E820" s="798">
        <f t="shared" si="24"/>
        <v>0</v>
      </c>
      <c r="F820" s="796" t="s">
        <v>1685</v>
      </c>
      <c r="G820" s="797"/>
      <c r="H820" s="797"/>
      <c r="I820" s="797"/>
      <c r="J820" s="797"/>
      <c r="L820" s="228">
        <f t="shared" si="25"/>
        <v>0</v>
      </c>
    </row>
    <row r="821" spans="1:12" x14ac:dyDescent="0.2">
      <c r="A821" s="792" t="s">
        <v>1806</v>
      </c>
      <c r="B821" s="792" t="s">
        <v>118</v>
      </c>
      <c r="C821" s="798">
        <v>5</v>
      </c>
      <c r="D821" s="798"/>
      <c r="E821" s="798">
        <f t="shared" si="24"/>
        <v>0</v>
      </c>
      <c r="F821" s="792" t="s">
        <v>1685</v>
      </c>
      <c r="G821" s="798"/>
      <c r="H821" s="798">
        <v>99.55</v>
      </c>
      <c r="I821" s="798">
        <v>81.91</v>
      </c>
      <c r="J821" s="798">
        <v>409.55</v>
      </c>
      <c r="L821" s="228">
        <f t="shared" si="25"/>
        <v>0</v>
      </c>
    </row>
    <row r="822" spans="1:12" ht="14.25" x14ac:dyDescent="0.25">
      <c r="A822" s="796" t="s">
        <v>1740</v>
      </c>
      <c r="B822" s="796" t="s">
        <v>1685</v>
      </c>
      <c r="C822" s="797"/>
      <c r="D822" s="797"/>
      <c r="E822" s="798">
        <f t="shared" si="24"/>
        <v>0</v>
      </c>
      <c r="F822" s="796" t="s">
        <v>1685</v>
      </c>
      <c r="G822" s="797"/>
      <c r="H822" s="797"/>
      <c r="I822" s="797"/>
      <c r="J822" s="797"/>
      <c r="L822" s="228">
        <f t="shared" si="25"/>
        <v>0</v>
      </c>
    </row>
    <row r="823" spans="1:12" x14ac:dyDescent="0.2">
      <c r="A823" s="792" t="s">
        <v>1744</v>
      </c>
      <c r="B823" s="792" t="s">
        <v>232</v>
      </c>
      <c r="C823" s="798">
        <v>1</v>
      </c>
      <c r="D823" s="798"/>
      <c r="E823" s="798">
        <f t="shared" si="24"/>
        <v>0</v>
      </c>
      <c r="F823" s="792" t="s">
        <v>1685</v>
      </c>
      <c r="G823" s="798"/>
      <c r="H823" s="798">
        <v>122.15</v>
      </c>
      <c r="I823" s="798">
        <v>210.65</v>
      </c>
      <c r="J823" s="798">
        <v>210.65</v>
      </c>
      <c r="L823" s="228">
        <f t="shared" si="25"/>
        <v>0</v>
      </c>
    </row>
    <row r="824" spans="1:12" ht="14.25" x14ac:dyDescent="0.25">
      <c r="A824" s="796" t="s">
        <v>1807</v>
      </c>
      <c r="B824" s="796" t="s">
        <v>1685</v>
      </c>
      <c r="C824" s="797"/>
      <c r="D824" s="797"/>
      <c r="E824" s="798">
        <f t="shared" si="24"/>
        <v>0</v>
      </c>
      <c r="F824" s="796" t="s">
        <v>1685</v>
      </c>
      <c r="G824" s="797"/>
      <c r="H824" s="797"/>
      <c r="I824" s="797"/>
      <c r="J824" s="797"/>
      <c r="L824" s="228">
        <f t="shared" si="25"/>
        <v>0</v>
      </c>
    </row>
    <row r="825" spans="1:12" x14ac:dyDescent="0.2">
      <c r="A825" s="792" t="s">
        <v>1808</v>
      </c>
      <c r="B825" s="792" t="s">
        <v>232</v>
      </c>
      <c r="C825" s="798">
        <v>12</v>
      </c>
      <c r="D825" s="798"/>
      <c r="E825" s="798">
        <f t="shared" si="24"/>
        <v>0</v>
      </c>
      <c r="F825" s="792" t="s">
        <v>1685</v>
      </c>
      <c r="G825" s="798"/>
      <c r="H825" s="798">
        <v>0</v>
      </c>
      <c r="I825" s="798">
        <v>14.8</v>
      </c>
      <c r="J825" s="798">
        <v>177.6</v>
      </c>
      <c r="L825" s="228">
        <f t="shared" si="25"/>
        <v>0</v>
      </c>
    </row>
    <row r="826" spans="1:12" ht="14.25" x14ac:dyDescent="0.25">
      <c r="A826" s="796" t="s">
        <v>1809</v>
      </c>
      <c r="B826" s="796" t="s">
        <v>1685</v>
      </c>
      <c r="C826" s="797"/>
      <c r="D826" s="797"/>
      <c r="E826" s="798">
        <f>C826*D826</f>
        <v>0</v>
      </c>
      <c r="F826" s="796" t="s">
        <v>1685</v>
      </c>
      <c r="G826" s="797"/>
      <c r="H826" s="797"/>
      <c r="I826" s="797"/>
      <c r="J826" s="797"/>
      <c r="L826" s="228">
        <f t="shared" si="25"/>
        <v>0</v>
      </c>
    </row>
    <row r="827" spans="1:12" x14ac:dyDescent="0.2">
      <c r="A827" s="792" t="s">
        <v>1810</v>
      </c>
      <c r="B827" s="792" t="s">
        <v>232</v>
      </c>
      <c r="C827" s="798">
        <v>12</v>
      </c>
      <c r="D827" s="798"/>
      <c r="E827" s="798">
        <f t="shared" ref="E827:E863" si="26">C827*D827</f>
        <v>0</v>
      </c>
      <c r="F827" s="792" t="s">
        <v>1685</v>
      </c>
      <c r="G827" s="798"/>
      <c r="H827" s="798">
        <v>749.76</v>
      </c>
      <c r="I827" s="798">
        <v>62.48</v>
      </c>
      <c r="J827" s="798">
        <v>749.76</v>
      </c>
      <c r="L827" s="228">
        <f t="shared" si="25"/>
        <v>0</v>
      </c>
    </row>
    <row r="828" spans="1:12" x14ac:dyDescent="0.2">
      <c r="A828" s="792" t="s">
        <v>1685</v>
      </c>
      <c r="B828" s="792" t="s">
        <v>1685</v>
      </c>
      <c r="C828" s="798"/>
      <c r="D828" s="798"/>
      <c r="E828" s="798">
        <f t="shared" si="26"/>
        <v>0</v>
      </c>
      <c r="F828" s="792" t="s">
        <v>1685</v>
      </c>
      <c r="G828" s="798"/>
      <c r="H828" s="798"/>
      <c r="I828" s="798"/>
      <c r="J828" s="798"/>
      <c r="L828" s="228">
        <f t="shared" si="25"/>
        <v>0</v>
      </c>
    </row>
    <row r="829" spans="1:12" ht="14.25" x14ac:dyDescent="0.25">
      <c r="A829" s="796" t="s">
        <v>1811</v>
      </c>
      <c r="B829" s="796" t="s">
        <v>1685</v>
      </c>
      <c r="C829" s="797"/>
      <c r="D829" s="797"/>
      <c r="E829" s="798">
        <f t="shared" si="26"/>
        <v>0</v>
      </c>
      <c r="F829" s="796" t="s">
        <v>1685</v>
      </c>
      <c r="G829" s="797"/>
      <c r="H829" s="797"/>
      <c r="I829" s="797"/>
      <c r="J829" s="797"/>
      <c r="L829" s="228">
        <f t="shared" si="25"/>
        <v>0</v>
      </c>
    </row>
    <row r="830" spans="1:12" x14ac:dyDescent="0.2">
      <c r="A830" s="792" t="s">
        <v>1812</v>
      </c>
      <c r="B830" s="792" t="s">
        <v>600</v>
      </c>
      <c r="C830" s="798">
        <v>30</v>
      </c>
      <c r="D830" s="798"/>
      <c r="E830" s="798">
        <f t="shared" si="26"/>
        <v>0</v>
      </c>
      <c r="F830" s="792" t="s">
        <v>1685</v>
      </c>
      <c r="G830" s="798"/>
      <c r="H830" s="798">
        <v>6600</v>
      </c>
      <c r="I830" s="798">
        <v>220</v>
      </c>
      <c r="J830" s="798">
        <v>6600</v>
      </c>
      <c r="L830" s="228">
        <f t="shared" si="25"/>
        <v>0</v>
      </c>
    </row>
    <row r="831" spans="1:12" x14ac:dyDescent="0.2">
      <c r="A831" s="792" t="s">
        <v>1813</v>
      </c>
      <c r="B831" s="792" t="s">
        <v>600</v>
      </c>
      <c r="C831" s="798">
        <v>10</v>
      </c>
      <c r="D831" s="798"/>
      <c r="E831" s="798">
        <f t="shared" si="26"/>
        <v>0</v>
      </c>
      <c r="F831" s="792" t="s">
        <v>1685</v>
      </c>
      <c r="G831" s="798"/>
      <c r="H831" s="798">
        <v>2200</v>
      </c>
      <c r="I831" s="798">
        <v>220</v>
      </c>
      <c r="J831" s="798">
        <v>2200</v>
      </c>
      <c r="L831" s="228">
        <f t="shared" si="25"/>
        <v>0</v>
      </c>
    </row>
    <row r="832" spans="1:12" x14ac:dyDescent="0.2">
      <c r="A832" s="792" t="s">
        <v>1814</v>
      </c>
      <c r="B832" s="792" t="s">
        <v>600</v>
      </c>
      <c r="C832" s="798">
        <v>10</v>
      </c>
      <c r="D832" s="798"/>
      <c r="E832" s="798">
        <f t="shared" si="26"/>
        <v>0</v>
      </c>
      <c r="F832" s="792" t="s">
        <v>1685</v>
      </c>
      <c r="G832" s="798"/>
      <c r="H832" s="798">
        <v>2200</v>
      </c>
      <c r="I832" s="798">
        <v>220</v>
      </c>
      <c r="J832" s="798">
        <v>2200</v>
      </c>
      <c r="L832" s="228">
        <f t="shared" si="25"/>
        <v>0</v>
      </c>
    </row>
    <row r="833" spans="1:12" ht="14.25" x14ac:dyDescent="0.25">
      <c r="A833" s="796" t="s">
        <v>1815</v>
      </c>
      <c r="B833" s="796" t="s">
        <v>1685</v>
      </c>
      <c r="C833" s="797"/>
      <c r="D833" s="797"/>
      <c r="E833" s="798">
        <f t="shared" si="26"/>
        <v>0</v>
      </c>
      <c r="F833" s="796" t="s">
        <v>1685</v>
      </c>
      <c r="G833" s="797"/>
      <c r="H833" s="797"/>
      <c r="I833" s="797"/>
      <c r="J833" s="797"/>
      <c r="L833" s="228">
        <f t="shared" si="25"/>
        <v>0</v>
      </c>
    </row>
    <row r="834" spans="1:12" x14ac:dyDescent="0.2">
      <c r="A834" s="792" t="s">
        <v>1816</v>
      </c>
      <c r="B834" s="792" t="s">
        <v>600</v>
      </c>
      <c r="C834" s="798">
        <v>10</v>
      </c>
      <c r="D834" s="798"/>
      <c r="E834" s="798">
        <f t="shared" si="26"/>
        <v>0</v>
      </c>
      <c r="F834" s="792" t="s">
        <v>1685</v>
      </c>
      <c r="G834" s="798"/>
      <c r="H834" s="798">
        <v>2200</v>
      </c>
      <c r="I834" s="798">
        <v>220</v>
      </c>
      <c r="J834" s="798">
        <v>2200</v>
      </c>
      <c r="L834" s="228">
        <f t="shared" si="25"/>
        <v>0</v>
      </c>
    </row>
    <row r="835" spans="1:12" ht="14.25" x14ac:dyDescent="0.25">
      <c r="A835" s="796" t="s">
        <v>1817</v>
      </c>
      <c r="B835" s="796" t="s">
        <v>1685</v>
      </c>
      <c r="C835" s="797"/>
      <c r="D835" s="797"/>
      <c r="E835" s="798">
        <f t="shared" si="26"/>
        <v>0</v>
      </c>
      <c r="F835" s="796" t="s">
        <v>1685</v>
      </c>
      <c r="G835" s="797"/>
      <c r="H835" s="797"/>
      <c r="I835" s="797"/>
      <c r="J835" s="797"/>
      <c r="L835" s="228">
        <f t="shared" si="25"/>
        <v>0</v>
      </c>
    </row>
    <row r="836" spans="1:12" x14ac:dyDescent="0.2">
      <c r="A836" s="792" t="s">
        <v>1818</v>
      </c>
      <c r="B836" s="792" t="s">
        <v>600</v>
      </c>
      <c r="C836" s="798">
        <v>10</v>
      </c>
      <c r="D836" s="798"/>
      <c r="E836" s="798">
        <f t="shared" si="26"/>
        <v>0</v>
      </c>
      <c r="F836" s="792" t="s">
        <v>1685</v>
      </c>
      <c r="G836" s="798"/>
      <c r="H836" s="798">
        <v>2200</v>
      </c>
      <c r="I836" s="798">
        <v>220</v>
      </c>
      <c r="J836" s="798">
        <v>2200</v>
      </c>
      <c r="L836" s="228">
        <f t="shared" si="25"/>
        <v>0</v>
      </c>
    </row>
    <row r="837" spans="1:12" ht="14.25" x14ac:dyDescent="0.25">
      <c r="A837" s="796" t="s">
        <v>1819</v>
      </c>
      <c r="B837" s="796" t="s">
        <v>1685</v>
      </c>
      <c r="C837" s="797"/>
      <c r="D837" s="797"/>
      <c r="E837" s="798">
        <f t="shared" si="26"/>
        <v>0</v>
      </c>
      <c r="F837" s="796" t="s">
        <v>1685</v>
      </c>
      <c r="G837" s="797"/>
      <c r="H837" s="797"/>
      <c r="I837" s="797"/>
      <c r="J837" s="797"/>
      <c r="L837" s="228">
        <f t="shared" si="25"/>
        <v>0</v>
      </c>
    </row>
    <row r="838" spans="1:12" ht="14.25" x14ac:dyDescent="0.25">
      <c r="A838" s="796" t="s">
        <v>1820</v>
      </c>
      <c r="B838" s="796" t="s">
        <v>1685</v>
      </c>
      <c r="C838" s="797"/>
      <c r="D838" s="797"/>
      <c r="E838" s="798">
        <f t="shared" si="26"/>
        <v>0</v>
      </c>
      <c r="F838" s="796" t="s">
        <v>1685</v>
      </c>
      <c r="G838" s="797"/>
      <c r="H838" s="797"/>
      <c r="I838" s="797"/>
      <c r="J838" s="797"/>
      <c r="L838" s="228">
        <f t="shared" si="25"/>
        <v>0</v>
      </c>
    </row>
    <row r="839" spans="1:12" x14ac:dyDescent="0.2">
      <c r="A839" s="792" t="s">
        <v>1821</v>
      </c>
      <c r="B839" s="792" t="s">
        <v>600</v>
      </c>
      <c r="C839" s="798">
        <v>40</v>
      </c>
      <c r="D839" s="798"/>
      <c r="E839" s="798">
        <f t="shared" si="26"/>
        <v>0</v>
      </c>
      <c r="F839" s="792" t="s">
        <v>1685</v>
      </c>
      <c r="G839" s="798"/>
      <c r="H839" s="798">
        <v>10266.67</v>
      </c>
      <c r="I839" s="798">
        <v>256.67</v>
      </c>
      <c r="J839" s="798">
        <v>10266.67</v>
      </c>
      <c r="L839" s="228">
        <f t="shared" si="25"/>
        <v>0</v>
      </c>
    </row>
    <row r="840" spans="1:12" x14ac:dyDescent="0.2">
      <c r="A840" s="792" t="s">
        <v>1822</v>
      </c>
      <c r="B840" s="792" t="s">
        <v>600</v>
      </c>
      <c r="C840" s="798">
        <v>10</v>
      </c>
      <c r="D840" s="798"/>
      <c r="E840" s="798">
        <f t="shared" si="26"/>
        <v>0</v>
      </c>
      <c r="F840" s="792" t="s">
        <v>1685</v>
      </c>
      <c r="G840" s="798"/>
      <c r="H840" s="798">
        <v>2200</v>
      </c>
      <c r="I840" s="798">
        <v>220</v>
      </c>
      <c r="J840" s="798">
        <v>2200</v>
      </c>
      <c r="L840" s="228">
        <f t="shared" si="25"/>
        <v>0</v>
      </c>
    </row>
    <row r="841" spans="1:12" x14ac:dyDescent="0.2">
      <c r="A841" s="792" t="s">
        <v>1685</v>
      </c>
      <c r="B841" s="792" t="s">
        <v>1685</v>
      </c>
      <c r="C841" s="798"/>
      <c r="D841" s="798"/>
      <c r="E841" s="798">
        <f t="shared" si="26"/>
        <v>0</v>
      </c>
      <c r="F841" s="792" t="s">
        <v>1685</v>
      </c>
      <c r="G841" s="798"/>
      <c r="H841" s="798"/>
      <c r="I841" s="798"/>
      <c r="J841" s="798"/>
      <c r="L841" s="228">
        <f t="shared" si="25"/>
        <v>0</v>
      </c>
    </row>
    <row r="842" spans="1:12" ht="14.25" x14ac:dyDescent="0.25">
      <c r="A842" s="796" t="s">
        <v>1823</v>
      </c>
      <c r="B842" s="796" t="s">
        <v>1685</v>
      </c>
      <c r="C842" s="797"/>
      <c r="D842" s="797"/>
      <c r="E842" s="798">
        <f t="shared" si="26"/>
        <v>0</v>
      </c>
      <c r="F842" s="796" t="s">
        <v>1685</v>
      </c>
      <c r="G842" s="797"/>
      <c r="H842" s="797"/>
      <c r="I842" s="797"/>
      <c r="J842" s="797"/>
      <c r="L842" s="228">
        <f t="shared" si="25"/>
        <v>0</v>
      </c>
    </row>
    <row r="843" spans="1:12" ht="14.25" x14ac:dyDescent="0.25">
      <c r="A843" s="796" t="s">
        <v>1824</v>
      </c>
      <c r="B843" s="796" t="s">
        <v>1685</v>
      </c>
      <c r="C843" s="797"/>
      <c r="D843" s="797"/>
      <c r="E843" s="798">
        <f t="shared" si="26"/>
        <v>0</v>
      </c>
      <c r="F843" s="796" t="s">
        <v>1685</v>
      </c>
      <c r="G843" s="797"/>
      <c r="H843" s="797"/>
      <c r="I843" s="797"/>
      <c r="J843" s="797"/>
      <c r="L843" s="228">
        <f t="shared" si="25"/>
        <v>0</v>
      </c>
    </row>
    <row r="844" spans="1:12" ht="14.25" x14ac:dyDescent="0.25">
      <c r="A844" s="796" t="s">
        <v>1825</v>
      </c>
      <c r="B844" s="796" t="s">
        <v>1685</v>
      </c>
      <c r="C844" s="797"/>
      <c r="D844" s="797"/>
      <c r="E844" s="798">
        <f t="shared" si="26"/>
        <v>0</v>
      </c>
      <c r="F844" s="796" t="s">
        <v>1685</v>
      </c>
      <c r="G844" s="797"/>
      <c r="H844" s="797"/>
      <c r="I844" s="797"/>
      <c r="J844" s="797"/>
      <c r="L844" s="228">
        <f t="shared" si="25"/>
        <v>0</v>
      </c>
    </row>
    <row r="845" spans="1:12" x14ac:dyDescent="0.2">
      <c r="A845" s="792" t="s">
        <v>1826</v>
      </c>
      <c r="B845" s="792" t="s">
        <v>232</v>
      </c>
      <c r="C845" s="798">
        <v>6</v>
      </c>
      <c r="D845" s="798"/>
      <c r="E845" s="798">
        <f t="shared" si="26"/>
        <v>0</v>
      </c>
      <c r="F845" s="792" t="s">
        <v>1685</v>
      </c>
      <c r="G845" s="798">
        <v>0</v>
      </c>
      <c r="H845" s="798">
        <v>0</v>
      </c>
      <c r="I845" s="798">
        <v>293</v>
      </c>
      <c r="J845" s="798">
        <v>1758</v>
      </c>
      <c r="L845" s="228">
        <f t="shared" si="25"/>
        <v>0</v>
      </c>
    </row>
    <row r="846" spans="1:12" ht="14.25" x14ac:dyDescent="0.25">
      <c r="A846" s="796" t="s">
        <v>1827</v>
      </c>
      <c r="B846" s="796" t="s">
        <v>1685</v>
      </c>
      <c r="C846" s="797"/>
      <c r="D846" s="797"/>
      <c r="E846" s="798">
        <f t="shared" si="26"/>
        <v>0</v>
      </c>
      <c r="F846" s="796" t="s">
        <v>1685</v>
      </c>
      <c r="G846" s="797"/>
      <c r="H846" s="797"/>
      <c r="I846" s="797"/>
      <c r="J846" s="797"/>
      <c r="L846" s="228">
        <f t="shared" si="25"/>
        <v>0</v>
      </c>
    </row>
    <row r="847" spans="1:12" ht="14.25" x14ac:dyDescent="0.25">
      <c r="A847" s="796" t="s">
        <v>1828</v>
      </c>
      <c r="B847" s="796" t="s">
        <v>1685</v>
      </c>
      <c r="C847" s="797"/>
      <c r="D847" s="797"/>
      <c r="E847" s="798">
        <f t="shared" si="26"/>
        <v>0</v>
      </c>
      <c r="F847" s="796" t="s">
        <v>1685</v>
      </c>
      <c r="G847" s="797"/>
      <c r="H847" s="797"/>
      <c r="I847" s="797"/>
      <c r="J847" s="797"/>
      <c r="L847" s="228">
        <f t="shared" si="25"/>
        <v>0</v>
      </c>
    </row>
    <row r="848" spans="1:12" x14ac:dyDescent="0.2">
      <c r="A848" s="792" t="s">
        <v>1829</v>
      </c>
      <c r="B848" s="792" t="s">
        <v>118</v>
      </c>
      <c r="C848" s="798">
        <v>90</v>
      </c>
      <c r="D848" s="798"/>
      <c r="E848" s="798">
        <f t="shared" si="26"/>
        <v>0</v>
      </c>
      <c r="F848" s="792" t="s">
        <v>1685</v>
      </c>
      <c r="G848" s="798">
        <v>0</v>
      </c>
      <c r="H848" s="798">
        <v>0</v>
      </c>
      <c r="I848" s="798">
        <v>40.5</v>
      </c>
      <c r="J848" s="798">
        <v>3645</v>
      </c>
      <c r="L848" s="228">
        <f t="shared" si="25"/>
        <v>0</v>
      </c>
    </row>
    <row r="849" spans="1:12" x14ac:dyDescent="0.2">
      <c r="A849" s="792" t="s">
        <v>1830</v>
      </c>
      <c r="B849" s="792" t="s">
        <v>1685</v>
      </c>
      <c r="C849" s="798"/>
      <c r="D849" s="798"/>
      <c r="E849" s="798">
        <f t="shared" si="26"/>
        <v>0</v>
      </c>
      <c r="F849" s="792" t="s">
        <v>1685</v>
      </c>
      <c r="G849" s="798"/>
      <c r="H849" s="798"/>
      <c r="I849" s="798"/>
      <c r="J849" s="798"/>
      <c r="L849" s="228">
        <f t="shared" si="25"/>
        <v>0</v>
      </c>
    </row>
    <row r="850" spans="1:12" ht="14.25" x14ac:dyDescent="0.25">
      <c r="A850" s="796" t="s">
        <v>1827</v>
      </c>
      <c r="B850" s="796" t="s">
        <v>1685</v>
      </c>
      <c r="C850" s="797"/>
      <c r="D850" s="797"/>
      <c r="E850" s="798">
        <f t="shared" si="26"/>
        <v>0</v>
      </c>
      <c r="F850" s="796" t="s">
        <v>1685</v>
      </c>
      <c r="G850" s="797"/>
      <c r="H850" s="797"/>
      <c r="I850" s="797"/>
      <c r="J850" s="797"/>
      <c r="L850" s="228">
        <f t="shared" si="25"/>
        <v>0</v>
      </c>
    </row>
    <row r="851" spans="1:12" ht="14.25" x14ac:dyDescent="0.25">
      <c r="A851" s="796" t="s">
        <v>1831</v>
      </c>
      <c r="B851" s="796" t="s">
        <v>1685</v>
      </c>
      <c r="C851" s="797"/>
      <c r="D851" s="797"/>
      <c r="E851" s="798">
        <f t="shared" si="26"/>
        <v>0</v>
      </c>
      <c r="F851" s="796" t="s">
        <v>1685</v>
      </c>
      <c r="G851" s="797"/>
      <c r="H851" s="797"/>
      <c r="I851" s="797"/>
      <c r="J851" s="797"/>
      <c r="L851" s="228">
        <f t="shared" si="25"/>
        <v>0</v>
      </c>
    </row>
    <row r="852" spans="1:12" x14ac:dyDescent="0.2">
      <c r="A852" s="792" t="s">
        <v>1829</v>
      </c>
      <c r="B852" s="792" t="s">
        <v>118</v>
      </c>
      <c r="C852" s="798">
        <v>120</v>
      </c>
      <c r="D852" s="798"/>
      <c r="E852" s="798">
        <f t="shared" si="26"/>
        <v>0</v>
      </c>
      <c r="F852" s="792" t="s">
        <v>1685</v>
      </c>
      <c r="G852" s="798">
        <v>0</v>
      </c>
      <c r="H852" s="798">
        <v>0</v>
      </c>
      <c r="I852" s="798">
        <v>23.5</v>
      </c>
      <c r="J852" s="798">
        <v>2820</v>
      </c>
      <c r="L852" s="228">
        <f t="shared" si="25"/>
        <v>0</v>
      </c>
    </row>
    <row r="853" spans="1:12" x14ac:dyDescent="0.2">
      <c r="A853" s="792" t="s">
        <v>1832</v>
      </c>
      <c r="B853" s="792" t="s">
        <v>118</v>
      </c>
      <c r="C853" s="798">
        <v>20</v>
      </c>
      <c r="D853" s="798"/>
      <c r="E853" s="798">
        <f t="shared" si="26"/>
        <v>0</v>
      </c>
      <c r="F853" s="792" t="s">
        <v>1685</v>
      </c>
      <c r="G853" s="798">
        <v>0</v>
      </c>
      <c r="H853" s="798">
        <v>0</v>
      </c>
      <c r="I853" s="798">
        <v>25.5</v>
      </c>
      <c r="J853" s="798">
        <v>510</v>
      </c>
      <c r="L853" s="228">
        <f t="shared" si="25"/>
        <v>0</v>
      </c>
    </row>
    <row r="854" spans="1:12" ht="14.25" x14ac:dyDescent="0.25">
      <c r="A854" s="796" t="s">
        <v>1833</v>
      </c>
      <c r="B854" s="796" t="s">
        <v>1685</v>
      </c>
      <c r="C854" s="797"/>
      <c r="D854" s="797"/>
      <c r="E854" s="798">
        <f t="shared" si="26"/>
        <v>0</v>
      </c>
      <c r="F854" s="796" t="s">
        <v>1685</v>
      </c>
      <c r="G854" s="797"/>
      <c r="H854" s="797"/>
      <c r="I854" s="797"/>
      <c r="J854" s="797"/>
      <c r="L854" s="228">
        <f t="shared" si="25"/>
        <v>0</v>
      </c>
    </row>
    <row r="855" spans="1:12" ht="14.25" x14ac:dyDescent="0.25">
      <c r="A855" s="796" t="s">
        <v>1834</v>
      </c>
      <c r="B855" s="796" t="s">
        <v>1685</v>
      </c>
      <c r="C855" s="797"/>
      <c r="D855" s="797"/>
      <c r="E855" s="798">
        <f t="shared" si="26"/>
        <v>0</v>
      </c>
      <c r="F855" s="796" t="s">
        <v>1685</v>
      </c>
      <c r="G855" s="797"/>
      <c r="H855" s="797"/>
      <c r="I855" s="797"/>
      <c r="J855" s="797"/>
      <c r="L855" s="228">
        <f t="shared" si="25"/>
        <v>0</v>
      </c>
    </row>
    <row r="856" spans="1:12" x14ac:dyDescent="0.2">
      <c r="A856" s="792" t="s">
        <v>1835</v>
      </c>
      <c r="B856" s="792" t="s">
        <v>232</v>
      </c>
      <c r="C856" s="798">
        <v>110</v>
      </c>
      <c r="D856" s="798"/>
      <c r="E856" s="798">
        <f t="shared" si="26"/>
        <v>0</v>
      </c>
      <c r="F856" s="792" t="s">
        <v>1685</v>
      </c>
      <c r="G856" s="798">
        <v>0</v>
      </c>
      <c r="H856" s="798">
        <v>0</v>
      </c>
      <c r="I856" s="798">
        <v>36</v>
      </c>
      <c r="J856" s="798">
        <v>3960</v>
      </c>
      <c r="L856" s="228">
        <f t="shared" si="25"/>
        <v>0</v>
      </c>
    </row>
    <row r="857" spans="1:12" ht="14.25" x14ac:dyDescent="0.25">
      <c r="A857" s="796" t="s">
        <v>1836</v>
      </c>
      <c r="B857" s="796" t="s">
        <v>1685</v>
      </c>
      <c r="C857" s="797"/>
      <c r="D857" s="797"/>
      <c r="E857" s="798">
        <f t="shared" si="26"/>
        <v>0</v>
      </c>
      <c r="F857" s="796" t="s">
        <v>1685</v>
      </c>
      <c r="G857" s="797"/>
      <c r="H857" s="797"/>
      <c r="I857" s="797"/>
      <c r="J857" s="797"/>
      <c r="L857" s="228">
        <f t="shared" si="25"/>
        <v>0</v>
      </c>
    </row>
    <row r="858" spans="1:12" ht="14.25" x14ac:dyDescent="0.25">
      <c r="A858" s="796" t="s">
        <v>1837</v>
      </c>
      <c r="B858" s="796" t="s">
        <v>1685</v>
      </c>
      <c r="C858" s="797"/>
      <c r="D858" s="797"/>
      <c r="E858" s="798">
        <f t="shared" si="26"/>
        <v>0</v>
      </c>
      <c r="F858" s="796" t="s">
        <v>1685</v>
      </c>
      <c r="G858" s="797"/>
      <c r="H858" s="797"/>
      <c r="I858" s="797"/>
      <c r="J858" s="797"/>
      <c r="L858" s="228">
        <f t="shared" si="25"/>
        <v>0</v>
      </c>
    </row>
    <row r="859" spans="1:12" x14ac:dyDescent="0.2">
      <c r="A859" s="792" t="s">
        <v>1826</v>
      </c>
      <c r="B859" s="792" t="s">
        <v>232</v>
      </c>
      <c r="C859" s="798">
        <v>4</v>
      </c>
      <c r="D859" s="798"/>
      <c r="E859" s="798">
        <f t="shared" si="26"/>
        <v>0</v>
      </c>
      <c r="F859" s="792" t="s">
        <v>1685</v>
      </c>
      <c r="G859" s="798">
        <v>0</v>
      </c>
      <c r="H859" s="798">
        <v>0</v>
      </c>
      <c r="I859" s="798">
        <v>352.5</v>
      </c>
      <c r="J859" s="798">
        <v>1410</v>
      </c>
      <c r="L859" s="228">
        <f t="shared" si="25"/>
        <v>0</v>
      </c>
    </row>
    <row r="860" spans="1:12" ht="14.25" x14ac:dyDescent="0.25">
      <c r="A860" s="796" t="s">
        <v>1838</v>
      </c>
      <c r="B860" s="796" t="s">
        <v>1685</v>
      </c>
      <c r="C860" s="797"/>
      <c r="D860" s="797"/>
      <c r="E860" s="798">
        <f t="shared" si="26"/>
        <v>0</v>
      </c>
      <c r="F860" s="796" t="s">
        <v>1685</v>
      </c>
      <c r="G860" s="797"/>
      <c r="H860" s="797"/>
      <c r="I860" s="797"/>
      <c r="J860" s="797"/>
      <c r="L860" s="228">
        <f t="shared" si="25"/>
        <v>0</v>
      </c>
    </row>
    <row r="861" spans="1:12" x14ac:dyDescent="0.2">
      <c r="A861" s="792" t="s">
        <v>1839</v>
      </c>
      <c r="B861" s="792" t="s">
        <v>114</v>
      </c>
      <c r="C861" s="798">
        <v>5</v>
      </c>
      <c r="D861" s="798"/>
      <c r="E861" s="798">
        <f t="shared" si="26"/>
        <v>0</v>
      </c>
      <c r="F861" s="792" t="s">
        <v>1685</v>
      </c>
      <c r="G861" s="798">
        <v>0</v>
      </c>
      <c r="H861" s="798">
        <v>0</v>
      </c>
      <c r="I861" s="798">
        <v>145</v>
      </c>
      <c r="J861" s="798">
        <v>725</v>
      </c>
      <c r="L861" s="228">
        <f t="shared" si="25"/>
        <v>0</v>
      </c>
    </row>
    <row r="862" spans="1:12" ht="14.25" x14ac:dyDescent="0.25">
      <c r="A862" s="796" t="s">
        <v>1840</v>
      </c>
      <c r="B862" s="796" t="s">
        <v>1685</v>
      </c>
      <c r="C862" s="797"/>
      <c r="D862" s="797"/>
      <c r="E862" s="798">
        <f t="shared" si="26"/>
        <v>0</v>
      </c>
      <c r="F862" s="796" t="s">
        <v>1685</v>
      </c>
      <c r="G862" s="797"/>
      <c r="H862" s="797"/>
      <c r="I862" s="797"/>
      <c r="J862" s="797"/>
      <c r="L862" s="228">
        <f t="shared" si="25"/>
        <v>0</v>
      </c>
    </row>
    <row r="863" spans="1:12" x14ac:dyDescent="0.2">
      <c r="A863" s="792" t="s">
        <v>1841</v>
      </c>
      <c r="B863" s="792" t="s">
        <v>114</v>
      </c>
      <c r="C863" s="798">
        <v>1</v>
      </c>
      <c r="D863" s="798"/>
      <c r="E863" s="798">
        <f t="shared" si="26"/>
        <v>0</v>
      </c>
      <c r="F863" s="792" t="s">
        <v>1685</v>
      </c>
      <c r="G863" s="798"/>
      <c r="H863" s="798">
        <v>660</v>
      </c>
      <c r="I863" s="798">
        <v>6086</v>
      </c>
      <c r="J863" s="798">
        <v>6086</v>
      </c>
      <c r="L863" s="228">
        <f t="shared" si="25"/>
        <v>0</v>
      </c>
    </row>
    <row r="864" spans="1:12" x14ac:dyDescent="0.2">
      <c r="A864" s="792" t="s">
        <v>1685</v>
      </c>
      <c r="B864" s="792" t="s">
        <v>1685</v>
      </c>
      <c r="C864" s="798"/>
      <c r="D864" s="798"/>
      <c r="E864" s="798"/>
      <c r="F864" s="792" t="s">
        <v>1685</v>
      </c>
      <c r="G864" s="798"/>
      <c r="H864" s="798"/>
      <c r="I864" s="798"/>
      <c r="J864" s="798"/>
      <c r="L864" s="228">
        <f t="shared" si="25"/>
        <v>0</v>
      </c>
    </row>
    <row r="865" spans="1:12" x14ac:dyDescent="0.2">
      <c r="A865" s="792" t="s">
        <v>1842</v>
      </c>
      <c r="B865" s="792" t="s">
        <v>1685</v>
      </c>
      <c r="C865" s="798"/>
      <c r="D865" s="798"/>
      <c r="E865" s="798"/>
      <c r="F865" s="792" t="s">
        <v>1685</v>
      </c>
      <c r="G865" s="798"/>
      <c r="H865" s="798"/>
      <c r="I865" s="798"/>
      <c r="J865" s="798">
        <v>10306.35</v>
      </c>
      <c r="L865" s="228">
        <f t="shared" si="25"/>
        <v>0</v>
      </c>
    </row>
    <row r="866" spans="1:12" ht="16.5" x14ac:dyDescent="0.3">
      <c r="A866" s="794" t="s">
        <v>1843</v>
      </c>
      <c r="B866" s="794" t="s">
        <v>1685</v>
      </c>
      <c r="C866" s="795"/>
      <c r="D866" s="795"/>
      <c r="E866" s="795">
        <f>SUM(E731:E865)</f>
        <v>0</v>
      </c>
      <c r="F866" s="794" t="s">
        <v>1685</v>
      </c>
      <c r="G866" s="795">
        <f>SUM(L731:L863)</f>
        <v>0</v>
      </c>
      <c r="H866" s="795">
        <v>130683.24</v>
      </c>
      <c r="I866" s="795"/>
      <c r="J866" s="795">
        <v>347116.59</v>
      </c>
    </row>
    <row r="867" spans="1:12" ht="16.5" x14ac:dyDescent="0.3">
      <c r="A867" s="794" t="s">
        <v>1844</v>
      </c>
      <c r="B867" s="794" t="s">
        <v>1685</v>
      </c>
      <c r="C867" s="795"/>
      <c r="D867" s="795"/>
      <c r="E867" s="795"/>
      <c r="F867" s="794" t="s">
        <v>1685</v>
      </c>
      <c r="G867" s="795"/>
      <c r="H867" s="795"/>
      <c r="I867" s="795"/>
      <c r="J867" s="795"/>
    </row>
    <row r="868" spans="1:12" x14ac:dyDescent="0.2">
      <c r="A868" s="792" t="s">
        <v>1684</v>
      </c>
      <c r="B868" s="792" t="s">
        <v>232</v>
      </c>
      <c r="C868" s="798">
        <v>1</v>
      </c>
      <c r="D868" s="798"/>
      <c r="E868" s="798">
        <f>C868*D868</f>
        <v>0</v>
      </c>
      <c r="F868" s="792" t="s">
        <v>1685</v>
      </c>
      <c r="G868" s="798">
        <v>0</v>
      </c>
      <c r="H868" s="798">
        <v>0</v>
      </c>
      <c r="I868" s="798">
        <v>5950</v>
      </c>
      <c r="J868" s="798">
        <v>5950</v>
      </c>
    </row>
    <row r="869" spans="1:12" x14ac:dyDescent="0.2">
      <c r="A869" s="792" t="s">
        <v>1689</v>
      </c>
      <c r="B869" s="792" t="s">
        <v>232</v>
      </c>
      <c r="C869" s="798">
        <v>1</v>
      </c>
      <c r="D869" s="798"/>
      <c r="E869" s="798">
        <f t="shared" ref="E869:E870" si="27">C869*D869</f>
        <v>0</v>
      </c>
      <c r="F869" s="792" t="s">
        <v>1685</v>
      </c>
      <c r="G869" s="798">
        <v>0</v>
      </c>
      <c r="H869" s="798">
        <v>0</v>
      </c>
      <c r="I869" s="798">
        <v>46291.7</v>
      </c>
      <c r="J869" s="798">
        <v>46291.7</v>
      </c>
    </row>
    <row r="870" spans="1:12" x14ac:dyDescent="0.2">
      <c r="A870" s="792" t="s">
        <v>1713</v>
      </c>
      <c r="B870" s="792" t="s">
        <v>232</v>
      </c>
      <c r="C870" s="798">
        <v>1</v>
      </c>
      <c r="D870" s="798"/>
      <c r="E870" s="798">
        <f t="shared" si="27"/>
        <v>0</v>
      </c>
      <c r="F870" s="792" t="s">
        <v>1685</v>
      </c>
      <c r="G870" s="798">
        <v>0</v>
      </c>
      <c r="H870" s="798">
        <v>0</v>
      </c>
      <c r="I870" s="798">
        <v>21010.799999999999</v>
      </c>
      <c r="J870" s="798">
        <v>21010.799999999999</v>
      </c>
    </row>
    <row r="871" spans="1:12" ht="16.5" x14ac:dyDescent="0.3">
      <c r="A871" s="794" t="s">
        <v>1845</v>
      </c>
      <c r="B871" s="794" t="s">
        <v>1685</v>
      </c>
      <c r="C871" s="795"/>
      <c r="D871" s="795"/>
      <c r="E871" s="795">
        <f>SUM(E868:E870)</f>
        <v>0</v>
      </c>
      <c r="F871" s="794" t="s">
        <v>1685</v>
      </c>
      <c r="G871" s="795"/>
      <c r="H871" s="795"/>
      <c r="I871" s="795"/>
      <c r="J871" s="795">
        <v>73252.5</v>
      </c>
    </row>
  </sheetData>
  <mergeCells count="194">
    <mergeCell ref="A1:G1"/>
    <mergeCell ref="A3:B3"/>
    <mergeCell ref="A4:B4"/>
    <mergeCell ref="E4:G4"/>
    <mergeCell ref="C10:D10"/>
    <mergeCell ref="C12:D12"/>
    <mergeCell ref="C14:D14"/>
    <mergeCell ref="C15:D15"/>
    <mergeCell ref="C17:D17"/>
    <mergeCell ref="C20:D20"/>
    <mergeCell ref="C21:D21"/>
    <mergeCell ref="C23:D23"/>
    <mergeCell ref="C27:D27"/>
    <mergeCell ref="C29:D29"/>
    <mergeCell ref="C31:D31"/>
    <mergeCell ref="C33:D33"/>
    <mergeCell ref="C36:D36"/>
    <mergeCell ref="C41:D41"/>
    <mergeCell ref="C42:D42"/>
    <mergeCell ref="C43:D43"/>
    <mergeCell ref="C44:D44"/>
    <mergeCell ref="C46:D46"/>
    <mergeCell ref="C47:D47"/>
    <mergeCell ref="C48:D48"/>
    <mergeCell ref="C49:D49"/>
    <mergeCell ref="C50:D50"/>
    <mergeCell ref="C52:D52"/>
    <mergeCell ref="C59:D59"/>
    <mergeCell ref="C61:D61"/>
    <mergeCell ref="C62:D62"/>
    <mergeCell ref="C64:D64"/>
    <mergeCell ref="C65:D65"/>
    <mergeCell ref="C67:D67"/>
    <mergeCell ref="C69:D69"/>
    <mergeCell ref="C70:D70"/>
    <mergeCell ref="C72:D72"/>
    <mergeCell ref="C73:D73"/>
    <mergeCell ref="C77:D77"/>
    <mergeCell ref="C79:D79"/>
    <mergeCell ref="C80:D80"/>
    <mergeCell ref="C82:D82"/>
    <mergeCell ref="C83:D83"/>
    <mergeCell ref="C85:D85"/>
    <mergeCell ref="C87:D87"/>
    <mergeCell ref="C89:D89"/>
    <mergeCell ref="C93:D93"/>
    <mergeCell ref="C95:D95"/>
    <mergeCell ref="C99:D99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7:D137"/>
    <mergeCell ref="C141:D141"/>
    <mergeCell ref="C142:D142"/>
    <mergeCell ref="C144:D144"/>
    <mergeCell ref="C145:D145"/>
    <mergeCell ref="C146:D146"/>
    <mergeCell ref="C147:D147"/>
    <mergeCell ref="C148:D148"/>
    <mergeCell ref="C150:D150"/>
    <mergeCell ref="C152:D152"/>
    <mergeCell ref="C153:D153"/>
    <mergeCell ref="C155:D155"/>
    <mergeCell ref="C157:D157"/>
    <mergeCell ref="C161:D161"/>
    <mergeCell ref="C164:D164"/>
    <mergeCell ref="C166:D166"/>
    <mergeCell ref="C167:D167"/>
    <mergeCell ref="C169:D169"/>
    <mergeCell ref="C171:D171"/>
    <mergeCell ref="C185:D185"/>
    <mergeCell ref="C186:D186"/>
    <mergeCell ref="C188:D188"/>
    <mergeCell ref="C193:D193"/>
    <mergeCell ref="C197:D197"/>
    <mergeCell ref="C199:D199"/>
    <mergeCell ref="C201:D201"/>
    <mergeCell ref="C210:D210"/>
    <mergeCell ref="C212:D212"/>
    <mergeCell ref="C214:D214"/>
    <mergeCell ref="C217:D217"/>
    <mergeCell ref="C219:D219"/>
    <mergeCell ref="C221:D221"/>
    <mergeCell ref="C226:D226"/>
    <mergeCell ref="C228:D228"/>
    <mergeCell ref="C230:D230"/>
    <mergeCell ref="C232:D232"/>
    <mergeCell ref="C234:D234"/>
    <mergeCell ref="C236:D236"/>
    <mergeCell ref="C238:D238"/>
    <mergeCell ref="C239:D239"/>
    <mergeCell ref="C241:D241"/>
    <mergeCell ref="C265:D265"/>
    <mergeCell ref="C267:D267"/>
    <mergeCell ref="C268:D268"/>
    <mergeCell ref="C270:D270"/>
    <mergeCell ref="C274:D274"/>
    <mergeCell ref="C277:D277"/>
    <mergeCell ref="C279:D279"/>
    <mergeCell ref="C284:D284"/>
    <mergeCell ref="C286:D286"/>
    <mergeCell ref="C287:D287"/>
    <mergeCell ref="C291:D291"/>
    <mergeCell ref="C295:D295"/>
    <mergeCell ref="C298:D298"/>
    <mergeCell ref="C300:D300"/>
    <mergeCell ref="C307:D307"/>
    <mergeCell ref="C308:D308"/>
    <mergeCell ref="C309:D309"/>
    <mergeCell ref="C311:D311"/>
    <mergeCell ref="C334:D334"/>
    <mergeCell ref="C336:D336"/>
    <mergeCell ref="C338:D338"/>
    <mergeCell ref="C339:D339"/>
    <mergeCell ref="C341:D341"/>
    <mergeCell ref="C346:D346"/>
    <mergeCell ref="C347:D347"/>
    <mergeCell ref="C349:D349"/>
    <mergeCell ref="C350:D350"/>
    <mergeCell ref="C352:D352"/>
    <mergeCell ref="C354:D354"/>
    <mergeCell ref="C359:D359"/>
    <mergeCell ref="C360:D360"/>
    <mergeCell ref="C361:D361"/>
    <mergeCell ref="C362:D362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6:D386"/>
    <mergeCell ref="C387:D387"/>
    <mergeCell ref="C388:D388"/>
    <mergeCell ref="A404:G404"/>
    <mergeCell ref="A406:B406"/>
    <mergeCell ref="A407:B407"/>
    <mergeCell ref="E407:G407"/>
    <mergeCell ref="A463:G463"/>
    <mergeCell ref="C380:D380"/>
    <mergeCell ref="C381:D381"/>
    <mergeCell ref="C382:D382"/>
    <mergeCell ref="C383:D383"/>
    <mergeCell ref="C384:D384"/>
    <mergeCell ref="C385:D385"/>
    <mergeCell ref="A609:G609"/>
    <mergeCell ref="A492:B492"/>
    <mergeCell ref="E492:G492"/>
    <mergeCell ref="A562:G562"/>
    <mergeCell ref="A564:B564"/>
    <mergeCell ref="A565:B565"/>
    <mergeCell ref="E565:G565"/>
    <mergeCell ref="A465:B465"/>
    <mergeCell ref="A466:B466"/>
    <mergeCell ref="E466:G466"/>
    <mergeCell ref="A489:G489"/>
    <mergeCell ref="A491:B491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BE51"/>
  <sheetViews>
    <sheetView topLeftCell="A2" zoomScaleNormal="100" workbookViewId="0">
      <selection activeCell="F36" sqref="F36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163</v>
      </c>
      <c r="B5" s="106"/>
      <c r="C5" s="107" t="s">
        <v>164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523" t="s">
        <v>388</v>
      </c>
      <c r="B14" s="524"/>
      <c r="C14" s="525"/>
      <c r="D14" s="526" t="s">
        <v>389</v>
      </c>
      <c r="E14" s="527"/>
      <c r="F14" s="527"/>
      <c r="G14" s="525"/>
    </row>
    <row r="15" spans="1:57" ht="15.95" customHeight="1" x14ac:dyDescent="0.2">
      <c r="A15" s="528"/>
      <c r="B15" s="529" t="s">
        <v>390</v>
      </c>
      <c r="C15" s="530">
        <v>0</v>
      </c>
      <c r="D15" s="531" t="s">
        <v>391</v>
      </c>
      <c r="E15" s="532"/>
      <c r="F15" s="533"/>
      <c r="G15" s="530">
        <v>0</v>
      </c>
    </row>
    <row r="16" spans="1:57" ht="15.95" customHeight="1" x14ac:dyDescent="0.2">
      <c r="A16" s="528" t="s">
        <v>54</v>
      </c>
      <c r="B16" s="529" t="s">
        <v>392</v>
      </c>
      <c r="C16" s="530">
        <v>0</v>
      </c>
      <c r="D16" s="518" t="s">
        <v>124</v>
      </c>
      <c r="E16" s="534"/>
      <c r="F16" s="535"/>
      <c r="G16" s="530">
        <v>0</v>
      </c>
    </row>
    <row r="17" spans="1:7" ht="15.95" customHeight="1" x14ac:dyDescent="0.2">
      <c r="A17" s="528" t="s">
        <v>56</v>
      </c>
      <c r="B17" s="529" t="s">
        <v>53</v>
      </c>
      <c r="C17" s="530">
        <f>'09 0213 Rek'!C18:E18</f>
        <v>0</v>
      </c>
      <c r="D17" s="518" t="s">
        <v>221</v>
      </c>
      <c r="E17" s="534"/>
      <c r="F17" s="535"/>
      <c r="G17" s="530">
        <v>0</v>
      </c>
    </row>
    <row r="18" spans="1:7" ht="15.95" customHeight="1" x14ac:dyDescent="0.2">
      <c r="A18" s="536" t="s">
        <v>58</v>
      </c>
      <c r="B18" s="529" t="s">
        <v>55</v>
      </c>
      <c r="C18" s="530">
        <v>0</v>
      </c>
      <c r="D18" s="518" t="s">
        <v>123</v>
      </c>
      <c r="E18" s="534"/>
      <c r="F18" s="553">
        <v>0</v>
      </c>
      <c r="G18" s="530">
        <v>0</v>
      </c>
    </row>
    <row r="19" spans="1:7" ht="15.95" customHeight="1" x14ac:dyDescent="0.2">
      <c r="A19" s="537" t="s">
        <v>60</v>
      </c>
      <c r="B19" s="529"/>
      <c r="C19" s="530">
        <f>C17</f>
        <v>0</v>
      </c>
      <c r="D19" s="538"/>
      <c r="E19" s="534"/>
      <c r="F19" s="535"/>
      <c r="G19" s="530"/>
    </row>
    <row r="20" spans="1:7" ht="15.95" customHeight="1" x14ac:dyDescent="0.2">
      <c r="A20" s="537"/>
      <c r="B20" s="529"/>
      <c r="C20" s="530"/>
      <c r="D20" s="518"/>
      <c r="E20" s="534"/>
      <c r="F20" s="535"/>
      <c r="G20" s="530"/>
    </row>
    <row r="21" spans="1:7" ht="15.95" customHeight="1" x14ac:dyDescent="0.2">
      <c r="A21" s="537" t="s">
        <v>30</v>
      </c>
      <c r="B21" s="529"/>
      <c r="C21" s="530">
        <v>0</v>
      </c>
      <c r="D21" s="518"/>
      <c r="E21" s="534"/>
      <c r="F21" s="535"/>
      <c r="G21" s="530"/>
    </row>
    <row r="22" spans="1:7" ht="15.95" customHeight="1" x14ac:dyDescent="0.2">
      <c r="A22" s="521" t="s">
        <v>393</v>
      </c>
      <c r="B22" s="360"/>
      <c r="C22" s="530">
        <f>C19</f>
        <v>0</v>
      </c>
      <c r="D22" s="518" t="s">
        <v>394</v>
      </c>
      <c r="E22" s="534"/>
      <c r="F22" s="535"/>
      <c r="G22" s="530">
        <v>0</v>
      </c>
    </row>
    <row r="23" spans="1:7" ht="15.95" customHeight="1" thickBot="1" x14ac:dyDescent="0.25">
      <c r="A23" s="518" t="s">
        <v>395</v>
      </c>
      <c r="B23" s="519"/>
      <c r="C23" s="530">
        <f>C22</f>
        <v>0</v>
      </c>
      <c r="D23" s="539" t="s">
        <v>396</v>
      </c>
      <c r="E23" s="540"/>
      <c r="F23" s="541"/>
      <c r="G23" s="530">
        <v>0</v>
      </c>
    </row>
    <row r="24" spans="1:7" x14ac:dyDescent="0.2">
      <c r="A24" s="510" t="s">
        <v>65</v>
      </c>
      <c r="B24" s="511"/>
      <c r="C24" s="542" t="s">
        <v>66</v>
      </c>
      <c r="D24" s="511"/>
      <c r="E24" s="542" t="s">
        <v>67</v>
      </c>
      <c r="F24" s="511"/>
      <c r="G24" s="512"/>
    </row>
    <row r="25" spans="1:7" x14ac:dyDescent="0.2">
      <c r="A25" s="514"/>
      <c r="B25" s="515"/>
      <c r="C25" s="516" t="s">
        <v>68</v>
      </c>
      <c r="D25" s="515"/>
      <c r="E25" s="516" t="s">
        <v>68</v>
      </c>
      <c r="F25" s="515"/>
      <c r="G25" s="517"/>
    </row>
    <row r="26" spans="1:7" ht="37.5" customHeight="1" x14ac:dyDescent="0.2">
      <c r="A26" s="521" t="s">
        <v>69</v>
      </c>
      <c r="B26" s="543"/>
      <c r="C26" s="522" t="s">
        <v>69</v>
      </c>
      <c r="D26" s="360"/>
      <c r="E26" s="522" t="s">
        <v>69</v>
      </c>
      <c r="F26" s="360"/>
      <c r="G26" s="513"/>
    </row>
    <row r="27" spans="1:7" x14ac:dyDescent="0.2">
      <c r="A27" s="521"/>
      <c r="B27" s="544"/>
      <c r="C27" s="522" t="s">
        <v>71</v>
      </c>
      <c r="D27" s="360"/>
      <c r="E27" s="522" t="s">
        <v>70</v>
      </c>
      <c r="F27" s="360"/>
      <c r="G27" s="513"/>
    </row>
    <row r="28" spans="1:7" x14ac:dyDescent="0.2">
      <c r="A28" s="521"/>
      <c r="B28" s="360"/>
      <c r="C28" s="522"/>
      <c r="D28" s="360"/>
      <c r="E28" s="522"/>
      <c r="F28" s="360"/>
      <c r="G28" s="513"/>
    </row>
    <row r="29" spans="1:7" ht="69" customHeight="1" x14ac:dyDescent="0.2">
      <c r="A29" s="521"/>
      <c r="B29" s="360"/>
      <c r="C29" s="522"/>
      <c r="D29" s="360"/>
      <c r="E29" s="522"/>
      <c r="F29" s="360"/>
      <c r="G29" s="513"/>
    </row>
    <row r="30" spans="1:7" x14ac:dyDescent="0.2">
      <c r="A30" s="514" t="s">
        <v>12</v>
      </c>
      <c r="B30" s="515"/>
      <c r="C30" s="545">
        <v>0</v>
      </c>
      <c r="D30" s="515" t="s">
        <v>397</v>
      </c>
      <c r="E30" s="516"/>
      <c r="F30" s="546">
        <v>0</v>
      </c>
      <c r="G30" s="517"/>
    </row>
    <row r="31" spans="1:7" x14ac:dyDescent="0.2">
      <c r="A31" s="514" t="s">
        <v>12</v>
      </c>
      <c r="B31" s="515"/>
      <c r="C31" s="545">
        <v>15</v>
      </c>
      <c r="D31" s="515" t="s">
        <v>397</v>
      </c>
      <c r="E31" s="516"/>
      <c r="F31" s="546">
        <v>0</v>
      </c>
      <c r="G31" s="517"/>
    </row>
    <row r="32" spans="1:7" x14ac:dyDescent="0.2">
      <c r="A32" s="514" t="s">
        <v>73</v>
      </c>
      <c r="B32" s="515"/>
      <c r="C32" s="545">
        <v>15</v>
      </c>
      <c r="D32" s="515" t="s">
        <v>397</v>
      </c>
      <c r="E32" s="516"/>
      <c r="F32" s="547">
        <v>0</v>
      </c>
      <c r="G32" s="520"/>
    </row>
    <row r="33" spans="1:8" x14ac:dyDescent="0.2">
      <c r="A33" s="514" t="s">
        <v>12</v>
      </c>
      <c r="B33" s="515"/>
      <c r="C33" s="545">
        <v>21</v>
      </c>
      <c r="D33" s="515" t="s">
        <v>397</v>
      </c>
      <c r="E33" s="516"/>
      <c r="F33" s="554">
        <f>C23</f>
        <v>0</v>
      </c>
      <c r="G33" s="517"/>
    </row>
    <row r="34" spans="1:8" s="180" customFormat="1" ht="19.5" customHeight="1" x14ac:dyDescent="0.25">
      <c r="A34" s="514" t="s">
        <v>73</v>
      </c>
      <c r="B34" s="515"/>
      <c r="C34" s="545">
        <v>21</v>
      </c>
      <c r="D34" s="515" t="s">
        <v>397</v>
      </c>
      <c r="E34" s="516"/>
      <c r="F34" s="547">
        <f>F33*0.21</f>
        <v>0</v>
      </c>
      <c r="G34" s="520"/>
    </row>
    <row r="35" spans="1:8" ht="16.5" thickBot="1" x14ac:dyDescent="0.3">
      <c r="A35" s="548" t="s">
        <v>75</v>
      </c>
      <c r="B35" s="549"/>
      <c r="C35" s="549"/>
      <c r="D35" s="549"/>
      <c r="E35" s="550"/>
      <c r="F35" s="551">
        <f>F33+F34</f>
        <v>0</v>
      </c>
      <c r="G35" s="552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2">
    <mergeCell ref="C8:E8"/>
    <mergeCell ref="C10:E10"/>
    <mergeCell ref="C12:E12"/>
    <mergeCell ref="C9:E9"/>
    <mergeCell ref="C11:E11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3" sqref="C3"/>
    </sheetView>
  </sheetViews>
  <sheetFormatPr defaultRowHeight="12.75" x14ac:dyDescent="0.2"/>
  <sheetData>
    <row r="1" spans="1:9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9" ht="13.5" thickBot="1" x14ac:dyDescent="0.25">
      <c r="A2" s="854" t="s">
        <v>78</v>
      </c>
      <c r="B2" s="855"/>
      <c r="C2" s="188" t="s">
        <v>563</v>
      </c>
      <c r="D2" s="189"/>
      <c r="E2" s="190"/>
      <c r="F2" s="189"/>
      <c r="G2" s="856" t="s">
        <v>109</v>
      </c>
      <c r="H2" s="857"/>
      <c r="I2" s="858"/>
    </row>
    <row r="3" spans="1:9" ht="13.5" thickTop="1" x14ac:dyDescent="0.2">
      <c r="A3" s="1"/>
      <c r="B3" s="1"/>
      <c r="C3" s="1"/>
      <c r="D3" s="1"/>
      <c r="E3" s="1"/>
      <c r="F3" s="123"/>
      <c r="G3" s="1"/>
      <c r="H3" s="1"/>
      <c r="I3" s="1"/>
    </row>
    <row r="4" spans="1:9" ht="18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9" ht="13.5" thickBo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9" x14ac:dyDescent="0.2">
      <c r="A7" s="281" t="s">
        <v>520</v>
      </c>
      <c r="B7" s="60" t="s">
        <v>521</v>
      </c>
      <c r="C7" s="123"/>
      <c r="D7" s="1"/>
      <c r="E7" s="282">
        <f>'00 0213 Pol VRN'!G25</f>
        <v>0</v>
      </c>
      <c r="F7" s="283">
        <v>0</v>
      </c>
      <c r="G7" s="283">
        <v>0</v>
      </c>
      <c r="H7" s="283">
        <v>0</v>
      </c>
      <c r="I7" s="284">
        <v>0</v>
      </c>
    </row>
    <row r="8" spans="1:9" ht="13.5" thickBot="1" x14ac:dyDescent="0.25">
      <c r="A8" s="281" t="s">
        <v>541</v>
      </c>
      <c r="B8" s="60" t="s">
        <v>542</v>
      </c>
      <c r="C8" s="123"/>
      <c r="D8" s="200"/>
      <c r="E8" s="282">
        <f>'00 0213 Pol VRN'!G52</f>
        <v>0</v>
      </c>
      <c r="F8" s="283">
        <v>0</v>
      </c>
      <c r="G8" s="283">
        <v>0</v>
      </c>
      <c r="H8" s="283">
        <v>0</v>
      </c>
      <c r="I8" s="284">
        <v>0</v>
      </c>
    </row>
    <row r="9" spans="1:9" ht="13.5" thickBot="1" x14ac:dyDescent="0.25">
      <c r="A9" s="201"/>
      <c r="B9" s="202" t="s">
        <v>81</v>
      </c>
      <c r="C9" s="202"/>
      <c r="D9" s="203"/>
      <c r="E9" s="204">
        <f>SUM(E7:E8)</f>
        <v>0</v>
      </c>
      <c r="F9" s="205">
        <f>SUM(F7:F8)</f>
        <v>0</v>
      </c>
      <c r="G9" s="205">
        <f>SUM(G7:G8)</f>
        <v>0</v>
      </c>
      <c r="H9" s="205">
        <f>SUM(H7:H8)</f>
        <v>0</v>
      </c>
      <c r="I9" s="206">
        <f>SUM(I7:I8)</f>
        <v>0</v>
      </c>
    </row>
    <row r="10" spans="1:9" x14ac:dyDescent="0.2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9" ht="18" x14ac:dyDescent="0.25">
      <c r="A11" s="192" t="s">
        <v>82</v>
      </c>
      <c r="B11" s="192"/>
      <c r="C11" s="192"/>
      <c r="D11" s="192"/>
      <c r="E11" s="192"/>
      <c r="F11" s="192"/>
      <c r="G11" s="207"/>
      <c r="H11" s="192"/>
      <c r="I11" s="192"/>
    </row>
    <row r="12" spans="1:9" ht="13.5" thickBo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58" t="s">
        <v>83</v>
      </c>
      <c r="B13" s="159"/>
      <c r="C13" s="159"/>
      <c r="D13" s="208"/>
      <c r="E13" s="209" t="s">
        <v>84</v>
      </c>
      <c r="F13" s="210" t="s">
        <v>13</v>
      </c>
      <c r="G13" s="211" t="s">
        <v>85</v>
      </c>
      <c r="H13" s="212"/>
      <c r="I13" s="213" t="s">
        <v>84</v>
      </c>
    </row>
    <row r="14" spans="1:9" x14ac:dyDescent="0.2">
      <c r="A14" s="152"/>
      <c r="B14" s="143"/>
      <c r="C14" s="143"/>
      <c r="D14" s="214"/>
      <c r="E14" s="215">
        <v>0</v>
      </c>
      <c r="F14" s="216">
        <v>0</v>
      </c>
      <c r="G14" s="217"/>
      <c r="H14" s="218"/>
      <c r="I14" s="219">
        <f t="shared" ref="I14:I21" si="0">E14+F14*G14/100</f>
        <v>0</v>
      </c>
    </row>
    <row r="15" spans="1:9" x14ac:dyDescent="0.2">
      <c r="A15" s="152"/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si="0"/>
        <v>0</v>
      </c>
    </row>
    <row r="16" spans="1:9" x14ac:dyDescent="0.2">
      <c r="A16" s="152"/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</row>
    <row r="17" spans="1:9" x14ac:dyDescent="0.2">
      <c r="A17" s="152"/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</row>
    <row r="18" spans="1:9" x14ac:dyDescent="0.2">
      <c r="A18" s="152"/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</row>
    <row r="19" spans="1:9" x14ac:dyDescent="0.2">
      <c r="A19" s="152"/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</row>
    <row r="20" spans="1:9" x14ac:dyDescent="0.2">
      <c r="A20" s="152"/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</row>
    <row r="21" spans="1:9" x14ac:dyDescent="0.2">
      <c r="A21" s="152"/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</row>
    <row r="22" spans="1:9" ht="13.5" thickBot="1" x14ac:dyDescent="0.25">
      <c r="A22" s="220"/>
      <c r="B22" s="221" t="s">
        <v>86</v>
      </c>
      <c r="C22" s="222"/>
      <c r="D22" s="223"/>
      <c r="E22" s="224"/>
      <c r="F22" s="225"/>
      <c r="G22" s="225"/>
      <c r="H22" s="859">
        <f>SUM(I14:I21)</f>
        <v>0</v>
      </c>
      <c r="I22" s="860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</sheetData>
  <mergeCells count="4">
    <mergeCell ref="A1:B1"/>
    <mergeCell ref="A2:B2"/>
    <mergeCell ref="G2:I2"/>
    <mergeCell ref="H22:I2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/>
  <dimension ref="A1:BA72"/>
  <sheetViews>
    <sheetView workbookViewId="0">
      <selection activeCell="G22" sqref="G22"/>
    </sheetView>
  </sheetViews>
  <sheetFormatPr defaultRowHeight="12.75" x14ac:dyDescent="0.2"/>
  <cols>
    <col min="1" max="1" width="5.85546875" style="1" customWidth="1"/>
    <col min="2" max="2" width="31.7109375" style="1" customWidth="1"/>
    <col min="3" max="3" width="10.140625" style="1" customWidth="1"/>
    <col min="4" max="4" width="8.5703125" style="1" customWidth="1"/>
    <col min="5" max="5" width="11.28515625" style="1" customWidth="1"/>
    <col min="6" max="6" width="6.5703125" style="1" customWidth="1"/>
    <col min="7" max="7" width="11" style="1" customWidth="1"/>
    <col min="8" max="8" width="8" style="1" customWidth="1"/>
    <col min="9" max="9" width="5" style="1" customWidth="1"/>
    <col min="10" max="16384" width="9.140625" style="1"/>
  </cols>
  <sheetData>
    <row r="1" spans="1:53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3" ht="13.5" thickBot="1" x14ac:dyDescent="0.25">
      <c r="A2" s="854" t="s">
        <v>78</v>
      </c>
      <c r="B2" s="855"/>
      <c r="C2" s="188" t="s">
        <v>165</v>
      </c>
      <c r="D2" s="189"/>
      <c r="E2" s="190"/>
      <c r="F2" s="189"/>
      <c r="G2" s="856" t="s">
        <v>109</v>
      </c>
      <c r="H2" s="857"/>
      <c r="I2" s="858"/>
    </row>
    <row r="3" spans="1:53" ht="13.5" thickTop="1" x14ac:dyDescent="0.2">
      <c r="F3" s="123"/>
    </row>
    <row r="4" spans="1:53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3" ht="13.5" thickBot="1" x14ac:dyDescent="0.25"/>
    <row r="6" spans="1:53" s="123" customFormat="1" ht="36.75" thickBot="1" x14ac:dyDescent="0.25">
      <c r="A6" s="494" t="s">
        <v>89</v>
      </c>
      <c r="B6" s="495" t="s">
        <v>352</v>
      </c>
      <c r="C6" s="496" t="s">
        <v>374</v>
      </c>
      <c r="D6" s="496" t="s">
        <v>375</v>
      </c>
      <c r="E6" s="497" t="s">
        <v>376</v>
      </c>
    </row>
    <row r="7" spans="1:53" s="123" customFormat="1" x14ac:dyDescent="0.2">
      <c r="A7" s="505" t="s">
        <v>185</v>
      </c>
      <c r="B7" s="506" t="s">
        <v>377</v>
      </c>
      <c r="C7" s="507"/>
      <c r="D7" s="507"/>
      <c r="E7" s="508"/>
    </row>
    <row r="8" spans="1:53" s="14" customFormat="1" x14ac:dyDescent="0.2">
      <c r="A8" s="509" t="s">
        <v>378</v>
      </c>
      <c r="B8" s="482" t="s">
        <v>379</v>
      </c>
      <c r="C8" s="483"/>
      <c r="D8" s="483"/>
      <c r="E8" s="487"/>
    </row>
    <row r="9" spans="1:53" ht="25.5" x14ac:dyDescent="0.2">
      <c r="A9" s="488">
        <v>2</v>
      </c>
      <c r="B9" s="482" t="s">
        <v>380</v>
      </c>
      <c r="C9" s="483"/>
      <c r="D9" s="483"/>
      <c r="E9" s="487"/>
    </row>
    <row r="10" spans="1:53" ht="19.5" customHeight="1" x14ac:dyDescent="0.2">
      <c r="A10" s="489" t="s">
        <v>381</v>
      </c>
      <c r="B10" s="482" t="s">
        <v>382</v>
      </c>
      <c r="C10" s="483"/>
      <c r="D10" s="483"/>
      <c r="E10" s="487"/>
      <c r="AW10" s="129"/>
      <c r="AX10" s="129"/>
      <c r="AY10" s="129"/>
      <c r="AZ10" s="129"/>
      <c r="BA10" s="129"/>
    </row>
    <row r="11" spans="1:53" x14ac:dyDescent="0.2">
      <c r="A11" s="490"/>
      <c r="B11" s="482" t="s">
        <v>383</v>
      </c>
      <c r="C11" s="483"/>
      <c r="D11" s="483"/>
      <c r="E11" s="491"/>
    </row>
    <row r="12" spans="1:53" ht="25.5" x14ac:dyDescent="0.2">
      <c r="A12" s="490"/>
      <c r="B12" s="482" t="s">
        <v>384</v>
      </c>
      <c r="C12" s="483"/>
      <c r="D12" s="483"/>
      <c r="E12" s="491"/>
    </row>
    <row r="13" spans="1:53" x14ac:dyDescent="0.2">
      <c r="A13" s="490"/>
      <c r="B13" s="987" t="s">
        <v>333</v>
      </c>
      <c r="C13" s="484"/>
      <c r="D13" s="484"/>
      <c r="E13" s="492"/>
      <c r="AW13" s="1">
        <v>0</v>
      </c>
    </row>
    <row r="14" spans="1:53" x14ac:dyDescent="0.2">
      <c r="A14" s="490"/>
      <c r="B14" s="986" t="s">
        <v>359</v>
      </c>
      <c r="C14" s="484"/>
      <c r="D14" s="484"/>
      <c r="E14" s="492"/>
      <c r="AW14" s="1">
        <v>0</v>
      </c>
    </row>
    <row r="15" spans="1:53" x14ac:dyDescent="0.2">
      <c r="A15" s="902" t="s">
        <v>385</v>
      </c>
      <c r="B15" s="903"/>
      <c r="C15" s="485"/>
      <c r="D15" s="486"/>
      <c r="E15" s="498"/>
      <c r="AW15" s="1">
        <v>0</v>
      </c>
    </row>
    <row r="16" spans="1:53" ht="13.5" thickBot="1" x14ac:dyDescent="0.25">
      <c r="A16" s="904" t="s">
        <v>386</v>
      </c>
      <c r="B16" s="905"/>
      <c r="C16" s="493"/>
      <c r="D16" s="499"/>
      <c r="E16" s="500"/>
      <c r="AW16" s="1">
        <v>0</v>
      </c>
    </row>
    <row r="17" spans="1:49" x14ac:dyDescent="0.2">
      <c r="A17" s="501"/>
      <c r="B17" s="502"/>
      <c r="C17" s="503"/>
      <c r="D17" s="503"/>
      <c r="E17" s="504"/>
      <c r="AW17" s="1">
        <v>1</v>
      </c>
    </row>
    <row r="18" spans="1:49" ht="13.5" thickBot="1" x14ac:dyDescent="0.25">
      <c r="A18" s="898" t="s">
        <v>387</v>
      </c>
      <c r="B18" s="899"/>
      <c r="C18" s="900"/>
      <c r="D18" s="900"/>
      <c r="E18" s="901"/>
      <c r="AW18" s="1">
        <v>1</v>
      </c>
    </row>
    <row r="19" spans="1:49" x14ac:dyDescent="0.2">
      <c r="AR19" s="1">
        <v>2</v>
      </c>
    </row>
    <row r="20" spans="1:49" x14ac:dyDescent="0.2">
      <c r="AR20" s="1">
        <v>2</v>
      </c>
    </row>
    <row r="23" spans="1:49" x14ac:dyDescent="0.2">
      <c r="B23" s="14"/>
      <c r="F23" s="226"/>
      <c r="G23" s="227"/>
      <c r="H23" s="227"/>
      <c r="I23" s="46"/>
    </row>
    <row r="24" spans="1:49" x14ac:dyDescent="0.2">
      <c r="F24" s="226"/>
      <c r="G24" s="227"/>
      <c r="H24" s="227"/>
      <c r="I24" s="46"/>
    </row>
    <row r="25" spans="1:49" x14ac:dyDescent="0.2">
      <c r="F25" s="226"/>
      <c r="G25" s="227"/>
      <c r="H25" s="227"/>
      <c r="I25" s="46"/>
    </row>
    <row r="26" spans="1:49" x14ac:dyDescent="0.2">
      <c r="F26" s="226"/>
      <c r="G26" s="227"/>
      <c r="H26" s="227"/>
      <c r="I26" s="46"/>
    </row>
    <row r="27" spans="1:49" x14ac:dyDescent="0.2">
      <c r="F27" s="226"/>
      <c r="G27" s="227"/>
      <c r="H27" s="227"/>
      <c r="I27" s="46"/>
    </row>
    <row r="28" spans="1:49" x14ac:dyDescent="0.2">
      <c r="F28" s="226"/>
      <c r="G28" s="227"/>
      <c r="H28" s="227"/>
      <c r="I28" s="46"/>
    </row>
    <row r="29" spans="1:49" x14ac:dyDescent="0.2">
      <c r="F29" s="226"/>
      <c r="G29" s="227"/>
      <c r="H29" s="227"/>
      <c r="I29" s="46"/>
    </row>
    <row r="30" spans="1:49" x14ac:dyDescent="0.2">
      <c r="F30" s="226"/>
      <c r="G30" s="227"/>
      <c r="H30" s="227"/>
      <c r="I30" s="46"/>
    </row>
    <row r="31" spans="1:49" x14ac:dyDescent="0.2">
      <c r="F31" s="226"/>
      <c r="G31" s="227"/>
      <c r="H31" s="227"/>
      <c r="I31" s="46"/>
    </row>
    <row r="32" spans="1:49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7">
    <mergeCell ref="A18:B18"/>
    <mergeCell ref="C18:E18"/>
    <mergeCell ref="A1:B1"/>
    <mergeCell ref="A2:B2"/>
    <mergeCell ref="G2:I2"/>
    <mergeCell ref="A15:B15"/>
    <mergeCell ref="A16:B16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CB153"/>
  <sheetViews>
    <sheetView showGridLines="0" showZeros="0" zoomScaleNormal="100" zoomScaleSheetLayoutView="100" workbookViewId="0">
      <selection activeCell="G154" sqref="G154"/>
    </sheetView>
  </sheetViews>
  <sheetFormatPr defaultRowHeight="12.75" x14ac:dyDescent="0.2"/>
  <cols>
    <col min="1" max="1" width="4.42578125" style="228" customWidth="1"/>
    <col min="2" max="2" width="19.710937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'09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165</v>
      </c>
      <c r="D4" s="236"/>
      <c r="E4" s="869" t="str">
        <f>'09 0213 Rek'!G2</f>
        <v>Rozpočet projektanta</v>
      </c>
      <c r="F4" s="870"/>
      <c r="G4" s="871"/>
    </row>
    <row r="5" spans="1:80" ht="14.25" thickTop="1" thickBot="1" x14ac:dyDescent="0.25">
      <c r="A5" s="237"/>
      <c r="G5" s="239"/>
    </row>
    <row r="6" spans="1:80" ht="27" customHeight="1" x14ac:dyDescent="0.2">
      <c r="A6" s="933" t="s">
        <v>223</v>
      </c>
      <c r="B6" s="934"/>
      <c r="C6" s="934"/>
      <c r="D6" s="934"/>
      <c r="E6" s="934"/>
      <c r="F6" s="934"/>
      <c r="G6" s="935"/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ht="13.5" thickBot="1" x14ac:dyDescent="0.25">
      <c r="A7" s="936" t="s">
        <v>224</v>
      </c>
      <c r="B7" s="922"/>
      <c r="C7" s="922"/>
      <c r="D7" s="922"/>
      <c r="E7" s="922"/>
      <c r="F7" s="922"/>
      <c r="G7" s="937"/>
      <c r="H7" s="251"/>
      <c r="I7" s="252"/>
      <c r="J7" s="253"/>
      <c r="K7" s="254"/>
      <c r="O7" s="255">
        <v>1</v>
      </c>
    </row>
    <row r="8" spans="1:80" x14ac:dyDescent="0.2">
      <c r="A8" s="465" t="s">
        <v>89</v>
      </c>
      <c r="B8" s="405" t="s">
        <v>90</v>
      </c>
      <c r="C8" s="466" t="s">
        <v>225</v>
      </c>
      <c r="D8" s="467" t="s">
        <v>226</v>
      </c>
      <c r="E8" s="468" t="s">
        <v>227</v>
      </c>
      <c r="F8" s="468" t="s">
        <v>228</v>
      </c>
      <c r="G8" s="469" t="s">
        <v>229</v>
      </c>
      <c r="H8" s="262">
        <v>0</v>
      </c>
      <c r="I8" s="263" t="e">
        <f>E8*H8</f>
        <v>#VALUE!</v>
      </c>
      <c r="J8" s="262"/>
      <c r="K8" s="263" t="e">
        <f>E8*J8</f>
        <v>#VALUE!</v>
      </c>
      <c r="O8" s="255">
        <v>2</v>
      </c>
      <c r="AA8" s="228">
        <v>11</v>
      </c>
      <c r="AB8" s="228">
        <v>3</v>
      </c>
      <c r="AC8" s="228">
        <v>2</v>
      </c>
      <c r="AZ8" s="228">
        <v>1</v>
      </c>
      <c r="BA8" s="228" t="str">
        <f>IF(AZ8=1,G8,0)</f>
        <v>Cena celkem /Kč/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ht="36" x14ac:dyDescent="0.2">
      <c r="A9" s="480">
        <v>1</v>
      </c>
      <c r="B9" s="440" t="s">
        <v>230</v>
      </c>
      <c r="C9" s="417" t="s">
        <v>231</v>
      </c>
      <c r="D9" s="413" t="s">
        <v>232</v>
      </c>
      <c r="E9" s="413">
        <v>4</v>
      </c>
      <c r="F9" s="413"/>
      <c r="G9" s="429">
        <f>E9*F9</f>
        <v>0</v>
      </c>
      <c r="H9" s="262">
        <v>0</v>
      </c>
      <c r="I9" s="263">
        <f>E9*H9</f>
        <v>0</v>
      </c>
      <c r="J9" s="262"/>
      <c r="K9" s="263">
        <f>E9*J9</f>
        <v>0</v>
      </c>
      <c r="O9" s="255">
        <v>2</v>
      </c>
      <c r="AA9" s="228">
        <v>11</v>
      </c>
      <c r="AB9" s="228">
        <v>3</v>
      </c>
      <c r="AC9" s="228">
        <v>1</v>
      </c>
      <c r="AZ9" s="228">
        <v>1</v>
      </c>
      <c r="BA9" s="228">
        <f>IF(AZ9=1,G9,0)</f>
        <v>0</v>
      </c>
      <c r="BB9" s="228">
        <f>IF(AZ9=2,G9,0)</f>
        <v>0</v>
      </c>
      <c r="BC9" s="228">
        <f>IF(AZ9=3,G9,0)</f>
        <v>0</v>
      </c>
      <c r="BD9" s="228">
        <f>IF(AZ9=4,G9,0)</f>
        <v>0</v>
      </c>
      <c r="BE9" s="228">
        <f>IF(AZ9=5,G9,0)</f>
        <v>0</v>
      </c>
      <c r="CA9" s="255">
        <v>11</v>
      </c>
      <c r="CB9" s="255">
        <v>3</v>
      </c>
    </row>
    <row r="10" spans="1:80" ht="36" x14ac:dyDescent="0.2">
      <c r="A10" s="428">
        <v>2</v>
      </c>
      <c r="B10" s="440" t="s">
        <v>233</v>
      </c>
      <c r="C10" s="417" t="s">
        <v>234</v>
      </c>
      <c r="D10" s="413" t="s">
        <v>232</v>
      </c>
      <c r="E10" s="481">
        <v>4</v>
      </c>
      <c r="F10" s="413"/>
      <c r="G10" s="429">
        <f>E10*F10</f>
        <v>0</v>
      </c>
      <c r="H10" s="272"/>
      <c r="I10" s="273" t="e">
        <f>SUM(I7:I9)</f>
        <v>#VALUE!</v>
      </c>
      <c r="J10" s="272"/>
      <c r="K10" s="273" t="e">
        <f>SUM(K7:K9)</f>
        <v>#VALUE!</v>
      </c>
      <c r="O10" s="255">
        <v>4</v>
      </c>
      <c r="BA10" s="274">
        <f>SUM(BA7:BA9)</f>
        <v>0</v>
      </c>
      <c r="BB10" s="274">
        <f>SUM(BB7:BB9)</f>
        <v>0</v>
      </c>
      <c r="BC10" s="274">
        <f>SUM(BC7:BC9)</f>
        <v>0</v>
      </c>
      <c r="BD10" s="274">
        <f>SUM(BD7:BD9)</f>
        <v>0</v>
      </c>
      <c r="BE10" s="274">
        <f>SUM(BE7:BE9)</f>
        <v>0</v>
      </c>
    </row>
    <row r="11" spans="1:80" x14ac:dyDescent="0.2">
      <c r="A11" s="462">
        <v>3</v>
      </c>
      <c r="B11" s="461" t="s">
        <v>56</v>
      </c>
      <c r="C11" s="463" t="s">
        <v>235</v>
      </c>
      <c r="D11" s="461" t="s">
        <v>232</v>
      </c>
      <c r="E11" s="461">
        <v>1</v>
      </c>
      <c r="F11" s="461"/>
      <c r="G11" s="429">
        <f>E11*F11</f>
        <v>0</v>
      </c>
    </row>
    <row r="12" spans="1:80" ht="13.5" thickBot="1" x14ac:dyDescent="0.25">
      <c r="A12" s="938" t="s">
        <v>236</v>
      </c>
      <c r="B12" s="939"/>
      <c r="C12" s="939"/>
      <c r="D12" s="939"/>
      <c r="E12" s="939"/>
      <c r="F12" s="939"/>
      <c r="G12" s="464">
        <f>SUM(G9:G11)</f>
        <v>0</v>
      </c>
    </row>
    <row r="13" spans="1:80" ht="13.5" thickBot="1" x14ac:dyDescent="0.25">
      <c r="A13" s="474"/>
      <c r="B13" s="475"/>
      <c r="C13" s="475"/>
      <c r="D13" s="475"/>
      <c r="E13" s="475"/>
      <c r="F13" s="475"/>
      <c r="G13" s="476"/>
    </row>
    <row r="14" spans="1:80" x14ac:dyDescent="0.2">
      <c r="A14" s="940" t="s">
        <v>237</v>
      </c>
      <c r="B14" s="941"/>
      <c r="C14" s="941"/>
      <c r="D14" s="941"/>
      <c r="E14" s="941"/>
      <c r="F14" s="941"/>
      <c r="G14" s="942"/>
    </row>
    <row r="15" spans="1:80" ht="13.5" thickBot="1" x14ac:dyDescent="0.25">
      <c r="A15" s="915" t="s">
        <v>238</v>
      </c>
      <c r="B15" s="916"/>
      <c r="C15" s="916"/>
      <c r="D15" s="916"/>
      <c r="E15" s="916"/>
      <c r="F15" s="916"/>
      <c r="G15" s="917"/>
    </row>
    <row r="16" spans="1:80" x14ac:dyDescent="0.2">
      <c r="A16" s="912" t="s">
        <v>239</v>
      </c>
      <c r="B16" s="913"/>
      <c r="C16" s="913"/>
      <c r="D16" s="913"/>
      <c r="E16" s="913"/>
      <c r="F16" s="913"/>
      <c r="G16" s="914"/>
    </row>
    <row r="17" spans="1:7" x14ac:dyDescent="0.2">
      <c r="A17" s="906" t="s">
        <v>240</v>
      </c>
      <c r="B17" s="907"/>
      <c r="C17" s="907"/>
      <c r="D17" s="907"/>
      <c r="E17" s="907"/>
      <c r="F17" s="907"/>
      <c r="G17" s="908"/>
    </row>
    <row r="18" spans="1:7" x14ac:dyDescent="0.2">
      <c r="A18" s="433" t="s">
        <v>241</v>
      </c>
      <c r="B18" s="412" t="s">
        <v>90</v>
      </c>
      <c r="C18" s="407" t="s">
        <v>225</v>
      </c>
      <c r="D18" s="413" t="s">
        <v>226</v>
      </c>
      <c r="E18" s="410" t="s">
        <v>227</v>
      </c>
      <c r="F18" s="410" t="s">
        <v>228</v>
      </c>
      <c r="G18" s="429" t="s">
        <v>229</v>
      </c>
    </row>
    <row r="19" spans="1:7" ht="24" x14ac:dyDescent="0.2">
      <c r="A19" s="428">
        <v>1</v>
      </c>
      <c r="B19" s="413" t="s">
        <v>242</v>
      </c>
      <c r="C19" s="407" t="s">
        <v>243</v>
      </c>
      <c r="D19" s="413" t="s">
        <v>232</v>
      </c>
      <c r="E19" s="414">
        <v>35</v>
      </c>
      <c r="F19" s="410"/>
      <c r="G19" s="429">
        <f t="shared" ref="G19:G23" si="0">E19*F19</f>
        <v>0</v>
      </c>
    </row>
    <row r="20" spans="1:7" x14ac:dyDescent="0.2">
      <c r="A20" s="428">
        <v>2</v>
      </c>
      <c r="B20" s="416" t="s">
        <v>56</v>
      </c>
      <c r="C20" s="406" t="s">
        <v>244</v>
      </c>
      <c r="D20" s="471" t="s">
        <v>232</v>
      </c>
      <c r="E20" s="470">
        <v>35</v>
      </c>
      <c r="F20" s="416"/>
      <c r="G20" s="429">
        <f t="shared" si="0"/>
        <v>0</v>
      </c>
    </row>
    <row r="21" spans="1:7" x14ac:dyDescent="0.2">
      <c r="A21" s="428">
        <v>3</v>
      </c>
      <c r="B21" s="413" t="s">
        <v>245</v>
      </c>
      <c r="C21" s="407" t="s">
        <v>246</v>
      </c>
      <c r="D21" s="413" t="s">
        <v>232</v>
      </c>
      <c r="E21" s="414">
        <v>35</v>
      </c>
      <c r="F21" s="410"/>
      <c r="G21" s="429">
        <f t="shared" si="0"/>
        <v>0</v>
      </c>
    </row>
    <row r="22" spans="1:7" ht="24" x14ac:dyDescent="0.2">
      <c r="A22" s="428">
        <v>4</v>
      </c>
      <c r="B22" s="413" t="s">
        <v>247</v>
      </c>
      <c r="C22" s="407" t="s">
        <v>248</v>
      </c>
      <c r="D22" s="413" t="s">
        <v>218</v>
      </c>
      <c r="E22" s="441">
        <v>1.6800000000000001E-3</v>
      </c>
      <c r="F22" s="410"/>
      <c r="G22" s="429">
        <f t="shared" si="0"/>
        <v>0</v>
      </c>
    </row>
    <row r="23" spans="1:7" x14ac:dyDescent="0.2">
      <c r="A23" s="428">
        <v>5</v>
      </c>
      <c r="B23" s="413" t="s">
        <v>249</v>
      </c>
      <c r="C23" s="407" t="s">
        <v>250</v>
      </c>
      <c r="D23" s="413" t="s">
        <v>232</v>
      </c>
      <c r="E23" s="414">
        <v>35</v>
      </c>
      <c r="F23" s="410"/>
      <c r="G23" s="429">
        <f t="shared" si="0"/>
        <v>0</v>
      </c>
    </row>
    <row r="24" spans="1:7" ht="24" x14ac:dyDescent="0.2">
      <c r="A24" s="428">
        <v>6</v>
      </c>
      <c r="B24" s="413" t="s">
        <v>251</v>
      </c>
      <c r="C24" s="407" t="s">
        <v>252</v>
      </c>
      <c r="D24" s="413" t="s">
        <v>253</v>
      </c>
      <c r="E24" s="441">
        <v>21</v>
      </c>
      <c r="F24" s="410"/>
      <c r="G24" s="430">
        <f t="shared" ref="G19:G25" si="1">E24*F24</f>
        <v>0</v>
      </c>
    </row>
    <row r="25" spans="1:7" ht="24" x14ac:dyDescent="0.2">
      <c r="A25" s="428">
        <v>7</v>
      </c>
      <c r="B25" s="413" t="s">
        <v>254</v>
      </c>
      <c r="C25" s="407" t="s">
        <v>255</v>
      </c>
      <c r="D25" s="413" t="s">
        <v>256</v>
      </c>
      <c r="E25" s="441">
        <v>35</v>
      </c>
      <c r="F25" s="410"/>
      <c r="G25" s="429">
        <f>E25*F25</f>
        <v>0</v>
      </c>
    </row>
    <row r="26" spans="1:7" x14ac:dyDescent="0.2">
      <c r="A26" s="925" t="s">
        <v>257</v>
      </c>
      <c r="B26" s="919"/>
      <c r="C26" s="919"/>
      <c r="D26" s="919"/>
      <c r="E26" s="919"/>
      <c r="F26" s="919"/>
      <c r="G26" s="926"/>
    </row>
    <row r="27" spans="1:7" x14ac:dyDescent="0.2">
      <c r="A27" s="428">
        <v>8</v>
      </c>
      <c r="B27" s="440" t="s">
        <v>258</v>
      </c>
      <c r="C27" s="407" t="s">
        <v>259</v>
      </c>
      <c r="D27" s="413" t="s">
        <v>260</v>
      </c>
      <c r="E27" s="441">
        <v>21</v>
      </c>
      <c r="F27" s="410"/>
      <c r="G27" s="429">
        <f t="shared" ref="G27:G33" si="2">E27*F27</f>
        <v>0</v>
      </c>
    </row>
    <row r="28" spans="1:7" x14ac:dyDescent="0.2">
      <c r="A28" s="428">
        <v>9</v>
      </c>
      <c r="B28" s="440" t="s">
        <v>261</v>
      </c>
      <c r="C28" s="407" t="s">
        <v>262</v>
      </c>
      <c r="D28" s="413" t="s">
        <v>260</v>
      </c>
      <c r="E28" s="441">
        <v>21</v>
      </c>
      <c r="F28" s="410"/>
      <c r="G28" s="429">
        <f t="shared" si="2"/>
        <v>0</v>
      </c>
    </row>
    <row r="29" spans="1:7" x14ac:dyDescent="0.2">
      <c r="A29" s="428">
        <v>10</v>
      </c>
      <c r="B29" s="413" t="s">
        <v>263</v>
      </c>
      <c r="C29" s="412" t="s">
        <v>264</v>
      </c>
      <c r="D29" s="413" t="s">
        <v>256</v>
      </c>
      <c r="E29" s="441">
        <v>8.4</v>
      </c>
      <c r="F29" s="410"/>
      <c r="G29" s="429">
        <f t="shared" si="2"/>
        <v>0</v>
      </c>
    </row>
    <row r="30" spans="1:7" x14ac:dyDescent="0.2">
      <c r="A30" s="428">
        <v>11</v>
      </c>
      <c r="B30" s="413" t="s">
        <v>56</v>
      </c>
      <c r="C30" s="407" t="s">
        <v>265</v>
      </c>
      <c r="D30" s="413" t="s">
        <v>232</v>
      </c>
      <c r="E30" s="414">
        <v>35</v>
      </c>
      <c r="F30" s="410"/>
      <c r="G30" s="429">
        <f t="shared" si="2"/>
        <v>0</v>
      </c>
    </row>
    <row r="31" spans="1:7" x14ac:dyDescent="0.2">
      <c r="A31" s="428">
        <v>12</v>
      </c>
      <c r="B31" s="413" t="s">
        <v>266</v>
      </c>
      <c r="C31" s="407" t="s">
        <v>267</v>
      </c>
      <c r="D31" s="413" t="s">
        <v>232</v>
      </c>
      <c r="E31" s="441">
        <v>3.5</v>
      </c>
      <c r="F31" s="410"/>
      <c r="G31" s="429">
        <f t="shared" si="2"/>
        <v>0</v>
      </c>
    </row>
    <row r="32" spans="1:7" ht="24" x14ac:dyDescent="0.2">
      <c r="A32" s="428">
        <v>13</v>
      </c>
      <c r="B32" s="440" t="s">
        <v>268</v>
      </c>
      <c r="C32" s="407" t="s">
        <v>269</v>
      </c>
      <c r="D32" s="413" t="s">
        <v>256</v>
      </c>
      <c r="E32" s="441">
        <v>3.5</v>
      </c>
      <c r="F32" s="410"/>
      <c r="G32" s="429">
        <f t="shared" si="2"/>
        <v>0</v>
      </c>
    </row>
    <row r="33" spans="1:7" ht="24" x14ac:dyDescent="0.2">
      <c r="A33" s="428">
        <v>14</v>
      </c>
      <c r="B33" s="413" t="s">
        <v>270</v>
      </c>
      <c r="C33" s="407" t="s">
        <v>271</v>
      </c>
      <c r="D33" s="413" t="s">
        <v>256</v>
      </c>
      <c r="E33" s="441">
        <v>3.5</v>
      </c>
      <c r="F33" s="410"/>
      <c r="G33" s="429">
        <f t="shared" si="2"/>
        <v>0</v>
      </c>
    </row>
    <row r="34" spans="1:7" x14ac:dyDescent="0.2">
      <c r="A34" s="927" t="s">
        <v>272</v>
      </c>
      <c r="B34" s="943"/>
      <c r="C34" s="943"/>
      <c r="D34" s="943"/>
      <c r="E34" s="943"/>
      <c r="F34" s="943"/>
      <c r="G34" s="434">
        <f>SUM(G19:G33)</f>
        <v>0</v>
      </c>
    </row>
    <row r="35" spans="1:7" x14ac:dyDescent="0.2">
      <c r="A35" s="906"/>
      <c r="B35" s="918"/>
      <c r="C35" s="918"/>
      <c r="D35" s="918"/>
      <c r="E35" s="918"/>
      <c r="F35" s="918"/>
      <c r="G35" s="929"/>
    </row>
    <row r="36" spans="1:7" x14ac:dyDescent="0.2">
      <c r="A36" s="930" t="s">
        <v>273</v>
      </c>
      <c r="B36" s="931"/>
      <c r="C36" s="931"/>
      <c r="D36" s="931"/>
      <c r="E36" s="931"/>
      <c r="F36" s="931"/>
      <c r="G36" s="932"/>
    </row>
    <row r="37" spans="1:7" x14ac:dyDescent="0.2">
      <c r="A37" s="428" t="s">
        <v>274</v>
      </c>
      <c r="B37" s="412" t="s">
        <v>275</v>
      </c>
      <c r="C37" s="402" t="s">
        <v>276</v>
      </c>
      <c r="D37" s="413" t="s">
        <v>277</v>
      </c>
      <c r="E37" s="413" t="s">
        <v>227</v>
      </c>
      <c r="F37" s="413" t="s">
        <v>228</v>
      </c>
      <c r="G37" s="429" t="s">
        <v>229</v>
      </c>
    </row>
    <row r="38" spans="1:7" x14ac:dyDescent="0.2">
      <c r="A38" s="455">
        <v>1</v>
      </c>
      <c r="B38" s="426" t="s">
        <v>278</v>
      </c>
      <c r="C38" s="454" t="s">
        <v>279</v>
      </c>
      <c r="D38" s="413" t="s">
        <v>232</v>
      </c>
      <c r="E38" s="458">
        <v>6</v>
      </c>
      <c r="F38" s="426"/>
      <c r="G38" s="429">
        <f>E38*F38</f>
        <v>0</v>
      </c>
    </row>
    <row r="39" spans="1:7" x14ac:dyDescent="0.2">
      <c r="A39" s="455">
        <v>2</v>
      </c>
      <c r="B39" s="426" t="s">
        <v>278</v>
      </c>
      <c r="C39" s="454" t="s">
        <v>280</v>
      </c>
      <c r="D39" s="413" t="s">
        <v>232</v>
      </c>
      <c r="E39" s="458">
        <v>9</v>
      </c>
      <c r="F39" s="426"/>
      <c r="G39" s="429">
        <f>E39*F39</f>
        <v>0</v>
      </c>
    </row>
    <row r="40" spans="1:7" x14ac:dyDescent="0.2">
      <c r="A40" s="455">
        <v>3</v>
      </c>
      <c r="B40" s="426" t="s">
        <v>278</v>
      </c>
      <c r="C40" s="454" t="s">
        <v>281</v>
      </c>
      <c r="D40" s="413" t="s">
        <v>232</v>
      </c>
      <c r="E40" s="458">
        <v>5</v>
      </c>
      <c r="F40" s="426"/>
      <c r="G40" s="429">
        <f>E40*F40</f>
        <v>0</v>
      </c>
    </row>
    <row r="41" spans="1:7" x14ac:dyDescent="0.2">
      <c r="A41" s="455">
        <v>4</v>
      </c>
      <c r="B41" s="426" t="s">
        <v>278</v>
      </c>
      <c r="C41" s="454" t="s">
        <v>282</v>
      </c>
      <c r="D41" s="413" t="s">
        <v>232</v>
      </c>
      <c r="E41" s="458">
        <v>4</v>
      </c>
      <c r="F41" s="426"/>
      <c r="G41" s="429">
        <f>E41*F41</f>
        <v>0</v>
      </c>
    </row>
    <row r="42" spans="1:7" x14ac:dyDescent="0.2">
      <c r="A42" s="455">
        <v>5</v>
      </c>
      <c r="B42" s="426" t="s">
        <v>278</v>
      </c>
      <c r="C42" s="454" t="s">
        <v>283</v>
      </c>
      <c r="D42" s="413" t="s">
        <v>232</v>
      </c>
      <c r="E42" s="458">
        <v>2</v>
      </c>
      <c r="F42" s="426"/>
      <c r="G42" s="429">
        <f>E42*F42</f>
        <v>0</v>
      </c>
    </row>
    <row r="43" spans="1:7" x14ac:dyDescent="0.2">
      <c r="A43" s="455">
        <v>6</v>
      </c>
      <c r="B43" s="426" t="s">
        <v>278</v>
      </c>
      <c r="C43" s="454" t="s">
        <v>284</v>
      </c>
      <c r="D43" s="413" t="s">
        <v>232</v>
      </c>
      <c r="E43" s="458">
        <v>5</v>
      </c>
      <c r="F43" s="426"/>
      <c r="G43" s="429">
        <f>E43*F43</f>
        <v>0</v>
      </c>
    </row>
    <row r="44" spans="1:7" x14ac:dyDescent="0.2">
      <c r="A44" s="455">
        <v>7</v>
      </c>
      <c r="B44" s="426" t="s">
        <v>278</v>
      </c>
      <c r="C44" s="454" t="s">
        <v>285</v>
      </c>
      <c r="D44" s="413" t="s">
        <v>232</v>
      </c>
      <c r="E44" s="458">
        <v>1</v>
      </c>
      <c r="F44" s="426"/>
      <c r="G44" s="429">
        <f>E44*F44</f>
        <v>0</v>
      </c>
    </row>
    <row r="45" spans="1:7" x14ac:dyDescent="0.2">
      <c r="A45" s="455">
        <v>8</v>
      </c>
      <c r="B45" s="426" t="s">
        <v>278</v>
      </c>
      <c r="C45" s="454" t="s">
        <v>286</v>
      </c>
      <c r="D45" s="413" t="s">
        <v>232</v>
      </c>
      <c r="E45" s="458">
        <v>3</v>
      </c>
      <c r="F45" s="426"/>
      <c r="G45" s="429">
        <f>E45*F45</f>
        <v>0</v>
      </c>
    </row>
    <row r="46" spans="1:7" x14ac:dyDescent="0.2">
      <c r="A46" s="443"/>
      <c r="B46" s="444"/>
      <c r="C46" s="403" t="s">
        <v>287</v>
      </c>
      <c r="D46" s="413"/>
      <c r="E46" s="453">
        <f>SUM(E38:E45)</f>
        <v>35</v>
      </c>
      <c r="F46" s="410"/>
      <c r="G46" s="435">
        <f>SUM(G38:G45)</f>
        <v>0</v>
      </c>
    </row>
    <row r="47" spans="1:7" x14ac:dyDescent="0.2">
      <c r="A47" s="443"/>
      <c r="B47" s="415"/>
      <c r="C47" s="402" t="s">
        <v>288</v>
      </c>
      <c r="D47" s="419"/>
      <c r="E47" s="419"/>
      <c r="F47" s="419"/>
      <c r="G47" s="429">
        <f>G46*0.188</f>
        <v>0</v>
      </c>
    </row>
    <row r="48" spans="1:7" x14ac:dyDescent="0.2">
      <c r="A48" s="443"/>
      <c r="B48" s="444"/>
      <c r="C48" s="402" t="s">
        <v>289</v>
      </c>
      <c r="D48" s="419"/>
      <c r="E48" s="446"/>
      <c r="F48" s="447"/>
      <c r="G48" s="429">
        <f>(G46+G47)*1.03</f>
        <v>0</v>
      </c>
    </row>
    <row r="49" spans="1:7" x14ac:dyDescent="0.2">
      <c r="A49" s="927" t="s">
        <v>290</v>
      </c>
      <c r="B49" s="928"/>
      <c r="C49" s="928"/>
      <c r="D49" s="928"/>
      <c r="E49" s="928"/>
      <c r="F49" s="928"/>
      <c r="G49" s="434">
        <f>G48</f>
        <v>0</v>
      </c>
    </row>
    <row r="50" spans="1:7" x14ac:dyDescent="0.2">
      <c r="A50" s="404"/>
      <c r="B50" s="403"/>
      <c r="C50" s="403"/>
      <c r="D50" s="403"/>
      <c r="E50" s="403"/>
      <c r="F50" s="403"/>
      <c r="G50" s="434"/>
    </row>
    <row r="51" spans="1:7" x14ac:dyDescent="0.2">
      <c r="A51" s="930" t="s">
        <v>291</v>
      </c>
      <c r="B51" s="931"/>
      <c r="C51" s="931"/>
      <c r="D51" s="931"/>
      <c r="E51" s="931"/>
      <c r="F51" s="931"/>
      <c r="G51" s="932"/>
    </row>
    <row r="52" spans="1:7" x14ac:dyDescent="0.2">
      <c r="A52" s="433" t="s">
        <v>241</v>
      </c>
      <c r="B52" s="919" t="s">
        <v>292</v>
      </c>
      <c r="C52" s="919"/>
      <c r="D52" s="413" t="s">
        <v>226</v>
      </c>
      <c r="E52" s="413" t="s">
        <v>227</v>
      </c>
      <c r="F52" s="413" t="s">
        <v>228</v>
      </c>
      <c r="G52" s="429" t="s">
        <v>229</v>
      </c>
    </row>
    <row r="53" spans="1:7" x14ac:dyDescent="0.2">
      <c r="A53" s="428">
        <v>15</v>
      </c>
      <c r="B53" s="920" t="s">
        <v>293</v>
      </c>
      <c r="C53" s="920"/>
      <c r="D53" s="413" t="s">
        <v>260</v>
      </c>
      <c r="E53" s="413">
        <v>33.6</v>
      </c>
      <c r="F53" s="413"/>
      <c r="G53" s="429">
        <f>E53*F53</f>
        <v>0</v>
      </c>
    </row>
    <row r="54" spans="1:7" x14ac:dyDescent="0.2">
      <c r="A54" s="428"/>
      <c r="B54" s="918" t="s">
        <v>294</v>
      </c>
      <c r="C54" s="918"/>
      <c r="D54" s="413"/>
      <c r="E54" s="413"/>
      <c r="F54" s="413"/>
      <c r="G54" s="429">
        <f>G53*1.03</f>
        <v>0</v>
      </c>
    </row>
    <row r="55" spans="1:7" x14ac:dyDescent="0.2">
      <c r="A55" s="428">
        <v>16</v>
      </c>
      <c r="B55" s="945" t="s">
        <v>295</v>
      </c>
      <c r="C55" s="945"/>
      <c r="D55" s="413" t="s">
        <v>232</v>
      </c>
      <c r="E55" s="413">
        <v>126</v>
      </c>
      <c r="F55" s="413"/>
      <c r="G55" s="429">
        <f>E55*F55</f>
        <v>0</v>
      </c>
    </row>
    <row r="56" spans="1:7" x14ac:dyDescent="0.2">
      <c r="A56" s="428"/>
      <c r="B56" s="918" t="s">
        <v>294</v>
      </c>
      <c r="C56" s="918"/>
      <c r="D56" s="413"/>
      <c r="E56" s="413"/>
      <c r="F56" s="413"/>
      <c r="G56" s="429">
        <f>G55*1.03</f>
        <v>0</v>
      </c>
    </row>
    <row r="57" spans="1:7" x14ac:dyDescent="0.2">
      <c r="A57" s="428">
        <v>17</v>
      </c>
      <c r="B57" s="920" t="s">
        <v>296</v>
      </c>
      <c r="C57" s="920"/>
      <c r="D57" s="413" t="s">
        <v>260</v>
      </c>
      <c r="E57" s="413">
        <v>4.2</v>
      </c>
      <c r="F57" s="413"/>
      <c r="G57" s="429">
        <f>E57*F57</f>
        <v>0</v>
      </c>
    </row>
    <row r="58" spans="1:7" x14ac:dyDescent="0.2">
      <c r="A58" s="428"/>
      <c r="B58" s="918" t="s">
        <v>294</v>
      </c>
      <c r="C58" s="918"/>
      <c r="D58" s="413"/>
      <c r="E58" s="413"/>
      <c r="F58" s="413"/>
      <c r="G58" s="429">
        <f>G57*1.03</f>
        <v>0</v>
      </c>
    </row>
    <row r="59" spans="1:7" x14ac:dyDescent="0.2">
      <c r="A59" s="428">
        <v>18</v>
      </c>
      <c r="B59" s="920" t="s">
        <v>297</v>
      </c>
      <c r="C59" s="920"/>
      <c r="D59" s="413" t="s">
        <v>118</v>
      </c>
      <c r="E59" s="413">
        <v>21</v>
      </c>
      <c r="F59" s="413"/>
      <c r="G59" s="429">
        <f>E59*F59</f>
        <v>0</v>
      </c>
    </row>
    <row r="60" spans="1:7" x14ac:dyDescent="0.2">
      <c r="A60" s="428"/>
      <c r="B60" s="918" t="s">
        <v>294</v>
      </c>
      <c r="C60" s="918"/>
      <c r="D60" s="413"/>
      <c r="E60" s="413"/>
      <c r="F60" s="413"/>
      <c r="G60" s="429">
        <f>G59*1.03</f>
        <v>0</v>
      </c>
    </row>
    <row r="61" spans="1:7" x14ac:dyDescent="0.2">
      <c r="A61" s="428">
        <v>19</v>
      </c>
      <c r="B61" s="920" t="s">
        <v>298</v>
      </c>
      <c r="C61" s="920"/>
      <c r="D61" s="413" t="s">
        <v>299</v>
      </c>
      <c r="E61" s="413">
        <v>84</v>
      </c>
      <c r="F61" s="413"/>
      <c r="G61" s="429">
        <f>E61*F61</f>
        <v>0</v>
      </c>
    </row>
    <row r="62" spans="1:7" x14ac:dyDescent="0.2">
      <c r="A62" s="428"/>
      <c r="B62" s="918" t="s">
        <v>294</v>
      </c>
      <c r="C62" s="918"/>
      <c r="D62" s="413"/>
      <c r="E62" s="413"/>
      <c r="F62" s="413"/>
      <c r="G62" s="429">
        <f>G61*1.03</f>
        <v>0</v>
      </c>
    </row>
    <row r="63" spans="1:7" x14ac:dyDescent="0.2">
      <c r="A63" s="428">
        <v>20</v>
      </c>
      <c r="B63" s="944" t="s">
        <v>300</v>
      </c>
      <c r="C63" s="944"/>
      <c r="D63" s="416" t="s">
        <v>301</v>
      </c>
      <c r="E63" s="441">
        <v>168</v>
      </c>
      <c r="F63" s="416"/>
      <c r="G63" s="429">
        <f>E63*F63</f>
        <v>0</v>
      </c>
    </row>
    <row r="64" spans="1:7" x14ac:dyDescent="0.2">
      <c r="A64" s="428"/>
      <c r="B64" s="918" t="s">
        <v>294</v>
      </c>
      <c r="C64" s="918"/>
      <c r="D64" s="416"/>
      <c r="E64" s="441"/>
      <c r="F64" s="416"/>
      <c r="G64" s="429">
        <f>G63*1.03</f>
        <v>0</v>
      </c>
    </row>
    <row r="65" spans="1:7" x14ac:dyDescent="0.2">
      <c r="A65" s="428">
        <v>21</v>
      </c>
      <c r="B65" s="945" t="s">
        <v>302</v>
      </c>
      <c r="C65" s="945"/>
      <c r="D65" s="413" t="s">
        <v>303</v>
      </c>
      <c r="E65" s="414">
        <v>12.6</v>
      </c>
      <c r="F65" s="413"/>
      <c r="G65" s="429">
        <f>E65*F65</f>
        <v>0</v>
      </c>
    </row>
    <row r="66" spans="1:7" x14ac:dyDescent="0.2">
      <c r="A66" s="428"/>
      <c r="B66" s="918" t="s">
        <v>294</v>
      </c>
      <c r="C66" s="918"/>
      <c r="D66" s="413"/>
      <c r="E66" s="413"/>
      <c r="F66" s="413"/>
      <c r="G66" s="429">
        <f>G65*1.03</f>
        <v>0</v>
      </c>
    </row>
    <row r="67" spans="1:7" x14ac:dyDescent="0.2">
      <c r="A67" s="428">
        <v>22</v>
      </c>
      <c r="B67" s="920" t="s">
        <v>304</v>
      </c>
      <c r="C67" s="920"/>
      <c r="D67" s="413" t="s">
        <v>260</v>
      </c>
      <c r="E67" s="413">
        <v>21</v>
      </c>
      <c r="F67" s="413"/>
      <c r="G67" s="429">
        <f>E67*F67</f>
        <v>0</v>
      </c>
    </row>
    <row r="68" spans="1:7" ht="13.5" thickBot="1" x14ac:dyDescent="0.25">
      <c r="A68" s="921" t="s">
        <v>305</v>
      </c>
      <c r="B68" s="922"/>
      <c r="C68" s="922"/>
      <c r="D68" s="922"/>
      <c r="E68" s="922"/>
      <c r="F68" s="922"/>
      <c r="G68" s="432">
        <f>SUM(G54+G56+G58+G60+G62+G64+G66+G67)</f>
        <v>0</v>
      </c>
    </row>
    <row r="69" spans="1:7" ht="13.5" thickBot="1" x14ac:dyDescent="0.25">
      <c r="A69" s="472"/>
      <c r="B69" s="472"/>
      <c r="C69" s="472"/>
      <c r="D69" s="472"/>
      <c r="E69" s="472"/>
      <c r="F69" s="472"/>
      <c r="G69" s="473"/>
    </row>
    <row r="70" spans="1:7" x14ac:dyDescent="0.2">
      <c r="A70" s="912" t="s">
        <v>306</v>
      </c>
      <c r="B70" s="913"/>
      <c r="C70" s="913"/>
      <c r="D70" s="913"/>
      <c r="E70" s="913"/>
      <c r="F70" s="913"/>
      <c r="G70" s="914"/>
    </row>
    <row r="71" spans="1:7" x14ac:dyDescent="0.2">
      <c r="A71" s="906" t="s">
        <v>240</v>
      </c>
      <c r="B71" s="907"/>
      <c r="C71" s="907"/>
      <c r="D71" s="907"/>
      <c r="E71" s="907"/>
      <c r="F71" s="907"/>
      <c r="G71" s="908"/>
    </row>
    <row r="72" spans="1:7" x14ac:dyDescent="0.2">
      <c r="A72" s="409" t="s">
        <v>241</v>
      </c>
      <c r="B72" s="109" t="s">
        <v>90</v>
      </c>
      <c r="C72" s="406" t="s">
        <v>225</v>
      </c>
      <c r="D72" s="411" t="s">
        <v>226</v>
      </c>
      <c r="E72" s="411" t="s">
        <v>227</v>
      </c>
      <c r="F72" s="411" t="s">
        <v>228</v>
      </c>
      <c r="G72" s="431" t="s">
        <v>18</v>
      </c>
    </row>
    <row r="73" spans="1:7" x14ac:dyDescent="0.2">
      <c r="A73" s="409" t="s">
        <v>307</v>
      </c>
      <c r="B73" s="109"/>
      <c r="C73" s="406"/>
      <c r="D73" s="411"/>
      <c r="E73" s="411"/>
      <c r="F73" s="416"/>
      <c r="G73" s="431"/>
    </row>
    <row r="74" spans="1:7" x14ac:dyDescent="0.2">
      <c r="A74" s="436">
        <v>1</v>
      </c>
      <c r="B74" s="416" t="s">
        <v>308</v>
      </c>
      <c r="C74" s="406" t="s">
        <v>309</v>
      </c>
      <c r="D74" s="416" t="s">
        <v>256</v>
      </c>
      <c r="E74" s="411">
        <v>175</v>
      </c>
      <c r="F74" s="411"/>
      <c r="G74" s="431">
        <f>E74*F74</f>
        <v>0</v>
      </c>
    </row>
    <row r="75" spans="1:7" x14ac:dyDescent="0.2">
      <c r="A75" s="436">
        <v>2</v>
      </c>
      <c r="B75" s="416" t="s">
        <v>310</v>
      </c>
      <c r="C75" s="406" t="s">
        <v>311</v>
      </c>
      <c r="D75" s="416" t="s">
        <v>256</v>
      </c>
      <c r="E75" s="411">
        <v>175</v>
      </c>
      <c r="F75" s="411"/>
      <c r="G75" s="431">
        <f>E75*F75</f>
        <v>0</v>
      </c>
    </row>
    <row r="76" spans="1:7" ht="36" x14ac:dyDescent="0.2">
      <c r="A76" s="436">
        <v>3</v>
      </c>
      <c r="B76" s="416" t="s">
        <v>312</v>
      </c>
      <c r="C76" s="406" t="s">
        <v>313</v>
      </c>
      <c r="D76" s="416" t="s">
        <v>118</v>
      </c>
      <c r="E76" s="411">
        <v>175</v>
      </c>
      <c r="F76" s="411"/>
      <c r="G76" s="431">
        <f>E76*F76</f>
        <v>0</v>
      </c>
    </row>
    <row r="77" spans="1:7" x14ac:dyDescent="0.2">
      <c r="A77" s="436">
        <v>4</v>
      </c>
      <c r="B77" s="416" t="s">
        <v>314</v>
      </c>
      <c r="C77" s="406" t="s">
        <v>315</v>
      </c>
      <c r="D77" s="411" t="s">
        <v>232</v>
      </c>
      <c r="E77" s="416">
        <v>440</v>
      </c>
      <c r="F77" s="411"/>
      <c r="G77" s="431">
        <f>E77*F77</f>
        <v>0</v>
      </c>
    </row>
    <row r="78" spans="1:7" ht="24" x14ac:dyDescent="0.2">
      <c r="A78" s="436">
        <v>5</v>
      </c>
      <c r="B78" s="416" t="s">
        <v>247</v>
      </c>
      <c r="C78" s="406" t="s">
        <v>316</v>
      </c>
      <c r="D78" s="411" t="s">
        <v>218</v>
      </c>
      <c r="E78" s="421">
        <v>4.4000000000000003E-3</v>
      </c>
      <c r="F78" s="411"/>
      <c r="G78" s="431">
        <f>E78*F78</f>
        <v>0</v>
      </c>
    </row>
    <row r="79" spans="1:7" x14ac:dyDescent="0.2">
      <c r="A79" s="906" t="s">
        <v>317</v>
      </c>
      <c r="B79" s="907"/>
      <c r="C79" s="907"/>
      <c r="D79" s="907"/>
      <c r="E79" s="907"/>
      <c r="F79" s="907"/>
      <c r="G79" s="908"/>
    </row>
    <row r="80" spans="1:7" x14ac:dyDescent="0.2">
      <c r="A80" s="436">
        <v>6</v>
      </c>
      <c r="B80" s="416" t="s">
        <v>254</v>
      </c>
      <c r="C80" s="406" t="s">
        <v>318</v>
      </c>
      <c r="D80" s="416" t="s">
        <v>256</v>
      </c>
      <c r="E80" s="411">
        <v>175</v>
      </c>
      <c r="F80" s="411"/>
      <c r="G80" s="431">
        <f>E80*F80</f>
        <v>0</v>
      </c>
    </row>
    <row r="81" spans="1:7" x14ac:dyDescent="0.2">
      <c r="A81" s="436">
        <v>7</v>
      </c>
      <c r="B81" s="416" t="s">
        <v>319</v>
      </c>
      <c r="C81" s="406" t="s">
        <v>320</v>
      </c>
      <c r="D81" s="416" t="s">
        <v>260</v>
      </c>
      <c r="E81" s="422">
        <v>35</v>
      </c>
      <c r="F81" s="411"/>
      <c r="G81" s="431">
        <f>E81*F81</f>
        <v>0</v>
      </c>
    </row>
    <row r="82" spans="1:7" x14ac:dyDescent="0.2">
      <c r="A82" s="436">
        <v>8</v>
      </c>
      <c r="B82" s="440" t="s">
        <v>261</v>
      </c>
      <c r="C82" s="407" t="s">
        <v>262</v>
      </c>
      <c r="D82" s="413" t="s">
        <v>260</v>
      </c>
      <c r="E82" s="423">
        <v>35</v>
      </c>
      <c r="F82" s="410"/>
      <c r="G82" s="431">
        <f>E82*F82</f>
        <v>0</v>
      </c>
    </row>
    <row r="83" spans="1:7" x14ac:dyDescent="0.2">
      <c r="A83" s="428">
        <v>9</v>
      </c>
      <c r="B83" s="413" t="s">
        <v>321</v>
      </c>
      <c r="C83" s="427" t="s">
        <v>322</v>
      </c>
      <c r="D83" s="413" t="s">
        <v>256</v>
      </c>
      <c r="E83" s="410">
        <v>350</v>
      </c>
      <c r="F83" s="410"/>
      <c r="G83" s="431">
        <f>E83*F83</f>
        <v>0</v>
      </c>
    </row>
    <row r="84" spans="1:7" x14ac:dyDescent="0.2">
      <c r="A84" s="923" t="s">
        <v>272</v>
      </c>
      <c r="B84" s="924"/>
      <c r="C84" s="924"/>
      <c r="D84" s="924"/>
      <c r="E84" s="924"/>
      <c r="F84" s="924"/>
      <c r="G84" s="438">
        <f>SUM(G73:G83)</f>
        <v>0</v>
      </c>
    </row>
    <row r="85" spans="1:7" x14ac:dyDescent="0.2">
      <c r="A85" s="906"/>
      <c r="B85" s="907"/>
      <c r="C85" s="907"/>
      <c r="D85" s="907"/>
      <c r="E85" s="907"/>
      <c r="F85" s="907"/>
      <c r="G85" s="908"/>
    </row>
    <row r="86" spans="1:7" x14ac:dyDescent="0.2">
      <c r="A86" s="909" t="s">
        <v>273</v>
      </c>
      <c r="B86" s="910"/>
      <c r="C86" s="910"/>
      <c r="D86" s="910"/>
      <c r="E86" s="910"/>
      <c r="F86" s="910"/>
      <c r="G86" s="911"/>
    </row>
    <row r="87" spans="1:7" x14ac:dyDescent="0.2">
      <c r="A87" s="409" t="s">
        <v>274</v>
      </c>
      <c r="B87" s="109" t="s">
        <v>323</v>
      </c>
      <c r="C87" s="408" t="s">
        <v>276</v>
      </c>
      <c r="D87" s="416" t="s">
        <v>277</v>
      </c>
      <c r="E87" s="416" t="s">
        <v>227</v>
      </c>
      <c r="F87" s="416" t="s">
        <v>228</v>
      </c>
      <c r="G87" s="431" t="s">
        <v>18</v>
      </c>
    </row>
    <row r="88" spans="1:7" x14ac:dyDescent="0.2">
      <c r="A88" s="457" t="s">
        <v>324</v>
      </c>
      <c r="B88" s="416" t="s">
        <v>325</v>
      </c>
      <c r="C88" s="449" t="s">
        <v>326</v>
      </c>
      <c r="D88" s="416" t="s">
        <v>232</v>
      </c>
      <c r="E88" s="420">
        <v>440</v>
      </c>
      <c r="F88" s="442"/>
      <c r="G88" s="431">
        <f>E88*F88</f>
        <v>0</v>
      </c>
    </row>
    <row r="89" spans="1:7" x14ac:dyDescent="0.2">
      <c r="A89" s="409"/>
      <c r="B89" s="109"/>
      <c r="C89" s="448" t="s">
        <v>287</v>
      </c>
      <c r="D89" s="416"/>
      <c r="E89" s="420">
        <v>440</v>
      </c>
      <c r="F89" s="416"/>
      <c r="G89" s="456"/>
    </row>
    <row r="90" spans="1:7" x14ac:dyDescent="0.2">
      <c r="A90" s="409"/>
      <c r="B90" s="109"/>
      <c r="C90" s="408" t="s">
        <v>288</v>
      </c>
      <c r="D90" s="416"/>
      <c r="E90" s="416"/>
      <c r="F90" s="416"/>
      <c r="G90" s="431">
        <f>G88*0.188</f>
        <v>0</v>
      </c>
    </row>
    <row r="91" spans="1:7" x14ac:dyDescent="0.2">
      <c r="A91" s="409"/>
      <c r="B91" s="109"/>
      <c r="C91" s="408" t="s">
        <v>289</v>
      </c>
      <c r="D91" s="416"/>
      <c r="E91" s="416"/>
      <c r="F91" s="416"/>
      <c r="G91" s="431">
        <f>(G90+G89)*1.03</f>
        <v>0</v>
      </c>
    </row>
    <row r="92" spans="1:7" x14ac:dyDescent="0.2">
      <c r="A92" s="923" t="s">
        <v>290</v>
      </c>
      <c r="B92" s="970"/>
      <c r="C92" s="970"/>
      <c r="D92" s="970"/>
      <c r="E92" s="970"/>
      <c r="F92" s="970"/>
      <c r="G92" s="438">
        <f>G91+0</f>
        <v>0</v>
      </c>
    </row>
    <row r="93" spans="1:7" x14ac:dyDescent="0.2">
      <c r="A93" s="906"/>
      <c r="B93" s="907"/>
      <c r="C93" s="907"/>
      <c r="D93" s="907"/>
      <c r="E93" s="907"/>
      <c r="F93" s="907"/>
      <c r="G93" s="908"/>
    </row>
    <row r="94" spans="1:7" x14ac:dyDescent="0.2">
      <c r="A94" s="909" t="s">
        <v>291</v>
      </c>
      <c r="B94" s="910"/>
      <c r="C94" s="910"/>
      <c r="D94" s="910"/>
      <c r="E94" s="910"/>
      <c r="F94" s="910"/>
      <c r="G94" s="911"/>
    </row>
    <row r="95" spans="1:7" x14ac:dyDescent="0.2">
      <c r="A95" s="409" t="s">
        <v>241</v>
      </c>
      <c r="B95" s="907" t="s">
        <v>292</v>
      </c>
      <c r="C95" s="907"/>
      <c r="D95" s="416" t="s">
        <v>226</v>
      </c>
      <c r="E95" s="416" t="s">
        <v>227</v>
      </c>
      <c r="F95" s="416" t="s">
        <v>228</v>
      </c>
      <c r="G95" s="431" t="s">
        <v>18</v>
      </c>
    </row>
    <row r="96" spans="1:7" x14ac:dyDescent="0.2">
      <c r="A96" s="436">
        <v>10</v>
      </c>
      <c r="B96" s="944" t="s">
        <v>327</v>
      </c>
      <c r="C96" s="944"/>
      <c r="D96" s="416" t="s">
        <v>328</v>
      </c>
      <c r="E96" s="411">
        <v>8.7500000000000008E-2</v>
      </c>
      <c r="F96" s="416"/>
      <c r="G96" s="429">
        <f>E96*F96</f>
        <v>0</v>
      </c>
    </row>
    <row r="97" spans="1:7" x14ac:dyDescent="0.2">
      <c r="A97" s="436"/>
      <c r="B97" s="918" t="s">
        <v>294</v>
      </c>
      <c r="C97" s="918"/>
      <c r="D97" s="416"/>
      <c r="E97" s="411"/>
      <c r="F97" s="416"/>
      <c r="G97" s="429">
        <f>G96*1.03</f>
        <v>0</v>
      </c>
    </row>
    <row r="98" spans="1:7" x14ac:dyDescent="0.2">
      <c r="A98" s="436">
        <v>11</v>
      </c>
      <c r="B98" s="944" t="s">
        <v>329</v>
      </c>
      <c r="C98" s="944"/>
      <c r="D98" s="416" t="s">
        <v>260</v>
      </c>
      <c r="E98" s="411">
        <v>26.25</v>
      </c>
      <c r="F98" s="413"/>
      <c r="G98" s="429">
        <f>E98*F98</f>
        <v>0</v>
      </c>
    </row>
    <row r="99" spans="1:7" x14ac:dyDescent="0.2">
      <c r="A99" s="436"/>
      <c r="B99" s="918" t="s">
        <v>294</v>
      </c>
      <c r="C99" s="918"/>
      <c r="D99" s="416"/>
      <c r="E99" s="411"/>
      <c r="F99" s="413"/>
      <c r="G99" s="429">
        <f>G98*1.03</f>
        <v>0</v>
      </c>
    </row>
    <row r="100" spans="1:7" x14ac:dyDescent="0.2">
      <c r="A100" s="436">
        <v>12</v>
      </c>
      <c r="B100" s="944" t="s">
        <v>330</v>
      </c>
      <c r="C100" s="944"/>
      <c r="D100" s="416" t="s">
        <v>232</v>
      </c>
      <c r="E100" s="420">
        <v>440</v>
      </c>
      <c r="F100" s="416"/>
      <c r="G100" s="429">
        <f>E100*F100</f>
        <v>0</v>
      </c>
    </row>
    <row r="101" spans="1:7" x14ac:dyDescent="0.2">
      <c r="A101" s="436"/>
      <c r="B101" s="918" t="s">
        <v>294</v>
      </c>
      <c r="C101" s="918"/>
      <c r="D101" s="416"/>
      <c r="E101" s="420"/>
      <c r="F101" s="416"/>
      <c r="G101" s="429">
        <f>G100*1.03</f>
        <v>0</v>
      </c>
    </row>
    <row r="102" spans="1:7" x14ac:dyDescent="0.2">
      <c r="A102" s="436">
        <v>13</v>
      </c>
      <c r="B102" s="944" t="s">
        <v>331</v>
      </c>
      <c r="C102" s="944"/>
      <c r="D102" s="416" t="s">
        <v>260</v>
      </c>
      <c r="E102" s="416">
        <v>17.5</v>
      </c>
      <c r="F102" s="416"/>
      <c r="G102" s="429">
        <f>E102*F102</f>
        <v>0</v>
      </c>
    </row>
    <row r="103" spans="1:7" x14ac:dyDescent="0.2">
      <c r="A103" s="436"/>
      <c r="B103" s="918" t="s">
        <v>294</v>
      </c>
      <c r="C103" s="918"/>
      <c r="D103" s="416"/>
      <c r="E103" s="416"/>
      <c r="F103" s="416"/>
      <c r="G103" s="429">
        <f>G102*1.03</f>
        <v>0</v>
      </c>
    </row>
    <row r="104" spans="1:7" x14ac:dyDescent="0.2">
      <c r="A104" s="436">
        <v>14</v>
      </c>
      <c r="B104" s="944" t="s">
        <v>332</v>
      </c>
      <c r="C104" s="944"/>
      <c r="D104" s="416" t="s">
        <v>260</v>
      </c>
      <c r="E104" s="422">
        <v>35</v>
      </c>
      <c r="F104" s="416"/>
      <c r="G104" s="429">
        <f>E104*F104</f>
        <v>0</v>
      </c>
    </row>
    <row r="105" spans="1:7" ht="13.5" thickBot="1" x14ac:dyDescent="0.25">
      <c r="A105" s="915" t="s">
        <v>305</v>
      </c>
      <c r="B105" s="971"/>
      <c r="C105" s="971"/>
      <c r="D105" s="971"/>
      <c r="E105" s="971"/>
      <c r="F105" s="971"/>
      <c r="G105" s="437">
        <f>SUM(G97+G99+G101+G103+G104)</f>
        <v>0</v>
      </c>
    </row>
    <row r="106" spans="1:7" ht="13.5" thickBot="1" x14ac:dyDescent="0.25">
      <c r="A106" s="451"/>
      <c r="B106" s="451"/>
      <c r="C106" s="451"/>
      <c r="D106" s="451"/>
      <c r="E106" s="451"/>
      <c r="F106" s="451"/>
      <c r="G106" s="452"/>
    </row>
    <row r="107" spans="1:7" x14ac:dyDescent="0.2">
      <c r="A107" s="933" t="s">
        <v>333</v>
      </c>
      <c r="B107" s="949"/>
      <c r="C107" s="949"/>
      <c r="D107" s="949"/>
      <c r="E107" s="949"/>
      <c r="F107" s="949"/>
      <c r="G107" s="950"/>
    </row>
    <row r="108" spans="1:7" x14ac:dyDescent="0.2">
      <c r="A108" s="951" t="s">
        <v>334</v>
      </c>
      <c r="B108" s="952"/>
      <c r="C108" s="952"/>
      <c r="D108" s="952"/>
      <c r="E108" s="952"/>
      <c r="F108" s="952"/>
      <c r="G108" s="953"/>
    </row>
    <row r="109" spans="1:7" x14ac:dyDescent="0.2">
      <c r="A109" s="433" t="s">
        <v>241</v>
      </c>
      <c r="B109" s="412" t="s">
        <v>90</v>
      </c>
      <c r="C109" s="402" t="s">
        <v>225</v>
      </c>
      <c r="D109" s="413" t="s">
        <v>226</v>
      </c>
      <c r="E109" s="413" t="s">
        <v>227</v>
      </c>
      <c r="F109" s="413" t="s">
        <v>228</v>
      </c>
      <c r="G109" s="429" t="s">
        <v>18</v>
      </c>
    </row>
    <row r="110" spans="1:7" ht="24" x14ac:dyDescent="0.2">
      <c r="A110" s="428">
        <v>1</v>
      </c>
      <c r="B110" s="413" t="s">
        <v>308</v>
      </c>
      <c r="C110" s="407" t="s">
        <v>335</v>
      </c>
      <c r="D110" s="413" t="s">
        <v>256</v>
      </c>
      <c r="E110" s="414">
        <v>2960</v>
      </c>
      <c r="F110" s="410"/>
      <c r="G110" s="429">
        <f>E110*F110</f>
        <v>0</v>
      </c>
    </row>
    <row r="111" spans="1:7" ht="24" x14ac:dyDescent="0.2">
      <c r="A111" s="428">
        <v>2</v>
      </c>
      <c r="B111" s="413" t="s">
        <v>336</v>
      </c>
      <c r="C111" s="407" t="s">
        <v>337</v>
      </c>
      <c r="D111" s="413" t="s">
        <v>256</v>
      </c>
      <c r="E111" s="414">
        <v>1480</v>
      </c>
      <c r="F111" s="410"/>
      <c r="G111" s="429">
        <f>E111*F111</f>
        <v>0</v>
      </c>
    </row>
    <row r="112" spans="1:7" ht="36" x14ac:dyDescent="0.2">
      <c r="A112" s="450">
        <v>3</v>
      </c>
      <c r="B112" s="413" t="s">
        <v>338</v>
      </c>
      <c r="C112" s="407" t="s">
        <v>339</v>
      </c>
      <c r="D112" s="413" t="s">
        <v>256</v>
      </c>
      <c r="E112" s="414">
        <v>1480</v>
      </c>
      <c r="F112" s="410"/>
      <c r="G112" s="429">
        <f>E112*F112</f>
        <v>0</v>
      </c>
    </row>
    <row r="113" spans="1:7" x14ac:dyDescent="0.2">
      <c r="A113" s="428">
        <v>4</v>
      </c>
      <c r="B113" s="413" t="s">
        <v>340</v>
      </c>
      <c r="C113" s="407" t="s">
        <v>341</v>
      </c>
      <c r="D113" s="413" t="s">
        <v>256</v>
      </c>
      <c r="E113" s="413">
        <v>2960</v>
      </c>
      <c r="F113" s="410"/>
      <c r="G113" s="429">
        <f>E113*F113</f>
        <v>0</v>
      </c>
    </row>
    <row r="114" spans="1:7" x14ac:dyDescent="0.2">
      <c r="A114" s="450">
        <v>5</v>
      </c>
      <c r="B114" s="413" t="s">
        <v>342</v>
      </c>
      <c r="C114" s="407" t="s">
        <v>343</v>
      </c>
      <c r="D114" s="413" t="s">
        <v>256</v>
      </c>
      <c r="E114" s="414">
        <v>1480</v>
      </c>
      <c r="F114" s="410"/>
      <c r="G114" s="429">
        <f>E114*F114</f>
        <v>0</v>
      </c>
    </row>
    <row r="115" spans="1:7" x14ac:dyDescent="0.2">
      <c r="A115" s="428">
        <v>6</v>
      </c>
      <c r="B115" s="413" t="s">
        <v>344</v>
      </c>
      <c r="C115" s="407" t="s">
        <v>345</v>
      </c>
      <c r="D115" s="413" t="s">
        <v>218</v>
      </c>
      <c r="E115" s="413">
        <v>2.9600000000000001E-2</v>
      </c>
      <c r="F115" s="410"/>
      <c r="G115" s="429">
        <f>E115*F115</f>
        <v>0</v>
      </c>
    </row>
    <row r="116" spans="1:7" ht="24" x14ac:dyDescent="0.2">
      <c r="A116" s="450">
        <v>7</v>
      </c>
      <c r="B116" s="413" t="s">
        <v>346</v>
      </c>
      <c r="C116" s="407" t="s">
        <v>347</v>
      </c>
      <c r="D116" s="413" t="s">
        <v>256</v>
      </c>
      <c r="E116" s="414">
        <v>1480</v>
      </c>
      <c r="F116" s="410"/>
      <c r="G116" s="429">
        <f>E116*F116</f>
        <v>0</v>
      </c>
    </row>
    <row r="117" spans="1:7" x14ac:dyDescent="0.2">
      <c r="A117" s="951" t="s">
        <v>257</v>
      </c>
      <c r="B117" s="952"/>
      <c r="C117" s="952"/>
      <c r="D117" s="952"/>
      <c r="E117" s="952"/>
      <c r="F117" s="952"/>
      <c r="G117" s="953"/>
    </row>
    <row r="118" spans="1:7" x14ac:dyDescent="0.2">
      <c r="A118" s="428">
        <v>8</v>
      </c>
      <c r="B118" s="413" t="s">
        <v>348</v>
      </c>
      <c r="C118" s="407" t="s">
        <v>349</v>
      </c>
      <c r="D118" s="413" t="s">
        <v>256</v>
      </c>
      <c r="E118" s="413">
        <v>2960</v>
      </c>
      <c r="F118" s="410"/>
      <c r="G118" s="429">
        <f>E118*F118</f>
        <v>0</v>
      </c>
    </row>
    <row r="119" spans="1:7" x14ac:dyDescent="0.2">
      <c r="A119" s="428">
        <v>9</v>
      </c>
      <c r="B119" s="418" t="s">
        <v>319</v>
      </c>
      <c r="C119" s="109" t="s">
        <v>350</v>
      </c>
      <c r="D119" s="416" t="s">
        <v>260</v>
      </c>
      <c r="E119" s="416">
        <v>185</v>
      </c>
      <c r="F119" s="411"/>
      <c r="G119" s="429">
        <f>E119*F119</f>
        <v>0</v>
      </c>
    </row>
    <row r="120" spans="1:7" x14ac:dyDescent="0.2">
      <c r="A120" s="428">
        <v>10</v>
      </c>
      <c r="B120" s="418" t="s">
        <v>261</v>
      </c>
      <c r="C120" s="406" t="s">
        <v>262</v>
      </c>
      <c r="D120" s="416" t="s">
        <v>260</v>
      </c>
      <c r="E120" s="416">
        <v>185</v>
      </c>
      <c r="F120" s="411"/>
      <c r="G120" s="429">
        <f>E120*F120</f>
        <v>0</v>
      </c>
    </row>
    <row r="121" spans="1:7" x14ac:dyDescent="0.2">
      <c r="A121" s="954" t="s">
        <v>351</v>
      </c>
      <c r="B121" s="955"/>
      <c r="C121" s="955"/>
      <c r="D121" s="955"/>
      <c r="E121" s="955"/>
      <c r="F121" s="956"/>
      <c r="G121" s="434">
        <f>SUM(G110:G120)</f>
        <v>0</v>
      </c>
    </row>
    <row r="122" spans="1:7" x14ac:dyDescent="0.2">
      <c r="A122" s="954"/>
      <c r="B122" s="955"/>
      <c r="C122" s="955"/>
      <c r="D122" s="955"/>
      <c r="E122" s="955"/>
      <c r="F122" s="955"/>
      <c r="G122" s="960"/>
    </row>
    <row r="123" spans="1:7" x14ac:dyDescent="0.2">
      <c r="A123" s="957" t="s">
        <v>273</v>
      </c>
      <c r="B123" s="958"/>
      <c r="C123" s="958"/>
      <c r="D123" s="958"/>
      <c r="E123" s="958"/>
      <c r="F123" s="958"/>
      <c r="G123" s="959"/>
    </row>
    <row r="124" spans="1:7" x14ac:dyDescent="0.2">
      <c r="A124" s="433" t="s">
        <v>241</v>
      </c>
      <c r="B124" s="402" t="s">
        <v>352</v>
      </c>
      <c r="C124" s="402"/>
      <c r="D124" s="413" t="s">
        <v>277</v>
      </c>
      <c r="E124" s="413" t="s">
        <v>227</v>
      </c>
      <c r="F124" s="413" t="s">
        <v>228</v>
      </c>
      <c r="G124" s="429" t="s">
        <v>18</v>
      </c>
    </row>
    <row r="125" spans="1:7" x14ac:dyDescent="0.2">
      <c r="A125" s="428">
        <v>11</v>
      </c>
      <c r="B125" s="961" t="s">
        <v>353</v>
      </c>
      <c r="C125" s="962"/>
      <c r="D125" s="413" t="s">
        <v>303</v>
      </c>
      <c r="E125" s="413">
        <v>35</v>
      </c>
      <c r="F125" s="413"/>
      <c r="G125" s="429">
        <f>E125*F125</f>
        <v>0</v>
      </c>
    </row>
    <row r="126" spans="1:7" x14ac:dyDescent="0.2">
      <c r="A126" s="428">
        <v>12</v>
      </c>
      <c r="B126" s="961" t="s">
        <v>354</v>
      </c>
      <c r="C126" s="962"/>
      <c r="D126" s="413" t="s">
        <v>303</v>
      </c>
      <c r="E126" s="413">
        <v>0.48</v>
      </c>
      <c r="F126" s="413"/>
      <c r="G126" s="429">
        <f>E126*F126</f>
        <v>0</v>
      </c>
    </row>
    <row r="127" spans="1:7" x14ac:dyDescent="0.2">
      <c r="A127" s="443"/>
      <c r="B127" s="444"/>
      <c r="C127" s="403" t="s">
        <v>287</v>
      </c>
      <c r="D127" s="413"/>
      <c r="E127" s="423">
        <v>35.479999999999997</v>
      </c>
      <c r="F127" s="410"/>
      <c r="G127" s="445">
        <f>SUM(G125:G126)</f>
        <v>0</v>
      </c>
    </row>
    <row r="128" spans="1:7" x14ac:dyDescent="0.2">
      <c r="A128" s="443"/>
      <c r="B128" s="415"/>
      <c r="C128" s="402" t="s">
        <v>288</v>
      </c>
      <c r="D128" s="419"/>
      <c r="E128" s="419"/>
      <c r="F128" s="419"/>
      <c r="G128" s="429">
        <f>G127*0.188</f>
        <v>0</v>
      </c>
    </row>
    <row r="129" spans="1:7" x14ac:dyDescent="0.2">
      <c r="A129" s="443"/>
      <c r="B129" s="444"/>
      <c r="C129" s="402" t="s">
        <v>289</v>
      </c>
      <c r="D129" s="419"/>
      <c r="E129" s="446"/>
      <c r="F129" s="447"/>
      <c r="G129" s="429">
        <f>(G128+G127)*1.03</f>
        <v>0</v>
      </c>
    </row>
    <row r="130" spans="1:7" x14ac:dyDescent="0.2">
      <c r="A130" s="954" t="s">
        <v>290</v>
      </c>
      <c r="B130" s="955"/>
      <c r="C130" s="955"/>
      <c r="D130" s="955"/>
      <c r="E130" s="955"/>
      <c r="F130" s="956"/>
      <c r="G130" s="434">
        <f>SUM(G129)</f>
        <v>0</v>
      </c>
    </row>
    <row r="131" spans="1:7" x14ac:dyDescent="0.2">
      <c r="A131" s="951"/>
      <c r="B131" s="952"/>
      <c r="C131" s="952"/>
      <c r="D131" s="952"/>
      <c r="E131" s="952"/>
      <c r="F131" s="952"/>
      <c r="G131" s="953"/>
    </row>
    <row r="132" spans="1:7" x14ac:dyDescent="0.2">
      <c r="A132" s="957" t="s">
        <v>291</v>
      </c>
      <c r="B132" s="958"/>
      <c r="C132" s="958"/>
      <c r="D132" s="958"/>
      <c r="E132" s="958"/>
      <c r="F132" s="958"/>
      <c r="G132" s="959"/>
    </row>
    <row r="133" spans="1:7" x14ac:dyDescent="0.2">
      <c r="A133" s="433" t="s">
        <v>241</v>
      </c>
      <c r="B133" s="961" t="s">
        <v>292</v>
      </c>
      <c r="C133" s="962"/>
      <c r="D133" s="413" t="s">
        <v>226</v>
      </c>
      <c r="E133" s="413" t="s">
        <v>227</v>
      </c>
      <c r="F133" s="413" t="s">
        <v>228</v>
      </c>
      <c r="G133" s="429" t="s">
        <v>18</v>
      </c>
    </row>
    <row r="134" spans="1:7" x14ac:dyDescent="0.2">
      <c r="A134" s="439">
        <v>13</v>
      </c>
      <c r="B134" s="947" t="s">
        <v>355</v>
      </c>
      <c r="C134" s="948"/>
      <c r="D134" s="424" t="s">
        <v>328</v>
      </c>
      <c r="E134" s="424">
        <v>1.48</v>
      </c>
      <c r="F134" s="416"/>
      <c r="G134" s="429">
        <f>E134*F134</f>
        <v>0</v>
      </c>
    </row>
    <row r="135" spans="1:7" x14ac:dyDescent="0.2">
      <c r="A135" s="439"/>
      <c r="B135" s="947" t="s">
        <v>294</v>
      </c>
      <c r="C135" s="948"/>
      <c r="D135" s="425"/>
      <c r="E135" s="424"/>
      <c r="F135" s="416"/>
      <c r="G135" s="429">
        <f>G134*1.03</f>
        <v>0</v>
      </c>
    </row>
    <row r="136" spans="1:7" x14ac:dyDescent="0.2">
      <c r="A136" s="428">
        <v>14</v>
      </c>
      <c r="B136" s="963" t="s">
        <v>356</v>
      </c>
      <c r="C136" s="964"/>
      <c r="D136" s="413" t="s">
        <v>260</v>
      </c>
      <c r="E136" s="413">
        <v>74</v>
      </c>
      <c r="F136" s="416"/>
      <c r="G136" s="429">
        <f>E136*F136</f>
        <v>0</v>
      </c>
    </row>
    <row r="137" spans="1:7" x14ac:dyDescent="0.2">
      <c r="A137" s="428"/>
      <c r="B137" s="961" t="s">
        <v>294</v>
      </c>
      <c r="C137" s="962"/>
      <c r="D137" s="413"/>
      <c r="E137" s="413"/>
      <c r="F137" s="416"/>
      <c r="G137" s="429">
        <f>G136*1.03</f>
        <v>0</v>
      </c>
    </row>
    <row r="138" spans="1:7" x14ac:dyDescent="0.2">
      <c r="A138" s="428">
        <v>15</v>
      </c>
      <c r="B138" s="961" t="s">
        <v>357</v>
      </c>
      <c r="C138" s="962"/>
      <c r="D138" s="413" t="s">
        <v>303</v>
      </c>
      <c r="E138" s="413">
        <v>29.6</v>
      </c>
      <c r="F138" s="416"/>
      <c r="G138" s="429">
        <f>E138*F138</f>
        <v>0</v>
      </c>
    </row>
    <row r="139" spans="1:7" x14ac:dyDescent="0.2">
      <c r="A139" s="428"/>
      <c r="B139" s="961" t="s">
        <v>294</v>
      </c>
      <c r="C139" s="962"/>
      <c r="D139" s="413"/>
      <c r="E139" s="413"/>
      <c r="F139" s="416"/>
      <c r="G139" s="429">
        <f>G138*1.03</f>
        <v>0</v>
      </c>
    </row>
    <row r="140" spans="1:7" x14ac:dyDescent="0.2">
      <c r="A140" s="428">
        <v>16</v>
      </c>
      <c r="B140" s="968" t="s">
        <v>358</v>
      </c>
      <c r="C140" s="969"/>
      <c r="D140" s="416" t="s">
        <v>146</v>
      </c>
      <c r="E140" s="416">
        <v>185</v>
      </c>
      <c r="F140" s="416"/>
      <c r="G140" s="429">
        <f>E140*F140</f>
        <v>0</v>
      </c>
    </row>
    <row r="141" spans="1:7" ht="13.5" thickBot="1" x14ac:dyDescent="0.25">
      <c r="A141" s="965" t="s">
        <v>305</v>
      </c>
      <c r="B141" s="966"/>
      <c r="C141" s="966"/>
      <c r="D141" s="966"/>
      <c r="E141" s="966"/>
      <c r="F141" s="967"/>
      <c r="G141" s="432">
        <f>SUM(G135+G137+G139+G140)</f>
        <v>0</v>
      </c>
    </row>
    <row r="142" spans="1:7" ht="13.5" thickBot="1" x14ac:dyDescent="0.25">
      <c r="A142" s="459"/>
      <c r="B142" s="459"/>
      <c r="C142" s="459"/>
      <c r="D142" s="459"/>
      <c r="E142" s="459"/>
      <c r="F142" s="459"/>
      <c r="G142" s="460"/>
    </row>
    <row r="143" spans="1:7" x14ac:dyDescent="0.2">
      <c r="A143" s="933" t="s">
        <v>359</v>
      </c>
      <c r="B143" s="949"/>
      <c r="C143" s="949"/>
      <c r="D143" s="949"/>
      <c r="E143" s="949"/>
      <c r="F143" s="949"/>
      <c r="G143" s="950"/>
    </row>
    <row r="144" spans="1:7" x14ac:dyDescent="0.2">
      <c r="A144" s="951" t="s">
        <v>334</v>
      </c>
      <c r="B144" s="952"/>
      <c r="C144" s="952"/>
      <c r="D144" s="952"/>
      <c r="E144" s="952"/>
      <c r="F144" s="952"/>
      <c r="G144" s="953"/>
    </row>
    <row r="145" spans="1:7" x14ac:dyDescent="0.2">
      <c r="A145" s="433" t="s">
        <v>241</v>
      </c>
      <c r="B145" s="412" t="s">
        <v>90</v>
      </c>
      <c r="C145" s="402" t="s">
        <v>225</v>
      </c>
      <c r="D145" s="413" t="s">
        <v>226</v>
      </c>
      <c r="E145" s="413" t="s">
        <v>227</v>
      </c>
      <c r="F145" s="413" t="s">
        <v>228</v>
      </c>
      <c r="G145" s="429" t="s">
        <v>18</v>
      </c>
    </row>
    <row r="146" spans="1:7" x14ac:dyDescent="0.2">
      <c r="A146" s="450">
        <v>1</v>
      </c>
      <c r="B146" s="413" t="s">
        <v>360</v>
      </c>
      <c r="C146" s="402" t="s">
        <v>361</v>
      </c>
      <c r="D146" s="413" t="s">
        <v>146</v>
      </c>
      <c r="E146" s="413">
        <v>56</v>
      </c>
      <c r="F146" s="461"/>
      <c r="G146" s="429">
        <f>E146*F146</f>
        <v>0</v>
      </c>
    </row>
    <row r="147" spans="1:7" ht="24" x14ac:dyDescent="0.2">
      <c r="A147" s="450">
        <v>2</v>
      </c>
      <c r="B147" s="413" t="s">
        <v>362</v>
      </c>
      <c r="C147" s="478" t="s">
        <v>363</v>
      </c>
      <c r="D147" s="477" t="s">
        <v>146</v>
      </c>
      <c r="E147" s="410">
        <v>153</v>
      </c>
      <c r="F147" s="479"/>
      <c r="G147" s="429">
        <f>E147*F147</f>
        <v>0</v>
      </c>
    </row>
    <row r="148" spans="1:7" ht="24" x14ac:dyDescent="0.2">
      <c r="A148" s="450">
        <v>3</v>
      </c>
      <c r="B148" s="413" t="s">
        <v>364</v>
      </c>
      <c r="C148" s="478" t="s">
        <v>365</v>
      </c>
      <c r="D148" s="477" t="s">
        <v>146</v>
      </c>
      <c r="E148" s="410">
        <v>153</v>
      </c>
      <c r="F148" s="410"/>
      <c r="G148" s="429">
        <f>E148*F148</f>
        <v>0</v>
      </c>
    </row>
    <row r="149" spans="1:7" ht="24" x14ac:dyDescent="0.2">
      <c r="A149" s="450">
        <v>4</v>
      </c>
      <c r="B149" s="413" t="s">
        <v>366</v>
      </c>
      <c r="C149" s="478" t="s">
        <v>367</v>
      </c>
      <c r="D149" s="477" t="s">
        <v>146</v>
      </c>
      <c r="E149" s="410">
        <v>73</v>
      </c>
      <c r="F149" s="410"/>
      <c r="G149" s="429">
        <f>E149*F149</f>
        <v>0</v>
      </c>
    </row>
    <row r="150" spans="1:7" x14ac:dyDescent="0.2">
      <c r="A150" s="450">
        <v>5</v>
      </c>
      <c r="B150" s="413" t="s">
        <v>368</v>
      </c>
      <c r="C150" s="478" t="s">
        <v>369</v>
      </c>
      <c r="D150" s="477" t="s">
        <v>256</v>
      </c>
      <c r="E150" s="410">
        <v>380</v>
      </c>
      <c r="F150" s="410"/>
      <c r="G150" s="429">
        <f>E150*F150</f>
        <v>0</v>
      </c>
    </row>
    <row r="151" spans="1:7" ht="24" x14ac:dyDescent="0.2">
      <c r="A151" s="450">
        <v>6</v>
      </c>
      <c r="B151" s="413" t="s">
        <v>370</v>
      </c>
      <c r="C151" s="407" t="s">
        <v>371</v>
      </c>
      <c r="D151" s="477" t="s">
        <v>256</v>
      </c>
      <c r="E151" s="413">
        <v>380</v>
      </c>
      <c r="F151" s="410"/>
      <c r="G151" s="429">
        <f>E151*F151</f>
        <v>0</v>
      </c>
    </row>
    <row r="152" spans="1:7" ht="36" x14ac:dyDescent="0.2">
      <c r="A152" s="450">
        <v>7</v>
      </c>
      <c r="B152" s="413" t="s">
        <v>56</v>
      </c>
      <c r="C152" s="407" t="s">
        <v>372</v>
      </c>
      <c r="D152" s="477" t="s">
        <v>256</v>
      </c>
      <c r="E152" s="413">
        <v>70</v>
      </c>
      <c r="F152" s="410"/>
      <c r="G152" s="429">
        <f>E152*F152</f>
        <v>0</v>
      </c>
    </row>
    <row r="153" spans="1:7" ht="13.5" thickBot="1" x14ac:dyDescent="0.25">
      <c r="A153" s="915" t="s">
        <v>373</v>
      </c>
      <c r="B153" s="946"/>
      <c r="C153" s="946"/>
      <c r="D153" s="946"/>
      <c r="E153" s="946"/>
      <c r="F153" s="946"/>
      <c r="G153" s="437">
        <f>SUM(G146:G152)</f>
        <v>0</v>
      </c>
    </row>
  </sheetData>
  <mergeCells count="77">
    <mergeCell ref="A144:G144"/>
    <mergeCell ref="B126:C126"/>
    <mergeCell ref="A86:G86"/>
    <mergeCell ref="A108:G108"/>
    <mergeCell ref="A141:F141"/>
    <mergeCell ref="A132:G132"/>
    <mergeCell ref="B140:C140"/>
    <mergeCell ref="B138:C138"/>
    <mergeCell ref="B139:C139"/>
    <mergeCell ref="B133:C133"/>
    <mergeCell ref="A92:F92"/>
    <mergeCell ref="A105:F105"/>
    <mergeCell ref="B103:C103"/>
    <mergeCell ref="B101:C101"/>
    <mergeCell ref="B97:C97"/>
    <mergeCell ref="B96:C96"/>
    <mergeCell ref="A153:F153"/>
    <mergeCell ref="B134:C134"/>
    <mergeCell ref="A107:G107"/>
    <mergeCell ref="A117:G117"/>
    <mergeCell ref="B102:C102"/>
    <mergeCell ref="A131:G131"/>
    <mergeCell ref="A121:F121"/>
    <mergeCell ref="A123:G123"/>
    <mergeCell ref="A122:G122"/>
    <mergeCell ref="B137:C137"/>
    <mergeCell ref="B136:C136"/>
    <mergeCell ref="B135:C135"/>
    <mergeCell ref="A143:G143"/>
    <mergeCell ref="A130:F130"/>
    <mergeCell ref="B125:C125"/>
    <mergeCell ref="B104:C104"/>
    <mergeCell ref="B100:C100"/>
    <mergeCell ref="B64:C64"/>
    <mergeCell ref="A51:G51"/>
    <mergeCell ref="B63:C63"/>
    <mergeCell ref="B60:C60"/>
    <mergeCell ref="B53:C53"/>
    <mergeCell ref="B54:C54"/>
    <mergeCell ref="B55:C55"/>
    <mergeCell ref="A93:G93"/>
    <mergeCell ref="A70:G70"/>
    <mergeCell ref="B95:C95"/>
    <mergeCell ref="B65:C65"/>
    <mergeCell ref="B57:C57"/>
    <mergeCell ref="B62:C62"/>
    <mergeCell ref="B99:C99"/>
    <mergeCell ref="B98:C98"/>
    <mergeCell ref="A6:G6"/>
    <mergeCell ref="A7:G7"/>
    <mergeCell ref="A12:F12"/>
    <mergeCell ref="A14:G14"/>
    <mergeCell ref="A34:F34"/>
    <mergeCell ref="A17:G17"/>
    <mergeCell ref="A68:F68"/>
    <mergeCell ref="A84:F84"/>
    <mergeCell ref="A26:G26"/>
    <mergeCell ref="A49:F49"/>
    <mergeCell ref="A35:G35"/>
    <mergeCell ref="A36:G36"/>
    <mergeCell ref="B58:C58"/>
    <mergeCell ref="A85:G85"/>
    <mergeCell ref="A94:G94"/>
    <mergeCell ref="A16:G16"/>
    <mergeCell ref="A79:G79"/>
    <mergeCell ref="A1:G1"/>
    <mergeCell ref="A3:B3"/>
    <mergeCell ref="A4:B4"/>
    <mergeCell ref="E4:G4"/>
    <mergeCell ref="A71:G71"/>
    <mergeCell ref="A15:G15"/>
    <mergeCell ref="B56:C56"/>
    <mergeCell ref="B52:C52"/>
    <mergeCell ref="B67:C67"/>
    <mergeCell ref="B66:C66"/>
    <mergeCell ref="B61:C61"/>
    <mergeCell ref="B59:C59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BE51"/>
  <sheetViews>
    <sheetView zoomScaleNormal="100" workbookViewId="0">
      <selection activeCell="C17" sqref="C17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168</v>
      </c>
      <c r="B5" s="106"/>
      <c r="C5" s="107" t="s">
        <v>169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'10 0213 Rek'!E14</f>
        <v>0</v>
      </c>
      <c r="D15" s="531" t="s">
        <v>119</v>
      </c>
      <c r="E15" s="532"/>
      <c r="F15" s="533"/>
      <c r="G15" s="530"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'10 0213 Rek'!F14</f>
        <v>0</v>
      </c>
      <c r="D16" s="518" t="s">
        <v>120</v>
      </c>
      <c r="E16" s="534"/>
      <c r="F16" s="535"/>
      <c r="G16" s="530"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'10 0213 Rek'!H8</f>
        <v>0</v>
      </c>
      <c r="D17" s="518" t="s">
        <v>121</v>
      </c>
      <c r="E17" s="534"/>
      <c r="F17" s="535"/>
      <c r="G17" s="530"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'10 0213 Rek'!G8</f>
        <v>0</v>
      </c>
      <c r="D18" s="518" t="s">
        <v>122</v>
      </c>
      <c r="E18" s="534"/>
      <c r="F18" s="535"/>
      <c r="G18" s="530"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538" t="s">
        <v>123</v>
      </c>
      <c r="E19" s="534"/>
      <c r="F19" s="535"/>
      <c r="G19" s="530">
        <v>0</v>
      </c>
    </row>
    <row r="20" spans="1:7" ht="15.95" customHeight="1" x14ac:dyDescent="0.2">
      <c r="A20" s="152"/>
      <c r="B20" s="143"/>
      <c r="C20" s="144"/>
      <c r="D20" s="518" t="s">
        <v>124</v>
      </c>
      <c r="E20" s="534"/>
      <c r="F20" s="535"/>
      <c r="G20" s="530">
        <v>0</v>
      </c>
    </row>
    <row r="21" spans="1:7" ht="15.95" customHeight="1" x14ac:dyDescent="0.2">
      <c r="A21" s="152" t="s">
        <v>30</v>
      </c>
      <c r="B21" s="143"/>
      <c r="C21" s="144">
        <f>'10 0213 Rek'!I8</f>
        <v>0</v>
      </c>
      <c r="D21" s="518" t="s">
        <v>125</v>
      </c>
      <c r="E21" s="534"/>
      <c r="F21" s="535"/>
      <c r="G21" s="530"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518" t="s">
        <v>62</v>
      </c>
      <c r="E22" s="534"/>
      <c r="F22" s="535"/>
      <c r="G22" s="530"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539" t="s">
        <v>64</v>
      </c>
      <c r="E23" s="540"/>
      <c r="F23" s="541"/>
      <c r="G23" s="530"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BE72"/>
  <sheetViews>
    <sheetView workbookViewId="0">
      <selection activeCell="G20" sqref="G20:G26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170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594"/>
      <c r="B6" s="595" t="s">
        <v>80</v>
      </c>
      <c r="C6" s="595"/>
      <c r="D6" s="596"/>
      <c r="E6" s="597" t="s">
        <v>26</v>
      </c>
      <c r="F6" s="598" t="s">
        <v>27</v>
      </c>
      <c r="G6" s="598" t="s">
        <v>28</v>
      </c>
      <c r="H6" s="598" t="s">
        <v>29</v>
      </c>
      <c r="I6" s="599" t="s">
        <v>30</v>
      </c>
    </row>
    <row r="7" spans="1:57" s="123" customFormat="1" x14ac:dyDescent="0.2">
      <c r="A7" s="358" t="s">
        <v>185</v>
      </c>
      <c r="B7" s="359" t="s">
        <v>186</v>
      </c>
      <c r="C7" s="360"/>
      <c r="D7" s="361"/>
      <c r="E7" s="362">
        <f>'10 0213 Pol'!G16</f>
        <v>0</v>
      </c>
      <c r="F7" s="363">
        <v>0</v>
      </c>
      <c r="G7" s="363">
        <v>0</v>
      </c>
      <c r="H7" s="363">
        <v>0</v>
      </c>
      <c r="I7" s="364">
        <v>0</v>
      </c>
    </row>
    <row r="8" spans="1:57" s="14" customFormat="1" x14ac:dyDescent="0.2">
      <c r="A8" s="358" t="s">
        <v>199</v>
      </c>
      <c r="B8" s="359" t="s">
        <v>200</v>
      </c>
      <c r="C8" s="360"/>
      <c r="D8" s="361"/>
      <c r="E8" s="362">
        <f>'10 0213 Pol'!G20</f>
        <v>0</v>
      </c>
      <c r="F8" s="363">
        <v>0</v>
      </c>
      <c r="G8" s="363">
        <v>0</v>
      </c>
      <c r="H8" s="363">
        <v>0</v>
      </c>
      <c r="I8" s="364">
        <v>0</v>
      </c>
    </row>
    <row r="9" spans="1:57" x14ac:dyDescent="0.2">
      <c r="A9" s="358" t="s">
        <v>204</v>
      </c>
      <c r="B9" s="359" t="s">
        <v>205</v>
      </c>
      <c r="C9" s="360"/>
      <c r="D9" s="361"/>
      <c r="E9" s="362">
        <f>'10 0213 Pol'!G24</f>
        <v>0</v>
      </c>
      <c r="F9" s="363">
        <v>0</v>
      </c>
      <c r="G9" s="363">
        <v>0</v>
      </c>
      <c r="H9" s="363">
        <v>0</v>
      </c>
      <c r="I9" s="364">
        <v>0</v>
      </c>
    </row>
    <row r="10" spans="1:57" ht="19.5" customHeight="1" x14ac:dyDescent="0.2">
      <c r="A10" s="365" t="s">
        <v>209</v>
      </c>
      <c r="B10" s="366" t="s">
        <v>210</v>
      </c>
      <c r="C10" s="367"/>
      <c r="D10" s="368"/>
      <c r="E10" s="362">
        <f>'10 0213 Pol'!G44</f>
        <v>0</v>
      </c>
      <c r="F10" s="363"/>
      <c r="G10" s="363"/>
      <c r="H10" s="363"/>
      <c r="I10" s="364"/>
      <c r="BA10" s="129"/>
      <c r="BB10" s="129"/>
      <c r="BC10" s="129"/>
      <c r="BD10" s="129"/>
      <c r="BE10" s="129"/>
    </row>
    <row r="11" spans="1:57" x14ac:dyDescent="0.2">
      <c r="A11" s="365" t="s">
        <v>214</v>
      </c>
      <c r="B11" s="366" t="s">
        <v>215</v>
      </c>
      <c r="C11" s="367"/>
      <c r="D11" s="368"/>
      <c r="E11" s="362">
        <f>'10 0213 Pol'!G41</f>
        <v>0</v>
      </c>
      <c r="F11" s="363"/>
      <c r="G11" s="363"/>
      <c r="H11" s="363"/>
      <c r="I11" s="364"/>
    </row>
    <row r="12" spans="1:57" x14ac:dyDescent="0.2">
      <c r="A12" s="358" t="s">
        <v>421</v>
      </c>
      <c r="B12" s="359" t="s">
        <v>422</v>
      </c>
      <c r="C12" s="360"/>
      <c r="D12" s="361"/>
      <c r="E12" s="362">
        <v>0</v>
      </c>
      <c r="F12" s="363">
        <f>'10 0213 Pol'!G72</f>
        <v>0</v>
      </c>
      <c r="G12" s="363">
        <v>0</v>
      </c>
      <c r="H12" s="363">
        <v>0</v>
      </c>
      <c r="I12" s="364">
        <v>0</v>
      </c>
    </row>
    <row r="13" spans="1:57" ht="13.5" thickBot="1" x14ac:dyDescent="0.25">
      <c r="A13" s="358" t="s">
        <v>459</v>
      </c>
      <c r="B13" s="359" t="s">
        <v>460</v>
      </c>
      <c r="C13" s="360"/>
      <c r="D13" s="361"/>
      <c r="E13" s="362">
        <v>0</v>
      </c>
      <c r="F13" s="363">
        <f>'10 0213 Pol'!G79</f>
        <v>0</v>
      </c>
      <c r="G13" s="363">
        <v>0</v>
      </c>
      <c r="H13" s="363">
        <v>0</v>
      </c>
      <c r="I13" s="364">
        <v>0</v>
      </c>
      <c r="BA13" s="1">
        <v>0</v>
      </c>
    </row>
    <row r="14" spans="1:57" ht="13.5" thickBot="1" x14ac:dyDescent="0.25">
      <c r="A14" s="600"/>
      <c r="B14" s="601" t="s">
        <v>81</v>
      </c>
      <c r="C14" s="601"/>
      <c r="D14" s="602"/>
      <c r="E14" s="603">
        <f>SUM(E7:E13)</f>
        <v>0</v>
      </c>
      <c r="F14" s="604">
        <f>SUM(F12:F13)</f>
        <v>0</v>
      </c>
      <c r="G14" s="604">
        <v>0</v>
      </c>
      <c r="H14" s="604">
        <v>0</v>
      </c>
      <c r="I14" s="605">
        <v>0</v>
      </c>
      <c r="BA14" s="1">
        <v>0</v>
      </c>
    </row>
    <row r="15" spans="1:57" x14ac:dyDescent="0.2">
      <c r="A15" s="360"/>
      <c r="B15" s="360"/>
      <c r="C15" s="360"/>
      <c r="D15" s="360"/>
      <c r="E15" s="360"/>
      <c r="F15" s="360"/>
      <c r="G15" s="360"/>
      <c r="H15" s="360"/>
      <c r="I15" s="360"/>
      <c r="BA15" s="1">
        <v>0</v>
      </c>
    </row>
    <row r="16" spans="1:57" ht="18" x14ac:dyDescent="0.25">
      <c r="A16" s="593" t="s">
        <v>82</v>
      </c>
      <c r="B16" s="593"/>
      <c r="C16" s="593"/>
      <c r="D16" s="593"/>
      <c r="E16" s="593"/>
      <c r="F16" s="593"/>
      <c r="G16" s="606"/>
      <c r="H16" s="593"/>
      <c r="I16" s="593"/>
      <c r="BA16" s="1">
        <v>0</v>
      </c>
    </row>
    <row r="17" spans="1:53" ht="13.5" thickBot="1" x14ac:dyDescent="0.25">
      <c r="A17"/>
      <c r="B17"/>
      <c r="C17"/>
      <c r="D17"/>
      <c r="E17"/>
      <c r="F17"/>
      <c r="G17"/>
      <c r="H17"/>
      <c r="I17"/>
      <c r="BA17" s="1">
        <v>1</v>
      </c>
    </row>
    <row r="18" spans="1:53" x14ac:dyDescent="0.2">
      <c r="A18" s="591" t="s">
        <v>83</v>
      </c>
      <c r="B18" s="592"/>
      <c r="C18" s="592"/>
      <c r="D18" s="607"/>
      <c r="E18" s="608" t="s">
        <v>84</v>
      </c>
      <c r="F18" s="609" t="s">
        <v>13</v>
      </c>
      <c r="G18" s="610" t="s">
        <v>85</v>
      </c>
      <c r="H18" s="611"/>
      <c r="I18" s="612" t="s">
        <v>84</v>
      </c>
      <c r="BA18" s="1">
        <v>1</v>
      </c>
    </row>
    <row r="19" spans="1:53" x14ac:dyDescent="0.2">
      <c r="A19" s="613" t="s">
        <v>119</v>
      </c>
      <c r="B19" s="614"/>
      <c r="C19" s="614"/>
      <c r="D19" s="615"/>
      <c r="E19" s="616">
        <v>0</v>
      </c>
      <c r="F19" s="617">
        <v>0</v>
      </c>
      <c r="G19" s="618"/>
      <c r="H19" s="619"/>
      <c r="I19" s="620">
        <v>0</v>
      </c>
      <c r="BA19" s="1">
        <v>2</v>
      </c>
    </row>
    <row r="20" spans="1:53" x14ac:dyDescent="0.2">
      <c r="A20" s="613" t="s">
        <v>120</v>
      </c>
      <c r="B20" s="614"/>
      <c r="C20" s="614"/>
      <c r="D20" s="615"/>
      <c r="E20" s="616">
        <v>0</v>
      </c>
      <c r="F20" s="617">
        <v>0</v>
      </c>
      <c r="G20" s="618"/>
      <c r="H20" s="619"/>
      <c r="I20" s="620">
        <v>0</v>
      </c>
      <c r="BA20" s="1">
        <v>2</v>
      </c>
    </row>
    <row r="21" spans="1:53" x14ac:dyDescent="0.2">
      <c r="A21" s="613" t="s">
        <v>121</v>
      </c>
      <c r="B21" s="614"/>
      <c r="C21" s="614"/>
      <c r="D21" s="615"/>
      <c r="E21" s="616">
        <v>0</v>
      </c>
      <c r="F21" s="617">
        <v>0</v>
      </c>
      <c r="G21" s="618"/>
      <c r="H21" s="619"/>
      <c r="I21" s="620">
        <v>0</v>
      </c>
    </row>
    <row r="22" spans="1:53" x14ac:dyDescent="0.2">
      <c r="A22" s="613" t="s">
        <v>122</v>
      </c>
      <c r="B22" s="614"/>
      <c r="C22" s="614"/>
      <c r="D22" s="615"/>
      <c r="E22" s="616">
        <v>0</v>
      </c>
      <c r="F22" s="617">
        <v>0</v>
      </c>
      <c r="G22" s="618"/>
      <c r="H22" s="619"/>
      <c r="I22" s="620">
        <v>0</v>
      </c>
    </row>
    <row r="23" spans="1:53" x14ac:dyDescent="0.2">
      <c r="A23" s="613" t="s">
        <v>123</v>
      </c>
      <c r="B23" s="614"/>
      <c r="C23" s="614"/>
      <c r="D23" s="615"/>
      <c r="E23" s="616">
        <v>0</v>
      </c>
      <c r="F23" s="617">
        <v>0</v>
      </c>
      <c r="G23" s="618"/>
      <c r="H23" s="619"/>
      <c r="I23" s="620">
        <v>0</v>
      </c>
    </row>
    <row r="24" spans="1:53" x14ac:dyDescent="0.2">
      <c r="A24" s="613" t="s">
        <v>124</v>
      </c>
      <c r="B24" s="614"/>
      <c r="C24" s="614"/>
      <c r="D24" s="615"/>
      <c r="E24" s="616">
        <v>0</v>
      </c>
      <c r="F24" s="617">
        <v>0</v>
      </c>
      <c r="G24" s="618"/>
      <c r="H24" s="619"/>
      <c r="I24" s="620">
        <v>0</v>
      </c>
    </row>
    <row r="25" spans="1:53" x14ac:dyDescent="0.2">
      <c r="A25" s="613" t="s">
        <v>125</v>
      </c>
      <c r="B25" s="614"/>
      <c r="C25" s="614"/>
      <c r="D25" s="615"/>
      <c r="E25" s="616">
        <v>0</v>
      </c>
      <c r="F25" s="617">
        <v>0</v>
      </c>
      <c r="G25" s="618"/>
      <c r="H25" s="619"/>
      <c r="I25" s="620">
        <v>0</v>
      </c>
    </row>
    <row r="26" spans="1:53" x14ac:dyDescent="0.2">
      <c r="A26" s="613" t="s">
        <v>126</v>
      </c>
      <c r="B26" s="614"/>
      <c r="C26" s="614"/>
      <c r="D26" s="615"/>
      <c r="E26" s="616">
        <v>0</v>
      </c>
      <c r="F26" s="617">
        <v>0</v>
      </c>
      <c r="G26" s="618"/>
      <c r="H26" s="619"/>
      <c r="I26" s="620">
        <v>0</v>
      </c>
    </row>
    <row r="27" spans="1:53" ht="13.5" thickBot="1" x14ac:dyDescent="0.25">
      <c r="A27" s="621"/>
      <c r="B27" s="622" t="s">
        <v>86</v>
      </c>
      <c r="C27" s="623"/>
      <c r="D27" s="624"/>
      <c r="E27" s="625"/>
      <c r="F27" s="626"/>
      <c r="G27" s="626"/>
      <c r="H27" s="972">
        <v>0</v>
      </c>
      <c r="I27" s="973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A1:B1"/>
    <mergeCell ref="A2:B2"/>
    <mergeCell ref="G2:I2"/>
    <mergeCell ref="H27:I27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CB82"/>
  <sheetViews>
    <sheetView showGridLines="0" showZeros="0" topLeftCell="A34" zoomScale="85" zoomScaleNormal="85" zoomScaleSheetLayoutView="100" workbookViewId="0">
      <selection activeCell="G41" sqref="G41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'10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170</v>
      </c>
      <c r="D4" s="236"/>
      <c r="E4" s="869" t="str">
        <f>'10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555" t="s">
        <v>89</v>
      </c>
      <c r="B6" s="556" t="s">
        <v>90</v>
      </c>
      <c r="C6" s="556" t="s">
        <v>91</v>
      </c>
      <c r="D6" s="556" t="s">
        <v>92</v>
      </c>
      <c r="E6" s="557" t="s">
        <v>93</v>
      </c>
      <c r="F6" s="556" t="s">
        <v>94</v>
      </c>
      <c r="G6" s="558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90" t="s">
        <v>100</v>
      </c>
      <c r="B7" s="291" t="s">
        <v>185</v>
      </c>
      <c r="C7" s="292" t="s">
        <v>186</v>
      </c>
      <c r="D7" s="293"/>
      <c r="E7" s="294"/>
      <c r="F7" s="294"/>
      <c r="G7" s="295"/>
      <c r="H7" s="251"/>
      <c r="I7" s="252"/>
      <c r="J7" s="253"/>
      <c r="K7" s="254"/>
      <c r="O7" s="255">
        <v>1</v>
      </c>
    </row>
    <row r="8" spans="1:80" x14ac:dyDescent="0.2">
      <c r="A8" s="296">
        <v>1</v>
      </c>
      <c r="B8" s="297" t="s">
        <v>187</v>
      </c>
      <c r="C8" s="298" t="s">
        <v>188</v>
      </c>
      <c r="D8" s="299" t="s">
        <v>146</v>
      </c>
      <c r="E8" s="300">
        <v>0.25</v>
      </c>
      <c r="F8" s="301"/>
      <c r="G8" s="584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1</v>
      </c>
      <c r="AW8" s="1010"/>
      <c r="AX8" s="659"/>
      <c r="AY8" s="992"/>
      <c r="AZ8" s="992"/>
      <c r="BA8" s="993"/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ht="12.75" customHeight="1" x14ac:dyDescent="0.2">
      <c r="A9" s="303"/>
      <c r="B9" s="304"/>
      <c r="C9" s="889" t="s">
        <v>398</v>
      </c>
      <c r="D9" s="890"/>
      <c r="E9" s="305">
        <v>0.22</v>
      </c>
      <c r="F9" s="306"/>
      <c r="G9" s="307"/>
      <c r="H9" s="272"/>
      <c r="I9" s="273">
        <f>SUM(I7:I8)</f>
        <v>0</v>
      </c>
      <c r="J9" s="272"/>
      <c r="K9" s="273">
        <f>SUM(K7:K8)</f>
        <v>0</v>
      </c>
      <c r="O9" s="255">
        <v>4</v>
      </c>
      <c r="AW9" s="1011"/>
      <c r="AX9" s="1012"/>
      <c r="AY9" s="994"/>
      <c r="AZ9" s="1004"/>
      <c r="BA9" s="1005"/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ht="12.75" customHeight="1" x14ac:dyDescent="0.2">
      <c r="A10" s="303"/>
      <c r="B10" s="304"/>
      <c r="C10" s="889" t="s">
        <v>399</v>
      </c>
      <c r="D10" s="890"/>
      <c r="E10" s="305">
        <v>0.03</v>
      </c>
      <c r="F10" s="306"/>
      <c r="G10" s="307"/>
      <c r="AW10" s="1011"/>
      <c r="AX10" s="1012"/>
      <c r="AY10" s="994"/>
      <c r="AZ10" s="1004"/>
      <c r="BA10" s="1005"/>
    </row>
    <row r="11" spans="1:80" x14ac:dyDescent="0.2">
      <c r="A11" s="296">
        <v>2</v>
      </c>
      <c r="B11" s="297" t="s">
        <v>190</v>
      </c>
      <c r="C11" s="298" t="s">
        <v>191</v>
      </c>
      <c r="D11" s="299" t="s">
        <v>146</v>
      </c>
      <c r="E11" s="300">
        <v>0.25</v>
      </c>
      <c r="F11" s="301"/>
      <c r="G11" s="584">
        <f t="shared" ref="G11:G14" si="0">E11*F11</f>
        <v>0</v>
      </c>
      <c r="AW11" s="1010"/>
      <c r="AX11" s="659"/>
      <c r="AY11" s="992"/>
      <c r="AZ11" s="992"/>
      <c r="BA11" s="993"/>
    </row>
    <row r="12" spans="1:80" x14ac:dyDescent="0.2">
      <c r="A12" s="296">
        <v>3</v>
      </c>
      <c r="B12" s="297" t="s">
        <v>192</v>
      </c>
      <c r="C12" s="298" t="s">
        <v>193</v>
      </c>
      <c r="D12" s="299" t="s">
        <v>146</v>
      </c>
      <c r="E12" s="300">
        <v>0.25</v>
      </c>
      <c r="F12" s="301"/>
      <c r="G12" s="584">
        <f t="shared" si="0"/>
        <v>0</v>
      </c>
      <c r="AW12" s="1010"/>
      <c r="AX12" s="659"/>
      <c r="AY12" s="992"/>
      <c r="AZ12" s="992"/>
      <c r="BA12" s="993"/>
    </row>
    <row r="13" spans="1:80" x14ac:dyDescent="0.2">
      <c r="A13" s="296">
        <v>4</v>
      </c>
      <c r="B13" s="297" t="s">
        <v>194</v>
      </c>
      <c r="C13" s="298" t="s">
        <v>195</v>
      </c>
      <c r="D13" s="299" t="s">
        <v>146</v>
      </c>
      <c r="E13" s="300">
        <v>0.25</v>
      </c>
      <c r="F13" s="301"/>
      <c r="G13" s="584">
        <f t="shared" si="0"/>
        <v>0</v>
      </c>
      <c r="AW13" s="1010"/>
      <c r="AX13" s="659"/>
      <c r="AY13" s="992"/>
      <c r="AZ13" s="992"/>
      <c r="BA13" s="993"/>
    </row>
    <row r="14" spans="1:80" x14ac:dyDescent="0.2">
      <c r="A14" s="296">
        <v>5</v>
      </c>
      <c r="B14" s="297" t="s">
        <v>196</v>
      </c>
      <c r="C14" s="298" t="s">
        <v>197</v>
      </c>
      <c r="D14" s="299" t="s">
        <v>114</v>
      </c>
      <c r="E14" s="301">
        <v>0.375</v>
      </c>
      <c r="F14" s="301"/>
      <c r="G14" s="584">
        <f t="shared" si="0"/>
        <v>0</v>
      </c>
      <c r="AW14" s="1010"/>
      <c r="AX14" s="659"/>
      <c r="AY14" s="992"/>
      <c r="AZ14" s="992"/>
      <c r="BA14" s="993"/>
    </row>
    <row r="15" spans="1:80" ht="12.75" customHeight="1" x14ac:dyDescent="0.2">
      <c r="A15" s="303"/>
      <c r="B15" s="304"/>
      <c r="C15" s="889" t="s">
        <v>400</v>
      </c>
      <c r="D15" s="890"/>
      <c r="E15" s="305">
        <v>0.375</v>
      </c>
      <c r="F15" s="306"/>
      <c r="G15" s="307"/>
      <c r="AW15" s="1011"/>
      <c r="AX15" s="1012"/>
      <c r="AY15" s="994"/>
      <c r="AZ15" s="1004"/>
      <c r="BA15" s="1005"/>
    </row>
    <row r="16" spans="1:80" x14ac:dyDescent="0.2">
      <c r="A16" s="560"/>
      <c r="B16" s="561" t="s">
        <v>101</v>
      </c>
      <c r="C16" s="562" t="s">
        <v>401</v>
      </c>
      <c r="D16" s="563"/>
      <c r="E16" s="564"/>
      <c r="F16" s="565"/>
      <c r="G16" s="566">
        <f>SUM(G8:K15)</f>
        <v>0</v>
      </c>
      <c r="AW16" s="1013"/>
      <c r="AX16" s="997"/>
      <c r="AY16" s="1014"/>
      <c r="AZ16" s="1014"/>
      <c r="BA16" s="1015"/>
    </row>
    <row r="17" spans="1:53" x14ac:dyDescent="0.2">
      <c r="A17" s="290" t="s">
        <v>100</v>
      </c>
      <c r="B17" s="291" t="s">
        <v>199</v>
      </c>
      <c r="C17" s="292" t="s">
        <v>200</v>
      </c>
      <c r="D17" s="293"/>
      <c r="E17" s="294"/>
      <c r="F17" s="294"/>
      <c r="G17" s="295"/>
      <c r="AW17" s="996"/>
      <c r="AX17" s="997"/>
      <c r="AY17" s="998"/>
      <c r="AZ17" s="998"/>
      <c r="BA17" s="999"/>
    </row>
    <row r="18" spans="1:53" x14ac:dyDescent="0.2">
      <c r="A18" s="296">
        <v>6</v>
      </c>
      <c r="B18" s="297" t="s">
        <v>201</v>
      </c>
      <c r="C18" s="298" t="s">
        <v>202</v>
      </c>
      <c r="D18" s="299" t="s">
        <v>146</v>
      </c>
      <c r="E18" s="300">
        <v>0.19500000000000001</v>
      </c>
      <c r="F18" s="300"/>
      <c r="G18" s="584">
        <f>E18*F18</f>
        <v>0</v>
      </c>
      <c r="AW18" s="1010"/>
      <c r="AX18" s="659"/>
      <c r="AY18" s="992"/>
      <c r="AZ18" s="992"/>
      <c r="BA18" s="993"/>
    </row>
    <row r="19" spans="1:53" ht="12.75" customHeight="1" x14ac:dyDescent="0.2">
      <c r="A19" s="303"/>
      <c r="B19" s="304"/>
      <c r="C19" s="886" t="s">
        <v>402</v>
      </c>
      <c r="D19" s="887"/>
      <c r="E19" s="315">
        <v>0.19500000000000001</v>
      </c>
      <c r="F19" s="306"/>
      <c r="G19" s="307"/>
      <c r="AW19" s="1011"/>
      <c r="AX19" s="1011"/>
      <c r="AY19" s="995"/>
      <c r="AZ19" s="1004"/>
      <c r="BA19" s="1005"/>
    </row>
    <row r="20" spans="1:53" x14ac:dyDescent="0.2">
      <c r="A20" s="560"/>
      <c r="B20" s="561" t="s">
        <v>101</v>
      </c>
      <c r="C20" s="562" t="s">
        <v>403</v>
      </c>
      <c r="D20" s="563"/>
      <c r="E20" s="564"/>
      <c r="F20" s="565"/>
      <c r="G20" s="566">
        <f>SUM(G18:G19)</f>
        <v>0</v>
      </c>
      <c r="AW20" s="1013"/>
      <c r="AX20" s="997"/>
      <c r="AY20" s="1014"/>
      <c r="AZ20" s="1014"/>
      <c r="BA20" s="1015"/>
    </row>
    <row r="21" spans="1:53" x14ac:dyDescent="0.2">
      <c r="A21" s="290" t="s">
        <v>100</v>
      </c>
      <c r="B21" s="291" t="s">
        <v>204</v>
      </c>
      <c r="C21" s="292" t="s">
        <v>205</v>
      </c>
      <c r="D21" s="293"/>
      <c r="E21" s="294"/>
      <c r="F21" s="294"/>
      <c r="G21" s="295"/>
      <c r="AW21" s="996"/>
      <c r="AX21" s="997"/>
      <c r="AY21" s="998"/>
      <c r="AZ21" s="998"/>
      <c r="BA21" s="999"/>
    </row>
    <row r="22" spans="1:53" x14ac:dyDescent="0.2">
      <c r="A22" s="296">
        <v>7</v>
      </c>
      <c r="B22" s="297" t="s">
        <v>206</v>
      </c>
      <c r="C22" s="298" t="s">
        <v>207</v>
      </c>
      <c r="D22" s="299" t="s">
        <v>146</v>
      </c>
      <c r="E22" s="301">
        <v>3.7499999999999999E-2</v>
      </c>
      <c r="F22" s="301"/>
      <c r="G22" s="584">
        <f>E22*F22</f>
        <v>0</v>
      </c>
      <c r="AW22" s="1010"/>
      <c r="AX22" s="659"/>
      <c r="AY22" s="992"/>
      <c r="AZ22" s="992"/>
      <c r="BA22" s="993"/>
    </row>
    <row r="23" spans="1:53" ht="12.75" customHeight="1" x14ac:dyDescent="0.2">
      <c r="A23" s="303"/>
      <c r="B23" s="304"/>
      <c r="C23" s="886" t="s">
        <v>404</v>
      </c>
      <c r="D23" s="887"/>
      <c r="E23" s="316">
        <v>3.7499999999999999E-2</v>
      </c>
      <c r="F23" s="306"/>
      <c r="G23" s="307"/>
      <c r="AW23" s="1011"/>
      <c r="AX23" s="1011"/>
      <c r="AY23" s="994"/>
      <c r="AZ23" s="1004"/>
      <c r="BA23" s="1005"/>
    </row>
    <row r="24" spans="1:53" x14ac:dyDescent="0.2">
      <c r="A24" s="560"/>
      <c r="B24" s="561" t="s">
        <v>101</v>
      </c>
      <c r="C24" s="562" t="s">
        <v>405</v>
      </c>
      <c r="D24" s="563"/>
      <c r="E24" s="564"/>
      <c r="F24" s="565"/>
      <c r="G24" s="566">
        <f>SUM(G22:G23)</f>
        <v>0</v>
      </c>
      <c r="AW24" s="1013"/>
      <c r="AX24" s="997"/>
      <c r="AY24" s="1014"/>
      <c r="AZ24" s="1014"/>
      <c r="BA24" s="1015"/>
    </row>
    <row r="25" spans="1:53" x14ac:dyDescent="0.2">
      <c r="A25" s="317" t="s">
        <v>100</v>
      </c>
      <c r="B25" s="318" t="s">
        <v>209</v>
      </c>
      <c r="C25" s="319" t="s">
        <v>210</v>
      </c>
      <c r="D25" s="320"/>
      <c r="E25" s="321"/>
      <c r="F25" s="321"/>
      <c r="G25" s="322"/>
      <c r="AW25" s="996"/>
      <c r="AX25" s="997"/>
      <c r="AY25" s="998"/>
      <c r="AZ25" s="998"/>
      <c r="BA25" s="999"/>
    </row>
    <row r="26" spans="1:53" ht="112.5" x14ac:dyDescent="0.2">
      <c r="A26" s="342">
        <v>8</v>
      </c>
      <c r="B26" s="343" t="s">
        <v>211</v>
      </c>
      <c r="C26" s="325" t="s">
        <v>406</v>
      </c>
      <c r="D26" s="577" t="s">
        <v>150</v>
      </c>
      <c r="E26" s="578">
        <v>7</v>
      </c>
      <c r="F26" s="578"/>
      <c r="G26" s="584">
        <f>E26*F26</f>
        <v>0</v>
      </c>
      <c r="AW26" s="1000"/>
      <c r="AX26" s="1001"/>
      <c r="AY26" s="1002"/>
      <c r="AZ26" s="1002"/>
      <c r="BA26" s="993"/>
    </row>
    <row r="27" spans="1:53" ht="12.75" customHeight="1" x14ac:dyDescent="0.2">
      <c r="A27" s="342"/>
      <c r="B27" s="343"/>
      <c r="C27" s="876" t="s">
        <v>407</v>
      </c>
      <c r="D27" s="976"/>
      <c r="E27" s="331">
        <v>0</v>
      </c>
      <c r="F27" s="332"/>
      <c r="G27" s="333"/>
      <c r="AW27" s="1003"/>
      <c r="AX27" s="976"/>
      <c r="AY27" s="994"/>
      <c r="AZ27" s="1004"/>
      <c r="BA27" s="1005"/>
    </row>
    <row r="28" spans="1:53" x14ac:dyDescent="0.2">
      <c r="A28" s="579"/>
      <c r="B28" s="580"/>
      <c r="C28" s="974">
        <v>7</v>
      </c>
      <c r="D28" s="975"/>
      <c r="E28" s="568">
        <v>7</v>
      </c>
      <c r="F28" s="569"/>
      <c r="G28" s="570"/>
      <c r="AW28" s="1003"/>
      <c r="AX28" s="976"/>
      <c r="AY28" s="994"/>
      <c r="AZ28" s="1004"/>
      <c r="BA28" s="1005"/>
    </row>
    <row r="29" spans="1:53" ht="90" x14ac:dyDescent="0.2">
      <c r="A29" s="581">
        <v>9</v>
      </c>
      <c r="B29" s="571" t="s">
        <v>408</v>
      </c>
      <c r="C29" s="572" t="s">
        <v>409</v>
      </c>
      <c r="D29" s="582" t="s">
        <v>150</v>
      </c>
      <c r="E29" s="583">
        <v>2</v>
      </c>
      <c r="F29" s="583"/>
      <c r="G29" s="584">
        <f>E29*F29</f>
        <v>0</v>
      </c>
      <c r="AW29" s="1000"/>
      <c r="AX29" s="1001"/>
      <c r="AY29" s="1002"/>
      <c r="AZ29" s="1002"/>
      <c r="BA29" s="993"/>
    </row>
    <row r="30" spans="1:53" ht="12.75" customHeight="1" x14ac:dyDescent="0.2">
      <c r="A30" s="342"/>
      <c r="B30" s="343"/>
      <c r="C30" s="876" t="s">
        <v>407</v>
      </c>
      <c r="D30" s="976"/>
      <c r="E30" s="331"/>
      <c r="F30" s="332"/>
      <c r="G30" s="333"/>
      <c r="AW30" s="1003"/>
      <c r="AX30" s="976"/>
      <c r="AY30" s="994"/>
      <c r="AZ30" s="1004"/>
      <c r="BA30" s="1005"/>
    </row>
    <row r="31" spans="1:53" x14ac:dyDescent="0.2">
      <c r="A31" s="579"/>
      <c r="B31" s="580"/>
      <c r="C31" s="974">
        <v>2</v>
      </c>
      <c r="D31" s="975"/>
      <c r="E31" s="568">
        <v>2</v>
      </c>
      <c r="F31" s="569"/>
      <c r="G31" s="570"/>
      <c r="AW31" s="1003"/>
      <c r="AX31" s="976"/>
      <c r="AY31" s="994"/>
      <c r="AZ31" s="1004"/>
      <c r="BA31" s="1005"/>
    </row>
    <row r="32" spans="1:53" ht="90" x14ac:dyDescent="0.2">
      <c r="A32" s="581">
        <v>10</v>
      </c>
      <c r="B32" s="571" t="s">
        <v>410</v>
      </c>
      <c r="C32" s="572" t="s">
        <v>411</v>
      </c>
      <c r="D32" s="582" t="s">
        <v>150</v>
      </c>
      <c r="E32" s="583">
        <v>5</v>
      </c>
      <c r="F32" s="583"/>
      <c r="G32" s="584">
        <f>E32*F32</f>
        <v>0</v>
      </c>
      <c r="AW32" s="1000"/>
      <c r="AX32" s="1001"/>
      <c r="AY32" s="1002"/>
      <c r="AZ32" s="1002"/>
      <c r="BA32" s="993"/>
    </row>
    <row r="33" spans="1:53" ht="12.75" customHeight="1" x14ac:dyDescent="0.2">
      <c r="A33" s="342"/>
      <c r="B33" s="343"/>
      <c r="C33" s="876" t="s">
        <v>412</v>
      </c>
      <c r="D33" s="976"/>
      <c r="E33" s="331">
        <v>0</v>
      </c>
      <c r="F33" s="332"/>
      <c r="G33" s="333"/>
      <c r="AW33" s="1003"/>
      <c r="AX33" s="976"/>
      <c r="AY33" s="994"/>
      <c r="AZ33" s="1004"/>
      <c r="BA33" s="1005"/>
    </row>
    <row r="34" spans="1:53" x14ac:dyDescent="0.2">
      <c r="A34" s="579"/>
      <c r="B34" s="580"/>
      <c r="C34" s="974">
        <v>5</v>
      </c>
      <c r="D34" s="975"/>
      <c r="E34" s="568">
        <v>5</v>
      </c>
      <c r="F34" s="569"/>
      <c r="G34" s="570"/>
      <c r="AW34" s="1003"/>
      <c r="AX34" s="976"/>
      <c r="AY34" s="994"/>
      <c r="AZ34" s="1004"/>
      <c r="BA34" s="1005"/>
    </row>
    <row r="35" spans="1:53" ht="45" x14ac:dyDescent="0.2">
      <c r="A35" s="581">
        <v>11</v>
      </c>
      <c r="B35" s="571" t="s">
        <v>413</v>
      </c>
      <c r="C35" s="572" t="s">
        <v>414</v>
      </c>
      <c r="D35" s="582" t="s">
        <v>150</v>
      </c>
      <c r="E35" s="583">
        <v>10</v>
      </c>
      <c r="F35" s="583"/>
      <c r="G35" s="584">
        <f>E35*F35</f>
        <v>0</v>
      </c>
      <c r="AW35" s="1000"/>
      <c r="AX35" s="1001"/>
      <c r="AY35" s="1002"/>
      <c r="AZ35" s="1002"/>
      <c r="BA35" s="993"/>
    </row>
    <row r="36" spans="1:53" ht="12.75" customHeight="1" x14ac:dyDescent="0.2">
      <c r="A36" s="342"/>
      <c r="B36" s="343"/>
      <c r="C36" s="876" t="s">
        <v>415</v>
      </c>
      <c r="D36" s="976"/>
      <c r="E36" s="331"/>
      <c r="F36" s="332"/>
      <c r="G36" s="333"/>
      <c r="AW36" s="1003"/>
      <c r="AX36" s="976"/>
      <c r="AY36" s="994"/>
      <c r="AZ36" s="1004"/>
      <c r="BA36" s="1005"/>
    </row>
    <row r="37" spans="1:53" x14ac:dyDescent="0.2">
      <c r="A37" s="579"/>
      <c r="B37" s="580"/>
      <c r="C37" s="974">
        <v>10</v>
      </c>
      <c r="D37" s="975"/>
      <c r="E37" s="568">
        <v>10</v>
      </c>
      <c r="F37" s="569"/>
      <c r="G37" s="570"/>
      <c r="AW37" s="1003"/>
      <c r="AX37" s="976"/>
      <c r="AY37" s="994"/>
      <c r="AZ37" s="1004"/>
      <c r="BA37" s="1005"/>
    </row>
    <row r="38" spans="1:53" ht="45" x14ac:dyDescent="0.2">
      <c r="A38" s="585">
        <v>12</v>
      </c>
      <c r="B38" s="586" t="s">
        <v>416</v>
      </c>
      <c r="C38" s="826" t="s">
        <v>1906</v>
      </c>
      <c r="D38" s="582" t="s">
        <v>150</v>
      </c>
      <c r="E38" s="583">
        <v>2</v>
      </c>
      <c r="F38" s="583"/>
      <c r="G38" s="584">
        <f>E38*F38</f>
        <v>0</v>
      </c>
      <c r="AW38" s="1006"/>
      <c r="AX38" s="1001"/>
      <c r="AY38" s="1002"/>
      <c r="AZ38" s="1002"/>
      <c r="BA38" s="993"/>
    </row>
    <row r="39" spans="1:53" ht="33.75" x14ac:dyDescent="0.2">
      <c r="A39" s="585">
        <v>13</v>
      </c>
      <c r="B39" s="586" t="s">
        <v>417</v>
      </c>
      <c r="C39" s="826" t="s">
        <v>1907</v>
      </c>
      <c r="D39" s="582" t="s">
        <v>150</v>
      </c>
      <c r="E39" s="583">
        <v>3</v>
      </c>
      <c r="F39" s="583"/>
      <c r="G39" s="584">
        <f>E39*F39</f>
        <v>0</v>
      </c>
      <c r="AW39" s="1006"/>
      <c r="AX39" s="1001"/>
      <c r="AY39" s="1002"/>
      <c r="AZ39" s="1002"/>
      <c r="BA39" s="993"/>
    </row>
    <row r="40" spans="1:53" x14ac:dyDescent="0.2">
      <c r="A40" s="585">
        <v>14</v>
      </c>
      <c r="B40" s="586" t="s">
        <v>418</v>
      </c>
      <c r="C40" s="826" t="s">
        <v>1908</v>
      </c>
      <c r="D40" s="582" t="s">
        <v>150</v>
      </c>
      <c r="E40" s="583">
        <v>3</v>
      </c>
      <c r="F40" s="583"/>
      <c r="G40" s="584">
        <f>E40*F40</f>
        <v>0</v>
      </c>
      <c r="AW40" s="1006"/>
      <c r="AX40" s="1001"/>
      <c r="AY40" s="1002"/>
      <c r="AZ40" s="1002"/>
      <c r="BA40" s="993"/>
    </row>
    <row r="41" spans="1:53" x14ac:dyDescent="0.2">
      <c r="A41" s="573"/>
      <c r="B41" s="574" t="s">
        <v>101</v>
      </c>
      <c r="C41" s="575" t="s">
        <v>419</v>
      </c>
      <c r="D41" s="560"/>
      <c r="E41" s="576"/>
      <c r="F41" s="576"/>
      <c r="G41" s="566">
        <f>SUM(G26:K40)</f>
        <v>0</v>
      </c>
      <c r="AW41" s="1013"/>
      <c r="AX41" s="997"/>
      <c r="AY41" s="1014"/>
      <c r="AZ41" s="1014"/>
      <c r="BA41" s="1015"/>
    </row>
    <row r="42" spans="1:53" x14ac:dyDescent="0.2">
      <c r="A42" s="319" t="s">
        <v>100</v>
      </c>
      <c r="B42" s="319" t="s">
        <v>214</v>
      </c>
      <c r="C42" s="319" t="s">
        <v>215</v>
      </c>
      <c r="D42" s="342"/>
      <c r="E42" s="587"/>
      <c r="F42" s="587"/>
      <c r="G42" s="588"/>
      <c r="AW42" s="996"/>
      <c r="AX42" s="1007"/>
      <c r="AY42" s="1008"/>
      <c r="AZ42" s="1008"/>
      <c r="BA42" s="1009"/>
    </row>
    <row r="43" spans="1:53" x14ac:dyDescent="0.2">
      <c r="A43" s="342">
        <v>15</v>
      </c>
      <c r="B43" s="343" t="s">
        <v>216</v>
      </c>
      <c r="C43" s="325" t="s">
        <v>217</v>
      </c>
      <c r="D43" s="577" t="s">
        <v>218</v>
      </c>
      <c r="E43" s="578">
        <v>11.6</v>
      </c>
      <c r="F43" s="578"/>
      <c r="G43" s="584">
        <f>E43*F43</f>
        <v>0</v>
      </c>
      <c r="AW43" s="1000"/>
      <c r="AX43" s="1001"/>
      <c r="AY43" s="1002"/>
      <c r="AZ43" s="1002"/>
      <c r="BA43" s="993"/>
    </row>
    <row r="44" spans="1:53" x14ac:dyDescent="0.2">
      <c r="A44" s="589"/>
      <c r="B44" s="561" t="s">
        <v>101</v>
      </c>
      <c r="C44" s="561" t="s">
        <v>420</v>
      </c>
      <c r="D44" s="589"/>
      <c r="E44" s="590"/>
      <c r="F44" s="590"/>
      <c r="G44" s="566">
        <f>SUM(G43)</f>
        <v>0</v>
      </c>
      <c r="AW44" s="1016"/>
      <c r="AX44" s="1007"/>
      <c r="AY44" s="1002"/>
      <c r="AZ44" s="1002"/>
      <c r="BA44" s="1015"/>
    </row>
    <row r="45" spans="1:53" x14ac:dyDescent="0.2">
      <c r="A45" s="290" t="s">
        <v>100</v>
      </c>
      <c r="B45" s="291" t="s">
        <v>421</v>
      </c>
      <c r="C45" s="292" t="s">
        <v>422</v>
      </c>
      <c r="D45" s="293"/>
      <c r="E45" s="294"/>
      <c r="F45" s="294"/>
      <c r="G45" s="295"/>
      <c r="AW45" s="996"/>
      <c r="AX45" s="997"/>
      <c r="AY45" s="998"/>
      <c r="AZ45" s="998"/>
      <c r="BA45" s="999"/>
    </row>
    <row r="46" spans="1:53" x14ac:dyDescent="0.2">
      <c r="A46" s="296">
        <v>16</v>
      </c>
      <c r="B46" s="297" t="s">
        <v>423</v>
      </c>
      <c r="C46" s="298" t="s">
        <v>424</v>
      </c>
      <c r="D46" s="299" t="s">
        <v>118</v>
      </c>
      <c r="E46" s="300">
        <v>106.1</v>
      </c>
      <c r="F46" s="301"/>
      <c r="G46" s="584">
        <f>E46*F46</f>
        <v>0</v>
      </c>
      <c r="AW46" s="1010"/>
      <c r="AX46" s="659"/>
      <c r="AY46" s="992"/>
      <c r="AZ46" s="992"/>
      <c r="BA46" s="993"/>
    </row>
    <row r="47" spans="1:53" ht="12.75" customHeight="1" x14ac:dyDescent="0.2">
      <c r="A47" s="303"/>
      <c r="B47" s="304"/>
      <c r="C47" s="889" t="s">
        <v>425</v>
      </c>
      <c r="D47" s="890"/>
      <c r="E47" s="316">
        <v>106.1</v>
      </c>
      <c r="F47" s="306"/>
      <c r="G47" s="307"/>
      <c r="AW47" s="1011"/>
      <c r="AX47" s="1012"/>
      <c r="AY47" s="994"/>
      <c r="AZ47" s="1004"/>
      <c r="BA47" s="1005"/>
    </row>
    <row r="48" spans="1:53" x14ac:dyDescent="0.2">
      <c r="A48" s="296">
        <v>17</v>
      </c>
      <c r="B48" s="297" t="s">
        <v>426</v>
      </c>
      <c r="C48" s="298" t="s">
        <v>427</v>
      </c>
      <c r="D48" s="299" t="s">
        <v>118</v>
      </c>
      <c r="E48" s="300">
        <v>7.5</v>
      </c>
      <c r="F48" s="301"/>
      <c r="G48" s="584">
        <f>E48*F48</f>
        <v>0</v>
      </c>
      <c r="AW48" s="1010"/>
      <c r="AX48" s="659"/>
      <c r="AY48" s="992"/>
      <c r="AZ48" s="992"/>
      <c r="BA48" s="993"/>
    </row>
    <row r="49" spans="1:53" ht="12.75" customHeight="1" x14ac:dyDescent="0.2">
      <c r="A49" s="303"/>
      <c r="B49" s="559"/>
      <c r="C49" s="977" t="s">
        <v>428</v>
      </c>
      <c r="D49" s="978"/>
      <c r="E49" s="978"/>
      <c r="F49" s="978"/>
      <c r="G49" s="979"/>
      <c r="AW49" s="1017"/>
      <c r="AX49" s="1018"/>
      <c r="AY49" s="1018"/>
      <c r="AZ49" s="1018"/>
      <c r="BA49" s="1018"/>
    </row>
    <row r="50" spans="1:53" ht="12.75" customHeight="1" x14ac:dyDescent="0.2">
      <c r="A50" s="303"/>
      <c r="B50" s="304"/>
      <c r="C50" s="889" t="s">
        <v>429</v>
      </c>
      <c r="D50" s="890"/>
      <c r="E50" s="316">
        <v>7.5</v>
      </c>
      <c r="F50" s="306"/>
      <c r="G50" s="307"/>
      <c r="AW50" s="1011"/>
      <c r="AX50" s="1012"/>
      <c r="AY50" s="994"/>
      <c r="AZ50" s="1004"/>
      <c r="BA50" s="1005"/>
    </row>
    <row r="51" spans="1:53" x14ac:dyDescent="0.2">
      <c r="A51" s="296">
        <v>18</v>
      </c>
      <c r="B51" s="297" t="s">
        <v>430</v>
      </c>
      <c r="C51" s="298" t="s">
        <v>431</v>
      </c>
      <c r="D51" s="299" t="s">
        <v>114</v>
      </c>
      <c r="E51" s="300">
        <v>9.24</v>
      </c>
      <c r="F51" s="301"/>
      <c r="G51" s="584">
        <f>E51*F51</f>
        <v>0</v>
      </c>
      <c r="AW51" s="1010"/>
      <c r="AX51" s="659"/>
      <c r="AY51" s="992"/>
      <c r="AZ51" s="992"/>
      <c r="BA51" s="993"/>
    </row>
    <row r="52" spans="1:53" ht="12.75" customHeight="1" x14ac:dyDescent="0.2">
      <c r="A52" s="303"/>
      <c r="B52" s="304"/>
      <c r="C52" s="889" t="s">
        <v>432</v>
      </c>
      <c r="D52" s="890"/>
      <c r="E52" s="316">
        <v>4.5</v>
      </c>
      <c r="F52" s="306"/>
      <c r="G52" s="307"/>
      <c r="AW52" s="1011"/>
      <c r="AX52" s="1012"/>
      <c r="AY52" s="994"/>
      <c r="AZ52" s="1004"/>
      <c r="BA52" s="1005"/>
    </row>
    <row r="53" spans="1:53" x14ac:dyDescent="0.2">
      <c r="A53" s="303"/>
      <c r="B53" s="304"/>
      <c r="C53" s="889" t="s">
        <v>433</v>
      </c>
      <c r="D53" s="890"/>
      <c r="E53" s="316">
        <v>4.5</v>
      </c>
      <c r="F53" s="306"/>
      <c r="G53" s="307"/>
      <c r="AW53" s="1011"/>
      <c r="AX53" s="1012"/>
      <c r="AY53" s="994"/>
      <c r="AZ53" s="1004"/>
      <c r="BA53" s="1005"/>
    </row>
    <row r="54" spans="1:53" x14ac:dyDescent="0.2">
      <c r="A54" s="303"/>
      <c r="B54" s="304"/>
      <c r="C54" s="889" t="s">
        <v>434</v>
      </c>
      <c r="D54" s="890"/>
      <c r="E54" s="316">
        <v>0.24</v>
      </c>
      <c r="F54" s="306"/>
      <c r="G54" s="307"/>
      <c r="AW54" s="1011"/>
      <c r="AX54" s="1012"/>
      <c r="AY54" s="994"/>
      <c r="AZ54" s="1004"/>
      <c r="BA54" s="1005"/>
    </row>
    <row r="55" spans="1:53" x14ac:dyDescent="0.2">
      <c r="A55" s="296">
        <v>19</v>
      </c>
      <c r="B55" s="297" t="s">
        <v>435</v>
      </c>
      <c r="C55" s="298" t="s">
        <v>436</v>
      </c>
      <c r="D55" s="299" t="s">
        <v>146</v>
      </c>
      <c r="E55" s="301">
        <v>0.78720000000000001</v>
      </c>
      <c r="F55" s="301"/>
      <c r="G55" s="584">
        <f>E55*F55</f>
        <v>0</v>
      </c>
      <c r="AW55" s="1010"/>
      <c r="AX55" s="659"/>
      <c r="AY55" s="992"/>
      <c r="AZ55" s="992"/>
      <c r="BA55" s="993"/>
    </row>
    <row r="56" spans="1:53" ht="12.75" customHeight="1" x14ac:dyDescent="0.2">
      <c r="A56" s="303"/>
      <c r="B56" s="304"/>
      <c r="C56" s="889" t="s">
        <v>437</v>
      </c>
      <c r="D56" s="890"/>
      <c r="E56" s="305">
        <v>0.1125</v>
      </c>
      <c r="F56" s="306"/>
      <c r="G56" s="307"/>
      <c r="AW56" s="1011"/>
      <c r="AX56" s="1012"/>
      <c r="AY56" s="994"/>
      <c r="AZ56" s="1004"/>
      <c r="BA56" s="1005"/>
    </row>
    <row r="57" spans="1:53" x14ac:dyDescent="0.2">
      <c r="A57" s="303"/>
      <c r="B57" s="304"/>
      <c r="C57" s="889" t="s">
        <v>438</v>
      </c>
      <c r="D57" s="890"/>
      <c r="E57" s="305">
        <v>0.1125</v>
      </c>
      <c r="F57" s="306"/>
      <c r="G57" s="307"/>
      <c r="AW57" s="1011"/>
      <c r="AX57" s="1012"/>
      <c r="AY57" s="994"/>
      <c r="AZ57" s="1004"/>
      <c r="BA57" s="1005"/>
    </row>
    <row r="58" spans="1:53" ht="12.75" customHeight="1" x14ac:dyDescent="0.2">
      <c r="A58" s="303"/>
      <c r="B58" s="304"/>
      <c r="C58" s="889" t="s">
        <v>439</v>
      </c>
      <c r="D58" s="890"/>
      <c r="E58" s="305">
        <v>0.13500000000000001</v>
      </c>
      <c r="F58" s="306"/>
      <c r="G58" s="307"/>
      <c r="AW58" s="1011"/>
      <c r="AX58" s="1012"/>
      <c r="AY58" s="994"/>
      <c r="AZ58" s="1004"/>
      <c r="BA58" s="1005"/>
    </row>
    <row r="59" spans="1:53" x14ac:dyDescent="0.2">
      <c r="A59" s="567">
        <v>20</v>
      </c>
      <c r="B59" s="297" t="s">
        <v>440</v>
      </c>
      <c r="C59" s="298" t="s">
        <v>441</v>
      </c>
      <c r="D59" s="299" t="s">
        <v>150</v>
      </c>
      <c r="E59" s="301">
        <v>10</v>
      </c>
      <c r="F59" s="301"/>
      <c r="G59" s="584">
        <f>E59*F59</f>
        <v>0</v>
      </c>
      <c r="AW59" s="1010"/>
      <c r="AX59" s="659"/>
      <c r="AY59" s="992"/>
      <c r="AZ59" s="992"/>
      <c r="BA59" s="993"/>
    </row>
    <row r="60" spans="1:53" ht="12.75" customHeight="1" x14ac:dyDescent="0.2">
      <c r="A60" s="303"/>
      <c r="B60" s="304"/>
      <c r="C60" s="889" t="s">
        <v>442</v>
      </c>
      <c r="D60" s="890"/>
      <c r="E60" s="305">
        <v>10</v>
      </c>
      <c r="F60" s="306"/>
      <c r="G60" s="307"/>
      <c r="AW60" s="1011"/>
      <c r="AX60" s="1012"/>
      <c r="AY60" s="994"/>
      <c r="AZ60" s="1004"/>
      <c r="BA60" s="1005"/>
    </row>
    <row r="61" spans="1:53" x14ac:dyDescent="0.2">
      <c r="A61" s="296">
        <v>21</v>
      </c>
      <c r="B61" s="297" t="s">
        <v>443</v>
      </c>
      <c r="C61" s="298" t="s">
        <v>444</v>
      </c>
      <c r="D61" s="299" t="s">
        <v>114</v>
      </c>
      <c r="E61" s="300">
        <v>3.99</v>
      </c>
      <c r="F61" s="301"/>
      <c r="G61" s="584">
        <f>E61*F61</f>
        <v>0</v>
      </c>
      <c r="AW61" s="1010"/>
      <c r="AX61" s="659"/>
      <c r="AY61" s="992"/>
      <c r="AZ61" s="992"/>
      <c r="BA61" s="993"/>
    </row>
    <row r="62" spans="1:53" ht="12.75" customHeight="1" x14ac:dyDescent="0.2">
      <c r="A62" s="303"/>
      <c r="B62" s="559"/>
      <c r="C62" s="977" t="s">
        <v>445</v>
      </c>
      <c r="D62" s="978"/>
      <c r="E62" s="978"/>
      <c r="F62" s="978"/>
      <c r="G62" s="979"/>
      <c r="AW62" s="1017"/>
      <c r="AX62" s="1018"/>
      <c r="AY62" s="1018"/>
      <c r="AZ62" s="1018"/>
      <c r="BA62" s="1018"/>
    </row>
    <row r="63" spans="1:53" ht="12.75" customHeight="1" x14ac:dyDescent="0.2">
      <c r="A63" s="303"/>
      <c r="B63" s="304"/>
      <c r="C63" s="889" t="s">
        <v>446</v>
      </c>
      <c r="D63" s="890"/>
      <c r="E63" s="316">
        <v>3.99</v>
      </c>
      <c r="F63" s="306"/>
      <c r="G63" s="307"/>
      <c r="AW63" s="1011"/>
      <c r="AX63" s="1012"/>
      <c r="AY63" s="994"/>
      <c r="AZ63" s="1004"/>
      <c r="BA63" s="1005"/>
    </row>
    <row r="64" spans="1:53" x14ac:dyDescent="0.2">
      <c r="A64" s="296">
        <v>22</v>
      </c>
      <c r="B64" s="297" t="s">
        <v>447</v>
      </c>
      <c r="C64" s="298" t="s">
        <v>448</v>
      </c>
      <c r="D64" s="299" t="s">
        <v>150</v>
      </c>
      <c r="E64" s="300">
        <v>5</v>
      </c>
      <c r="F64" s="301"/>
      <c r="G64" s="584">
        <f>E64*F64</f>
        <v>0</v>
      </c>
      <c r="AW64" s="1010"/>
      <c r="AX64" s="659"/>
      <c r="AY64" s="992"/>
      <c r="AZ64" s="992"/>
      <c r="BA64" s="993"/>
    </row>
    <row r="65" spans="1:53" ht="12.75" customHeight="1" x14ac:dyDescent="0.2">
      <c r="A65" s="303"/>
      <c r="B65" s="304"/>
      <c r="C65" s="889" t="s">
        <v>449</v>
      </c>
      <c r="D65" s="890"/>
      <c r="E65" s="316">
        <v>5</v>
      </c>
      <c r="F65" s="306"/>
      <c r="G65" s="307"/>
      <c r="AW65" s="1011"/>
      <c r="AX65" s="1012"/>
      <c r="AY65" s="994"/>
      <c r="AZ65" s="1004"/>
      <c r="BA65" s="1005"/>
    </row>
    <row r="66" spans="1:53" x14ac:dyDescent="0.2">
      <c r="A66" s="296">
        <v>23</v>
      </c>
      <c r="B66" s="297" t="s">
        <v>450</v>
      </c>
      <c r="C66" s="298" t="s">
        <v>451</v>
      </c>
      <c r="D66" s="299" t="s">
        <v>146</v>
      </c>
      <c r="E66" s="301">
        <v>0.30740000000000001</v>
      </c>
      <c r="F66" s="301"/>
      <c r="G66" s="584">
        <f>E66*F66</f>
        <v>0</v>
      </c>
      <c r="AW66" s="1010"/>
      <c r="AX66" s="659"/>
      <c r="AY66" s="992"/>
      <c r="AZ66" s="992"/>
      <c r="BA66" s="993"/>
    </row>
    <row r="67" spans="1:53" ht="12.75" customHeight="1" x14ac:dyDescent="0.2">
      <c r="A67" s="303"/>
      <c r="B67" s="304"/>
      <c r="C67" s="889" t="s">
        <v>452</v>
      </c>
      <c r="D67" s="890"/>
      <c r="E67" s="305">
        <v>5.28E-2</v>
      </c>
      <c r="F67" s="306"/>
      <c r="G67" s="307"/>
      <c r="AW67" s="1011"/>
      <c r="AX67" s="1012"/>
      <c r="AY67" s="994"/>
      <c r="AZ67" s="1004"/>
      <c r="BA67" s="1005"/>
    </row>
    <row r="68" spans="1:53" ht="12.75" customHeight="1" x14ac:dyDescent="0.2">
      <c r="A68" s="303"/>
      <c r="B68" s="304"/>
      <c r="C68" s="889" t="s">
        <v>453</v>
      </c>
      <c r="D68" s="890"/>
      <c r="E68" s="305">
        <v>0.124</v>
      </c>
      <c r="F68" s="306"/>
      <c r="G68" s="307"/>
      <c r="AW68" s="1011"/>
      <c r="AX68" s="1012"/>
      <c r="AY68" s="994"/>
      <c r="AZ68" s="1004"/>
      <c r="BA68" s="1005"/>
    </row>
    <row r="69" spans="1:53" ht="12.75" customHeight="1" x14ac:dyDescent="0.2">
      <c r="A69" s="303"/>
      <c r="B69" s="304"/>
      <c r="C69" s="889" t="s">
        <v>454</v>
      </c>
      <c r="D69" s="890"/>
      <c r="E69" s="305">
        <v>0.124</v>
      </c>
      <c r="F69" s="306"/>
      <c r="G69" s="307"/>
      <c r="AW69" s="1011"/>
      <c r="AX69" s="1012"/>
      <c r="AY69" s="994"/>
      <c r="AZ69" s="1004"/>
      <c r="BA69" s="1005"/>
    </row>
    <row r="70" spans="1:53" ht="12.75" customHeight="1" x14ac:dyDescent="0.2">
      <c r="A70" s="303"/>
      <c r="B70" s="304"/>
      <c r="C70" s="889" t="s">
        <v>455</v>
      </c>
      <c r="D70" s="890"/>
      <c r="E70" s="305">
        <v>6.6E-3</v>
      </c>
      <c r="F70" s="306"/>
      <c r="G70" s="307"/>
      <c r="AW70" s="1011"/>
      <c r="AX70" s="1012"/>
      <c r="AY70" s="994"/>
      <c r="AZ70" s="1004"/>
      <c r="BA70" s="1005"/>
    </row>
    <row r="71" spans="1:53" x14ac:dyDescent="0.2">
      <c r="A71" s="296">
        <v>24</v>
      </c>
      <c r="B71" s="297" t="s">
        <v>456</v>
      </c>
      <c r="C71" s="298" t="s">
        <v>457</v>
      </c>
      <c r="D71" s="299" t="s">
        <v>13</v>
      </c>
      <c r="E71" s="300">
        <v>600</v>
      </c>
      <c r="F71" s="301"/>
      <c r="G71" s="584">
        <f>E71*F71</f>
        <v>0</v>
      </c>
      <c r="AW71" s="1010"/>
      <c r="AX71" s="659"/>
      <c r="AY71" s="992"/>
      <c r="AZ71" s="992"/>
      <c r="BA71" s="993"/>
    </row>
    <row r="72" spans="1:53" x14ac:dyDescent="0.2">
      <c r="A72" s="560"/>
      <c r="B72" s="561" t="s">
        <v>101</v>
      </c>
      <c r="C72" s="562" t="s">
        <v>458</v>
      </c>
      <c r="D72" s="563"/>
      <c r="E72" s="564"/>
      <c r="F72" s="565"/>
      <c r="G72" s="566">
        <f>SUM(G46:K71)</f>
        <v>0</v>
      </c>
      <c r="AW72" s="1013"/>
      <c r="AX72" s="997"/>
      <c r="AY72" s="1014"/>
      <c r="AZ72" s="1014"/>
      <c r="BA72" s="1015"/>
    </row>
    <row r="73" spans="1:53" x14ac:dyDescent="0.2">
      <c r="A73" s="290" t="s">
        <v>100</v>
      </c>
      <c r="B73" s="291" t="s">
        <v>459</v>
      </c>
      <c r="C73" s="292" t="s">
        <v>460</v>
      </c>
      <c r="D73" s="293"/>
      <c r="E73" s="294"/>
      <c r="F73" s="294"/>
      <c r="G73" s="295"/>
      <c r="AW73" s="996"/>
      <c r="AX73" s="997"/>
      <c r="AY73" s="998"/>
      <c r="AZ73" s="998"/>
      <c r="BA73" s="999"/>
    </row>
    <row r="74" spans="1:53" ht="22.5" x14ac:dyDescent="0.2">
      <c r="A74" s="296">
        <v>25</v>
      </c>
      <c r="B74" s="297" t="s">
        <v>461</v>
      </c>
      <c r="C74" s="298" t="s">
        <v>462</v>
      </c>
      <c r="D74" s="299" t="s">
        <v>114</v>
      </c>
      <c r="E74" s="301">
        <v>22.53</v>
      </c>
      <c r="F74" s="301"/>
      <c r="G74" s="584">
        <f>E74*F74</f>
        <v>0</v>
      </c>
      <c r="AW74" s="1010"/>
      <c r="AX74" s="659"/>
      <c r="AY74" s="992"/>
      <c r="AZ74" s="992"/>
      <c r="BA74" s="993"/>
    </row>
    <row r="75" spans="1:53" ht="12.75" customHeight="1" x14ac:dyDescent="0.2">
      <c r="A75" s="303"/>
      <c r="B75" s="304"/>
      <c r="C75" s="889" t="s">
        <v>463</v>
      </c>
      <c r="D75" s="890"/>
      <c r="E75" s="316">
        <v>9</v>
      </c>
      <c r="F75" s="306"/>
      <c r="G75" s="307"/>
      <c r="AW75" s="1011"/>
      <c r="AX75" s="1012"/>
      <c r="AY75" s="994"/>
      <c r="AZ75" s="1004"/>
      <c r="BA75" s="1005"/>
    </row>
    <row r="76" spans="1:53" x14ac:dyDescent="0.2">
      <c r="A76" s="303"/>
      <c r="B76" s="304"/>
      <c r="C76" s="889" t="s">
        <v>464</v>
      </c>
      <c r="D76" s="890"/>
      <c r="E76" s="316">
        <v>9</v>
      </c>
      <c r="F76" s="306"/>
      <c r="G76" s="307"/>
      <c r="AW76" s="1011"/>
      <c r="AX76" s="1012"/>
      <c r="AY76" s="994"/>
      <c r="AZ76" s="1004"/>
      <c r="BA76" s="1005"/>
    </row>
    <row r="77" spans="1:53" ht="12.75" customHeight="1" x14ac:dyDescent="0.2">
      <c r="A77" s="303"/>
      <c r="B77" s="304"/>
      <c r="C77" s="889" t="s">
        <v>465</v>
      </c>
      <c r="D77" s="890"/>
      <c r="E77" s="316">
        <v>0.48</v>
      </c>
      <c r="F77" s="306"/>
      <c r="G77" s="307"/>
      <c r="AW77" s="1011"/>
      <c r="AX77" s="1012"/>
      <c r="AY77" s="994"/>
      <c r="AZ77" s="1004"/>
      <c r="BA77" s="1005"/>
    </row>
    <row r="78" spans="1:53" x14ac:dyDescent="0.2">
      <c r="A78" s="303"/>
      <c r="B78" s="304"/>
      <c r="C78" s="889" t="s">
        <v>466</v>
      </c>
      <c r="D78" s="890"/>
      <c r="E78" s="305">
        <v>4.05</v>
      </c>
      <c r="F78" s="306"/>
      <c r="G78" s="307"/>
      <c r="AW78" s="1011"/>
      <c r="AX78" s="1012"/>
      <c r="AY78" s="994"/>
      <c r="AZ78" s="1004"/>
      <c r="BA78" s="1005"/>
    </row>
    <row r="79" spans="1:53" x14ac:dyDescent="0.2">
      <c r="A79" s="560"/>
      <c r="B79" s="561" t="s">
        <v>101</v>
      </c>
      <c r="C79" s="562" t="s">
        <v>467</v>
      </c>
      <c r="D79" s="563"/>
      <c r="E79" s="564"/>
      <c r="F79" s="565"/>
      <c r="G79" s="566">
        <f>SUM(G74:G78)</f>
        <v>0</v>
      </c>
      <c r="AW79" s="1013"/>
      <c r="AX79" s="997"/>
      <c r="AY79" s="1014"/>
      <c r="AZ79" s="1014"/>
      <c r="BA79" s="1015"/>
    </row>
    <row r="80" spans="1:53" x14ac:dyDescent="0.2">
      <c r="A80" s="264"/>
      <c r="B80" s="264"/>
      <c r="C80" s="264"/>
      <c r="D80" s="264"/>
      <c r="E80" s="280"/>
      <c r="F80" s="264"/>
      <c r="G80" s="264"/>
      <c r="AW80" s="1019"/>
      <c r="AX80" s="1019"/>
      <c r="AY80" s="1019"/>
      <c r="AZ80" s="1019"/>
      <c r="BA80" s="1019"/>
    </row>
    <row r="81" spans="1:53" x14ac:dyDescent="0.2">
      <c r="A81" s="264"/>
      <c r="B81" s="264"/>
      <c r="C81" s="264"/>
      <c r="D81" s="264"/>
      <c r="E81" s="280"/>
      <c r="F81" s="264"/>
      <c r="G81" s="264"/>
      <c r="AW81" s="1019"/>
      <c r="AX81" s="1019"/>
      <c r="AY81" s="1019"/>
      <c r="AZ81" s="1019"/>
      <c r="BA81" s="1019"/>
    </row>
    <row r="82" spans="1:53" x14ac:dyDescent="0.2">
      <c r="A82" s="264"/>
      <c r="B82" s="264"/>
      <c r="C82" s="264"/>
      <c r="D82" s="264"/>
      <c r="E82" s="280"/>
      <c r="F82" s="264"/>
      <c r="G82" s="264"/>
    </row>
  </sheetData>
  <mergeCells count="72">
    <mergeCell ref="AW77:AX77"/>
    <mergeCell ref="AW78:AX78"/>
    <mergeCell ref="AW68:AX68"/>
    <mergeCell ref="AW69:AX69"/>
    <mergeCell ref="AW70:AX70"/>
    <mergeCell ref="AW75:AX75"/>
    <mergeCell ref="AW76:AX76"/>
    <mergeCell ref="AW60:AX60"/>
    <mergeCell ref="AW62:BA62"/>
    <mergeCell ref="AW63:AX63"/>
    <mergeCell ref="AW65:AX65"/>
    <mergeCell ref="AW67:AX67"/>
    <mergeCell ref="AW53:AX53"/>
    <mergeCell ref="AW54:AX54"/>
    <mergeCell ref="AW56:AX56"/>
    <mergeCell ref="AW57:AX57"/>
    <mergeCell ref="AW58:AX58"/>
    <mergeCell ref="AW37:AX37"/>
    <mergeCell ref="AW47:AX47"/>
    <mergeCell ref="AW49:BA49"/>
    <mergeCell ref="AW50:AX50"/>
    <mergeCell ref="AW52:AX52"/>
    <mergeCell ref="AW9:AX9"/>
    <mergeCell ref="AW10:AX10"/>
    <mergeCell ref="AW15:AX15"/>
    <mergeCell ref="AW19:AX19"/>
    <mergeCell ref="AW23:AX23"/>
    <mergeCell ref="AW27:AX27"/>
    <mergeCell ref="AW28:AX28"/>
    <mergeCell ref="AW30:AX30"/>
    <mergeCell ref="AW31:AX31"/>
    <mergeCell ref="AW33:AX33"/>
    <mergeCell ref="AW34:AX34"/>
    <mergeCell ref="AW36:AX36"/>
    <mergeCell ref="C54:D54"/>
    <mergeCell ref="C60:D60"/>
    <mergeCell ref="C9:D9"/>
    <mergeCell ref="C10:D10"/>
    <mergeCell ref="C47:D47"/>
    <mergeCell ref="C49:G49"/>
    <mergeCell ref="C50:D50"/>
    <mergeCell ref="C15:D15"/>
    <mergeCell ref="C19:D19"/>
    <mergeCell ref="C23:D23"/>
    <mergeCell ref="C37:D37"/>
    <mergeCell ref="C30:D30"/>
    <mergeCell ref="C69:D69"/>
    <mergeCell ref="C70:D70"/>
    <mergeCell ref="C65:D65"/>
    <mergeCell ref="C67:D67"/>
    <mergeCell ref="C68:D68"/>
    <mergeCell ref="A1:G1"/>
    <mergeCell ref="A3:B3"/>
    <mergeCell ref="A4:B4"/>
    <mergeCell ref="E4:G4"/>
    <mergeCell ref="C27:D27"/>
    <mergeCell ref="C78:D78"/>
    <mergeCell ref="C75:D75"/>
    <mergeCell ref="C76:D76"/>
    <mergeCell ref="C77:D77"/>
    <mergeCell ref="C28:D28"/>
    <mergeCell ref="C31:D31"/>
    <mergeCell ref="C33:D33"/>
    <mergeCell ref="C36:D36"/>
    <mergeCell ref="C63:D63"/>
    <mergeCell ref="C58:D58"/>
    <mergeCell ref="C56:D56"/>
    <mergeCell ref="C57:D57"/>
    <mergeCell ref="C52:D52"/>
    <mergeCell ref="C53:D53"/>
    <mergeCell ref="C62:G62"/>
    <mergeCell ref="C34:D3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BE51"/>
  <sheetViews>
    <sheetView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171</v>
      </c>
      <c r="B5" s="106"/>
      <c r="C5" s="107" t="s">
        <v>172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'11 0213 Rek'!E8</f>
        <v>0</v>
      </c>
      <c r="D15" s="145" t="str">
        <f>'11 0213 Rek'!A13</f>
        <v>Ztížené výrobní podmínky</v>
      </c>
      <c r="E15" s="146"/>
      <c r="F15" s="147"/>
      <c r="G15" s="144">
        <f>'11 0213 Rek'!I13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'11 0213 Rek'!F8</f>
        <v>0</v>
      </c>
      <c r="D16" s="97" t="str">
        <f>'11 0213 Rek'!A14</f>
        <v>Oborová přirážka</v>
      </c>
      <c r="E16" s="148"/>
      <c r="F16" s="149"/>
      <c r="G16" s="144">
        <f>'11 0213 Rek'!I14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'11 0213 Rek'!H8</f>
        <v>0</v>
      </c>
      <c r="D17" s="97" t="str">
        <f>'11 0213 Rek'!A15</f>
        <v>Přesun stavebních kapacit</v>
      </c>
      <c r="E17" s="148"/>
      <c r="F17" s="149"/>
      <c r="G17" s="144">
        <f>'11 0213 Rek'!I15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'11 0213 Rek'!G8</f>
        <v>0</v>
      </c>
      <c r="D18" s="97" t="str">
        <f>'11 0213 Rek'!A16</f>
        <v>Mimostaveništní doprava</v>
      </c>
      <c r="E18" s="148"/>
      <c r="F18" s="149"/>
      <c r="G18" s="144">
        <f>'11 0213 Rek'!I16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'11 0213 Rek'!A17</f>
        <v>Zařízení staveniště</v>
      </c>
      <c r="E19" s="148"/>
      <c r="F19" s="149"/>
      <c r="G19" s="144">
        <f>'11 0213 Rek'!I17</f>
        <v>0</v>
      </c>
    </row>
    <row r="20" spans="1:7" ht="15.95" customHeight="1" x14ac:dyDescent="0.2">
      <c r="A20" s="152"/>
      <c r="B20" s="143"/>
      <c r="C20" s="144"/>
      <c r="D20" s="97" t="str">
        <f>'11 0213 Rek'!A18</f>
        <v>Provoz investora</v>
      </c>
      <c r="E20" s="148"/>
      <c r="F20" s="149"/>
      <c r="G20" s="144">
        <f>'11 0213 Rek'!I18</f>
        <v>0</v>
      </c>
    </row>
    <row r="21" spans="1:7" ht="15.95" customHeight="1" x14ac:dyDescent="0.2">
      <c r="A21" s="152" t="s">
        <v>30</v>
      </c>
      <c r="B21" s="143"/>
      <c r="C21" s="144">
        <f>'11 0213 Rek'!I8</f>
        <v>0</v>
      </c>
      <c r="D21" s="97" t="str">
        <f>'11 0213 Rek'!A19</f>
        <v>Kompletační činnost (IČD)</v>
      </c>
      <c r="E21" s="148"/>
      <c r="F21" s="149"/>
      <c r="G21" s="144">
        <f>'11 0213 Rek'!I19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'11 0213 Rek'!H21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BE72"/>
  <sheetViews>
    <sheetView workbookViewId="0">
      <selection activeCell="H7" sqref="H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173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ht="13.5" thickBot="1" x14ac:dyDescent="0.25">
      <c r="A7" s="281" t="str">
        <f>'11 0213 Pol'!B7</f>
        <v>M2112</v>
      </c>
      <c r="B7" s="60" t="str">
        <f>'11 0213 Pol'!C7</f>
        <v>Veřejné osvětlení</v>
      </c>
      <c r="D7" s="200"/>
      <c r="E7" s="282">
        <f>'11 0213 Pol'!BA9</f>
        <v>0</v>
      </c>
      <c r="F7" s="283">
        <f>'11 0213 Pol'!BB9</f>
        <v>0</v>
      </c>
      <c r="G7" s="283">
        <f>'11 0213 Pol'!BC9</f>
        <v>0</v>
      </c>
      <c r="H7" s="283">
        <f>'11 0213 Pol'!BD9</f>
        <v>0</v>
      </c>
      <c r="I7" s="284">
        <f>'11 0213 Pol'!BE9</f>
        <v>0</v>
      </c>
    </row>
    <row r="8" spans="1:57" s="14" customFormat="1" ht="13.5" thickBot="1" x14ac:dyDescent="0.25">
      <c r="A8" s="201"/>
      <c r="B8" s="202" t="s">
        <v>81</v>
      </c>
      <c r="C8" s="202"/>
      <c r="D8" s="203"/>
      <c r="E8" s="204">
        <f>SUM(E7:E7)</f>
        <v>0</v>
      </c>
      <c r="F8" s="205">
        <f>SUM(F7:F7)</f>
        <v>0</v>
      </c>
      <c r="G8" s="205">
        <f>SUM(G7:G7)</f>
        <v>0</v>
      </c>
      <c r="H8" s="205">
        <f>SUM(H7:H7)</f>
        <v>0</v>
      </c>
      <c r="I8" s="206">
        <f>SUM(I7:I7)</f>
        <v>0</v>
      </c>
    </row>
    <row r="9" spans="1:57" x14ac:dyDescent="0.2">
      <c r="A9" s="123"/>
      <c r="B9" s="123"/>
      <c r="C9" s="123"/>
      <c r="D9" s="123"/>
      <c r="E9" s="123"/>
      <c r="F9" s="123"/>
      <c r="G9" s="123"/>
      <c r="H9" s="123"/>
      <c r="I9" s="123"/>
    </row>
    <row r="10" spans="1:57" ht="19.5" customHeight="1" x14ac:dyDescent="0.25">
      <c r="A10" s="192" t="s">
        <v>82</v>
      </c>
      <c r="B10" s="192"/>
      <c r="C10" s="192"/>
      <c r="D10" s="192"/>
      <c r="E10" s="192"/>
      <c r="F10" s="192"/>
      <c r="G10" s="207"/>
      <c r="H10" s="192"/>
      <c r="I10" s="192"/>
      <c r="BA10" s="129"/>
      <c r="BB10" s="129"/>
      <c r="BC10" s="129"/>
      <c r="BD10" s="129"/>
      <c r="BE10" s="129"/>
    </row>
    <row r="11" spans="1:57" ht="13.5" thickBot="1" x14ac:dyDescent="0.25"/>
    <row r="12" spans="1:57" x14ac:dyDescent="0.2">
      <c r="A12" s="158" t="s">
        <v>83</v>
      </c>
      <c r="B12" s="159"/>
      <c r="C12" s="159"/>
      <c r="D12" s="208"/>
      <c r="E12" s="209" t="s">
        <v>84</v>
      </c>
      <c r="F12" s="210" t="s">
        <v>13</v>
      </c>
      <c r="G12" s="211" t="s">
        <v>85</v>
      </c>
      <c r="H12" s="212"/>
      <c r="I12" s="213" t="s">
        <v>84</v>
      </c>
    </row>
    <row r="13" spans="1:57" x14ac:dyDescent="0.2">
      <c r="A13" s="152" t="s">
        <v>119</v>
      </c>
      <c r="B13" s="143"/>
      <c r="C13" s="143"/>
      <c r="D13" s="214"/>
      <c r="E13" s="215">
        <v>0</v>
      </c>
      <c r="F13" s="216">
        <v>0</v>
      </c>
      <c r="G13" s="217">
        <v>0</v>
      </c>
      <c r="H13" s="218"/>
      <c r="I13" s="219">
        <f t="shared" ref="I13:I20" si="0">E13+F13*G13/100</f>
        <v>0</v>
      </c>
      <c r="BA13" s="1">
        <v>0</v>
      </c>
    </row>
    <row r="14" spans="1:57" x14ac:dyDescent="0.2">
      <c r="A14" s="152" t="s">
        <v>120</v>
      </c>
      <c r="B14" s="143"/>
      <c r="C14" s="143"/>
      <c r="D14" s="214"/>
      <c r="E14" s="215">
        <v>0</v>
      </c>
      <c r="F14" s="216">
        <v>0</v>
      </c>
      <c r="G14" s="217">
        <v>0</v>
      </c>
      <c r="H14" s="218"/>
      <c r="I14" s="219">
        <f t="shared" si="0"/>
        <v>0</v>
      </c>
      <c r="BA14" s="1">
        <v>0</v>
      </c>
    </row>
    <row r="15" spans="1:57" x14ac:dyDescent="0.2">
      <c r="A15" s="152" t="s">
        <v>121</v>
      </c>
      <c r="B15" s="143"/>
      <c r="C15" s="143"/>
      <c r="D15" s="214"/>
      <c r="E15" s="215">
        <v>0</v>
      </c>
      <c r="F15" s="216">
        <v>0</v>
      </c>
      <c r="G15" s="217">
        <v>0</v>
      </c>
      <c r="H15" s="218"/>
      <c r="I15" s="219">
        <f t="shared" si="0"/>
        <v>0</v>
      </c>
      <c r="BA15" s="1">
        <v>0</v>
      </c>
    </row>
    <row r="16" spans="1:57" x14ac:dyDescent="0.2">
      <c r="A16" s="152" t="s">
        <v>122</v>
      </c>
      <c r="B16" s="143"/>
      <c r="C16" s="143"/>
      <c r="D16" s="214"/>
      <c r="E16" s="215">
        <v>0</v>
      </c>
      <c r="F16" s="216">
        <v>0</v>
      </c>
      <c r="G16" s="217">
        <v>0</v>
      </c>
      <c r="H16" s="218"/>
      <c r="I16" s="219">
        <f t="shared" si="0"/>
        <v>0</v>
      </c>
      <c r="BA16" s="1">
        <v>0</v>
      </c>
    </row>
    <row r="17" spans="1:53" x14ac:dyDescent="0.2">
      <c r="A17" s="152" t="s">
        <v>123</v>
      </c>
      <c r="B17" s="143"/>
      <c r="C17" s="143"/>
      <c r="D17" s="214"/>
      <c r="E17" s="215">
        <v>0</v>
      </c>
      <c r="F17" s="216">
        <v>0</v>
      </c>
      <c r="G17" s="217">
        <v>21620</v>
      </c>
      <c r="H17" s="218"/>
      <c r="I17" s="219">
        <f t="shared" si="0"/>
        <v>0</v>
      </c>
      <c r="BA17" s="1">
        <v>1</v>
      </c>
    </row>
    <row r="18" spans="1:53" x14ac:dyDescent="0.2">
      <c r="A18" s="152" t="s">
        <v>124</v>
      </c>
      <c r="B18" s="143"/>
      <c r="C18" s="143"/>
      <c r="D18" s="214"/>
      <c r="E18" s="215">
        <v>0</v>
      </c>
      <c r="F18" s="216">
        <v>0</v>
      </c>
      <c r="G18" s="217">
        <v>21620</v>
      </c>
      <c r="H18" s="218"/>
      <c r="I18" s="219">
        <f t="shared" si="0"/>
        <v>0</v>
      </c>
      <c r="BA18" s="1">
        <v>1</v>
      </c>
    </row>
    <row r="19" spans="1:53" x14ac:dyDescent="0.2">
      <c r="A19" s="152" t="s">
        <v>125</v>
      </c>
      <c r="B19" s="143"/>
      <c r="C19" s="143"/>
      <c r="D19" s="214"/>
      <c r="E19" s="215">
        <v>0</v>
      </c>
      <c r="F19" s="216">
        <v>0</v>
      </c>
      <c r="G19" s="217">
        <v>21620</v>
      </c>
      <c r="H19" s="218"/>
      <c r="I19" s="219">
        <f t="shared" si="0"/>
        <v>0</v>
      </c>
      <c r="BA19" s="1">
        <v>2</v>
      </c>
    </row>
    <row r="20" spans="1:53" x14ac:dyDescent="0.2">
      <c r="A20" s="152" t="s">
        <v>126</v>
      </c>
      <c r="B20" s="143"/>
      <c r="C20" s="143"/>
      <c r="D20" s="214"/>
      <c r="E20" s="215">
        <v>0</v>
      </c>
      <c r="F20" s="216">
        <v>0</v>
      </c>
      <c r="G20" s="217">
        <v>21620</v>
      </c>
      <c r="H20" s="218"/>
      <c r="I20" s="219">
        <f t="shared" si="0"/>
        <v>0</v>
      </c>
      <c r="BA20" s="1">
        <v>2</v>
      </c>
    </row>
    <row r="21" spans="1:53" ht="13.5" thickBot="1" x14ac:dyDescent="0.25">
      <c r="A21" s="220"/>
      <c r="B21" s="221" t="s">
        <v>86</v>
      </c>
      <c r="C21" s="222"/>
      <c r="D21" s="223"/>
      <c r="E21" s="224"/>
      <c r="F21" s="225"/>
      <c r="G21" s="225"/>
      <c r="H21" s="859">
        <f>SUM(I13:I20)</f>
        <v>0</v>
      </c>
      <c r="I21" s="860"/>
    </row>
    <row r="23" spans="1:53" x14ac:dyDescent="0.2">
      <c r="B23" s="14"/>
      <c r="F23" s="226"/>
      <c r="G23" s="227"/>
      <c r="H23" s="227"/>
      <c r="I23" s="46"/>
    </row>
    <row r="24" spans="1:53" x14ac:dyDescent="0.2"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H21:I21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CB82"/>
  <sheetViews>
    <sheetView showGridLines="0" showZeros="0" zoomScaleNormal="100" zoomScaleSheetLayoutView="100" workbookViewId="0">
      <selection activeCell="F8" sqref="F8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'11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173</v>
      </c>
      <c r="D4" s="236"/>
      <c r="E4" s="869" t="str">
        <f>'11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45" t="s">
        <v>100</v>
      </c>
      <c r="B7" s="246" t="s">
        <v>174</v>
      </c>
      <c r="C7" s="247" t="s">
        <v>175</v>
      </c>
      <c r="D7" s="248"/>
      <c r="E7" s="249"/>
      <c r="F7" s="249"/>
      <c r="G7" s="250"/>
      <c r="H7" s="251"/>
      <c r="I7" s="252"/>
      <c r="J7" s="253"/>
      <c r="K7" s="254"/>
      <c r="O7" s="255">
        <v>1</v>
      </c>
    </row>
    <row r="8" spans="1:80" ht="22.5" x14ac:dyDescent="0.2">
      <c r="A8" s="256">
        <v>1</v>
      </c>
      <c r="B8" s="257" t="s">
        <v>113</v>
      </c>
      <c r="C8" s="258" t="s">
        <v>1909</v>
      </c>
      <c r="D8" s="259" t="s">
        <v>150</v>
      </c>
      <c r="E8" s="260">
        <v>1</v>
      </c>
      <c r="F8" s="260"/>
      <c r="G8" s="261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1</v>
      </c>
      <c r="AZ8" s="228">
        <v>4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x14ac:dyDescent="0.2">
      <c r="A9" s="265"/>
      <c r="B9" s="266" t="s">
        <v>101</v>
      </c>
      <c r="C9" s="267" t="s">
        <v>176</v>
      </c>
      <c r="D9" s="268"/>
      <c r="E9" s="269"/>
      <c r="F9" s="270"/>
      <c r="G9" s="271">
        <f>SUM(G7:G8)</f>
        <v>0</v>
      </c>
      <c r="H9" s="272"/>
      <c r="I9" s="273">
        <f>SUM(I7:I8)</f>
        <v>0</v>
      </c>
      <c r="J9" s="272"/>
      <c r="K9" s="273">
        <f>SUM(K7:K8)</f>
        <v>0</v>
      </c>
      <c r="O9" s="255">
        <v>4</v>
      </c>
      <c r="BA9" s="274">
        <f>SUM(BA7:BA8)</f>
        <v>0</v>
      </c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x14ac:dyDescent="0.2">
      <c r="E10" s="228"/>
    </row>
    <row r="11" spans="1:80" x14ac:dyDescent="0.2">
      <c r="E11" s="228"/>
    </row>
    <row r="12" spans="1:80" x14ac:dyDescent="0.2">
      <c r="E12" s="228"/>
    </row>
    <row r="13" spans="1:80" x14ac:dyDescent="0.2">
      <c r="E13" s="228"/>
    </row>
    <row r="14" spans="1:80" x14ac:dyDescent="0.2">
      <c r="E14" s="228"/>
    </row>
    <row r="15" spans="1:80" x14ac:dyDescent="0.2">
      <c r="E15" s="228"/>
    </row>
    <row r="16" spans="1:80" x14ac:dyDescent="0.2">
      <c r="E16" s="228"/>
    </row>
    <row r="17" spans="5:5" x14ac:dyDescent="0.2">
      <c r="E17" s="228"/>
    </row>
    <row r="18" spans="5:5" x14ac:dyDescent="0.2">
      <c r="E18" s="228"/>
    </row>
    <row r="19" spans="5:5" x14ac:dyDescent="0.2">
      <c r="E19" s="228"/>
    </row>
    <row r="20" spans="5:5" x14ac:dyDescent="0.2">
      <c r="E20" s="228"/>
    </row>
    <row r="21" spans="5:5" x14ac:dyDescent="0.2">
      <c r="E21" s="228"/>
    </row>
    <row r="22" spans="5:5" x14ac:dyDescent="0.2">
      <c r="E22" s="228"/>
    </row>
    <row r="23" spans="5:5" x14ac:dyDescent="0.2">
      <c r="E23" s="228"/>
    </row>
    <row r="24" spans="5:5" x14ac:dyDescent="0.2">
      <c r="E24" s="228"/>
    </row>
    <row r="25" spans="5:5" x14ac:dyDescent="0.2">
      <c r="E25" s="228"/>
    </row>
    <row r="26" spans="5:5" x14ac:dyDescent="0.2">
      <c r="E26" s="228"/>
    </row>
    <row r="27" spans="5:5" x14ac:dyDescent="0.2">
      <c r="E27" s="228"/>
    </row>
    <row r="28" spans="5:5" x14ac:dyDescent="0.2">
      <c r="E28" s="228"/>
    </row>
    <row r="29" spans="5:5" x14ac:dyDescent="0.2">
      <c r="E29" s="228"/>
    </row>
    <row r="30" spans="5:5" x14ac:dyDescent="0.2">
      <c r="E30" s="228"/>
    </row>
    <row r="31" spans="5:5" x14ac:dyDescent="0.2">
      <c r="E31" s="228"/>
    </row>
    <row r="32" spans="5:5" x14ac:dyDescent="0.2">
      <c r="E32" s="228"/>
    </row>
    <row r="33" spans="1:7" x14ac:dyDescent="0.2">
      <c r="A33" s="264"/>
      <c r="B33" s="264"/>
      <c r="C33" s="264"/>
      <c r="D33" s="264"/>
      <c r="E33" s="264"/>
      <c r="F33" s="264"/>
      <c r="G33" s="264"/>
    </row>
    <row r="34" spans="1:7" x14ac:dyDescent="0.2">
      <c r="A34" s="264"/>
      <c r="B34" s="264"/>
      <c r="C34" s="264"/>
      <c r="D34" s="264"/>
      <c r="E34" s="264"/>
      <c r="F34" s="264"/>
      <c r="G34" s="264"/>
    </row>
    <row r="35" spans="1:7" x14ac:dyDescent="0.2">
      <c r="A35" s="264"/>
      <c r="B35" s="264"/>
      <c r="C35" s="264"/>
      <c r="D35" s="264"/>
      <c r="E35" s="264"/>
      <c r="F35" s="264"/>
      <c r="G35" s="264"/>
    </row>
    <row r="36" spans="1:7" x14ac:dyDescent="0.2">
      <c r="A36" s="264"/>
      <c r="B36" s="264"/>
      <c r="C36" s="264"/>
      <c r="D36" s="264"/>
      <c r="E36" s="264"/>
      <c r="F36" s="264"/>
      <c r="G36" s="264"/>
    </row>
    <row r="37" spans="1:7" x14ac:dyDescent="0.2">
      <c r="E37" s="228"/>
    </row>
    <row r="38" spans="1:7" x14ac:dyDescent="0.2">
      <c r="E38" s="228"/>
    </row>
    <row r="39" spans="1:7" x14ac:dyDescent="0.2">
      <c r="E39" s="228"/>
    </row>
    <row r="40" spans="1:7" x14ac:dyDescent="0.2">
      <c r="E40" s="228"/>
    </row>
    <row r="41" spans="1:7" x14ac:dyDescent="0.2">
      <c r="E41" s="228"/>
    </row>
    <row r="42" spans="1:7" x14ac:dyDescent="0.2">
      <c r="E42" s="228"/>
    </row>
    <row r="43" spans="1:7" x14ac:dyDescent="0.2">
      <c r="E43" s="228"/>
    </row>
    <row r="44" spans="1:7" x14ac:dyDescent="0.2">
      <c r="E44" s="228"/>
    </row>
    <row r="45" spans="1:7" x14ac:dyDescent="0.2">
      <c r="E45" s="228"/>
    </row>
    <row r="46" spans="1:7" x14ac:dyDescent="0.2">
      <c r="E46" s="228"/>
    </row>
    <row r="47" spans="1:7" x14ac:dyDescent="0.2">
      <c r="E47" s="228"/>
    </row>
    <row r="48" spans="1:7" x14ac:dyDescent="0.2">
      <c r="E48" s="228"/>
    </row>
    <row r="49" spans="5:5" x14ac:dyDescent="0.2">
      <c r="E49" s="228"/>
    </row>
    <row r="50" spans="5:5" x14ac:dyDescent="0.2">
      <c r="E50" s="228"/>
    </row>
    <row r="51" spans="5:5" x14ac:dyDescent="0.2">
      <c r="E51" s="228"/>
    </row>
    <row r="52" spans="5:5" x14ac:dyDescent="0.2">
      <c r="E52" s="228"/>
    </row>
    <row r="53" spans="5:5" x14ac:dyDescent="0.2">
      <c r="E53" s="228"/>
    </row>
    <row r="54" spans="5:5" x14ac:dyDescent="0.2">
      <c r="E54" s="228"/>
    </row>
    <row r="55" spans="5:5" x14ac:dyDescent="0.2">
      <c r="E55" s="228"/>
    </row>
    <row r="56" spans="5:5" x14ac:dyDescent="0.2">
      <c r="E56" s="228"/>
    </row>
    <row r="57" spans="5:5" x14ac:dyDescent="0.2">
      <c r="E57" s="228"/>
    </row>
    <row r="58" spans="5:5" x14ac:dyDescent="0.2">
      <c r="E58" s="228"/>
    </row>
    <row r="59" spans="5:5" x14ac:dyDescent="0.2">
      <c r="E59" s="228"/>
    </row>
    <row r="60" spans="5:5" x14ac:dyDescent="0.2">
      <c r="E60" s="228"/>
    </row>
    <row r="61" spans="5:5" x14ac:dyDescent="0.2">
      <c r="E61" s="228"/>
    </row>
    <row r="62" spans="5:5" x14ac:dyDescent="0.2">
      <c r="E62" s="228"/>
    </row>
    <row r="63" spans="5:5" x14ac:dyDescent="0.2">
      <c r="E63" s="228"/>
    </row>
    <row r="64" spans="5:5" x14ac:dyDescent="0.2">
      <c r="E64" s="228"/>
    </row>
    <row r="65" spans="1:7" x14ac:dyDescent="0.2">
      <c r="E65" s="228"/>
    </row>
    <row r="66" spans="1:7" x14ac:dyDescent="0.2">
      <c r="E66" s="228"/>
    </row>
    <row r="67" spans="1:7" x14ac:dyDescent="0.2">
      <c r="E67" s="228"/>
    </row>
    <row r="68" spans="1:7" x14ac:dyDescent="0.2">
      <c r="A68" s="275"/>
      <c r="B68" s="275"/>
    </row>
    <row r="69" spans="1:7" x14ac:dyDescent="0.2">
      <c r="A69" s="264"/>
      <c r="B69" s="264"/>
      <c r="C69" s="276"/>
      <c r="D69" s="276"/>
      <c r="E69" s="277"/>
      <c r="F69" s="276"/>
      <c r="G69" s="278"/>
    </row>
    <row r="70" spans="1:7" x14ac:dyDescent="0.2">
      <c r="A70" s="279"/>
      <c r="B70" s="279"/>
      <c r="C70" s="264"/>
      <c r="D70" s="264"/>
      <c r="E70" s="280"/>
      <c r="F70" s="264"/>
      <c r="G70" s="264"/>
    </row>
    <row r="71" spans="1:7" x14ac:dyDescent="0.2">
      <c r="A71" s="264"/>
      <c r="B71" s="264"/>
      <c r="C71" s="264"/>
      <c r="D71" s="264"/>
      <c r="E71" s="280"/>
      <c r="F71" s="264"/>
      <c r="G71" s="264"/>
    </row>
    <row r="72" spans="1:7" x14ac:dyDescent="0.2">
      <c r="A72" s="264"/>
      <c r="B72" s="264"/>
      <c r="C72" s="264"/>
      <c r="D72" s="264"/>
      <c r="E72" s="280"/>
      <c r="F72" s="264"/>
      <c r="G72" s="264"/>
    </row>
    <row r="73" spans="1:7" x14ac:dyDescent="0.2">
      <c r="A73" s="264"/>
      <c r="B73" s="264"/>
      <c r="C73" s="264"/>
      <c r="D73" s="264"/>
      <c r="E73" s="280"/>
      <c r="F73" s="264"/>
      <c r="G73" s="264"/>
    </row>
    <row r="74" spans="1:7" x14ac:dyDescent="0.2">
      <c r="A74" s="264"/>
      <c r="B74" s="264"/>
      <c r="C74" s="264"/>
      <c r="D74" s="264"/>
      <c r="E74" s="280"/>
      <c r="F74" s="264"/>
      <c r="G74" s="264"/>
    </row>
    <row r="75" spans="1:7" x14ac:dyDescent="0.2">
      <c r="A75" s="264"/>
      <c r="B75" s="264"/>
      <c r="C75" s="264"/>
      <c r="D75" s="264"/>
      <c r="E75" s="280"/>
      <c r="F75" s="264"/>
      <c r="G75" s="264"/>
    </row>
    <row r="76" spans="1:7" x14ac:dyDescent="0.2">
      <c r="A76" s="264"/>
      <c r="B76" s="264"/>
      <c r="C76" s="264"/>
      <c r="D76" s="264"/>
      <c r="E76" s="280"/>
      <c r="F76" s="264"/>
      <c r="G76" s="264"/>
    </row>
    <row r="77" spans="1:7" x14ac:dyDescent="0.2">
      <c r="A77" s="264"/>
      <c r="B77" s="264"/>
      <c r="C77" s="264"/>
      <c r="D77" s="264"/>
      <c r="E77" s="280"/>
      <c r="F77" s="264"/>
      <c r="G77" s="264"/>
    </row>
    <row r="78" spans="1:7" x14ac:dyDescent="0.2">
      <c r="A78" s="264"/>
      <c r="B78" s="264"/>
      <c r="C78" s="264"/>
      <c r="D78" s="264"/>
      <c r="E78" s="280"/>
      <c r="F78" s="264"/>
      <c r="G78" s="264"/>
    </row>
    <row r="79" spans="1:7" x14ac:dyDescent="0.2">
      <c r="A79" s="264"/>
      <c r="B79" s="264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</sheetData>
  <mergeCells count="4">
    <mergeCell ref="A1:G1"/>
    <mergeCell ref="A3:B3"/>
    <mergeCell ref="A4:B4"/>
    <mergeCell ref="E4:G4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/>
  <dimension ref="A1:BE51"/>
  <sheetViews>
    <sheetView zoomScaleNormal="100" workbookViewId="0">
      <selection activeCell="J22" sqref="J22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177</v>
      </c>
      <c r="B5" s="106"/>
      <c r="C5" s="107" t="s">
        <v>178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'12 0213 Rek'!E12</f>
        <v>0</v>
      </c>
      <c r="D15" t="s">
        <v>119</v>
      </c>
      <c r="E15"/>
      <c r="F15"/>
      <c r="G15" s="989"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'12 0213 Rek'!F12</f>
        <v>0</v>
      </c>
      <c r="D16" t="s">
        <v>120</v>
      </c>
      <c r="E16"/>
      <c r="F16"/>
      <c r="G16" s="990"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'12 0213 Rek'!H8</f>
        <v>0</v>
      </c>
      <c r="D17" t="s">
        <v>121</v>
      </c>
      <c r="E17"/>
      <c r="F17"/>
      <c r="G17" s="990"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'12 0213 Rek'!G8</f>
        <v>0</v>
      </c>
      <c r="D18" t="s">
        <v>122</v>
      </c>
      <c r="E18"/>
      <c r="F18"/>
      <c r="G18" s="990"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t="s">
        <v>123</v>
      </c>
      <c r="E19"/>
      <c r="F19"/>
      <c r="G19" s="990">
        <v>0</v>
      </c>
    </row>
    <row r="20" spans="1:7" ht="15.95" customHeight="1" x14ac:dyDescent="0.2">
      <c r="A20" s="152"/>
      <c r="B20" s="143"/>
      <c r="C20" s="144"/>
      <c r="D20" t="s">
        <v>124</v>
      </c>
      <c r="E20"/>
      <c r="F20"/>
      <c r="G20" s="990">
        <v>0</v>
      </c>
    </row>
    <row r="21" spans="1:7" ht="15.95" customHeight="1" x14ac:dyDescent="0.2">
      <c r="A21" s="152" t="s">
        <v>30</v>
      </c>
      <c r="B21" s="143"/>
      <c r="C21" s="144">
        <f>'12 0213 Rek'!I8</f>
        <v>0</v>
      </c>
      <c r="D21" t="s">
        <v>125</v>
      </c>
      <c r="E21"/>
      <c r="F21"/>
      <c r="G21" s="990"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t="s">
        <v>62</v>
      </c>
      <c r="E22"/>
      <c r="F22"/>
      <c r="G22" s="990"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t="s">
        <v>64</v>
      </c>
      <c r="E23"/>
      <c r="F23"/>
      <c r="G23" s="991"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/>
  <dimension ref="A1:BE72"/>
  <sheetViews>
    <sheetView workbookViewId="0">
      <selection activeCell="O17" sqref="O1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179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t="s">
        <v>185</v>
      </c>
      <c r="B7" s="60" t="s">
        <v>186</v>
      </c>
      <c r="D7" s="200"/>
      <c r="E7" s="664">
        <f>'12 0213 Pol'!G29</f>
        <v>0</v>
      </c>
      <c r="F7">
        <v>0</v>
      </c>
      <c r="G7">
        <v>0</v>
      </c>
      <c r="H7">
        <v>0</v>
      </c>
      <c r="I7">
        <v>0</v>
      </c>
    </row>
    <row r="8" spans="1:57" s="14" customFormat="1" x14ac:dyDescent="0.2">
      <c r="A8" t="s">
        <v>199</v>
      </c>
      <c r="B8" s="60" t="s">
        <v>200</v>
      </c>
      <c r="C8" s="123"/>
      <c r="D8" s="200"/>
      <c r="E8" s="664">
        <f>'12 0213 Pol'!G40</f>
        <v>0</v>
      </c>
      <c r="F8">
        <v>0</v>
      </c>
      <c r="G8">
        <v>0</v>
      </c>
      <c r="H8">
        <v>0</v>
      </c>
      <c r="I8">
        <v>0</v>
      </c>
    </row>
    <row r="9" spans="1:57" x14ac:dyDescent="0.2">
      <c r="A9" t="s">
        <v>502</v>
      </c>
      <c r="B9" s="60" t="s">
        <v>503</v>
      </c>
      <c r="C9" s="123"/>
      <c r="D9" s="200"/>
      <c r="E9" s="988">
        <f>'12 0213 Pol'!G44</f>
        <v>0</v>
      </c>
      <c r="F9">
        <v>0</v>
      </c>
      <c r="G9">
        <v>0</v>
      </c>
      <c r="H9">
        <v>0</v>
      </c>
      <c r="I9">
        <v>0</v>
      </c>
    </row>
    <row r="10" spans="1:57" ht="19.5" customHeight="1" x14ac:dyDescent="0.2">
      <c r="A10" t="s">
        <v>214</v>
      </c>
      <c r="B10" s="60" t="s">
        <v>215</v>
      </c>
      <c r="C10" s="123"/>
      <c r="D10" s="200"/>
      <c r="E10" s="988">
        <f>'12 0213 Pol'!G47</f>
        <v>0</v>
      </c>
      <c r="F10">
        <v>0</v>
      </c>
      <c r="G10">
        <v>0</v>
      </c>
      <c r="H10">
        <v>0</v>
      </c>
      <c r="I10">
        <v>0</v>
      </c>
      <c r="BA10" s="129"/>
      <c r="BB10" s="129"/>
      <c r="BC10" s="129"/>
      <c r="BD10" s="129"/>
      <c r="BE10" s="129"/>
    </row>
    <row r="11" spans="1:57" ht="13.5" thickBot="1" x14ac:dyDescent="0.25">
      <c r="A11" t="s">
        <v>510</v>
      </c>
      <c r="B11" s="60" t="s">
        <v>511</v>
      </c>
      <c r="C11" s="123"/>
      <c r="D11" s="200"/>
      <c r="E11" s="988"/>
      <c r="F11" s="988">
        <f>'12 0213 Pol'!G55</f>
        <v>0</v>
      </c>
      <c r="G11">
        <v>0</v>
      </c>
      <c r="H11">
        <v>0</v>
      </c>
      <c r="I11">
        <v>0</v>
      </c>
    </row>
    <row r="12" spans="1:57" ht="13.5" thickBot="1" x14ac:dyDescent="0.25">
      <c r="A12" s="201"/>
      <c r="B12" s="202" t="s">
        <v>81</v>
      </c>
      <c r="C12" s="202"/>
      <c r="D12" s="203"/>
      <c r="E12" s="204">
        <f>SUM(E7:E11)</f>
        <v>0</v>
      </c>
      <c r="F12" s="205">
        <f>SUM(F7:F11)</f>
        <v>0</v>
      </c>
      <c r="G12" s="205">
        <v>0</v>
      </c>
      <c r="H12" s="205">
        <v>0</v>
      </c>
      <c r="I12" s="206">
        <v>0</v>
      </c>
    </row>
    <row r="13" spans="1:57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BA13" s="1">
        <v>0</v>
      </c>
    </row>
    <row r="14" spans="1:57" ht="18" x14ac:dyDescent="0.25">
      <c r="A14" s="192" t="s">
        <v>82</v>
      </c>
      <c r="B14" s="192"/>
      <c r="C14" s="192"/>
      <c r="D14" s="192"/>
      <c r="E14" s="192"/>
      <c r="F14" s="192"/>
      <c r="G14" s="207"/>
      <c r="H14" s="192"/>
      <c r="I14" s="192"/>
      <c r="BA14" s="1">
        <v>0</v>
      </c>
    </row>
    <row r="15" spans="1:57" ht="13.5" thickBot="1" x14ac:dyDescent="0.25">
      <c r="BA15" s="1">
        <v>0</v>
      </c>
    </row>
    <row r="16" spans="1:57" x14ac:dyDescent="0.2">
      <c r="A16" s="158" t="s">
        <v>83</v>
      </c>
      <c r="B16" s="159"/>
      <c r="C16" s="159"/>
      <c r="D16" s="208"/>
      <c r="E16" s="209" t="s">
        <v>84</v>
      </c>
      <c r="F16" s="210" t="s">
        <v>13</v>
      </c>
      <c r="G16" s="211" t="s">
        <v>85</v>
      </c>
      <c r="H16" s="212"/>
      <c r="I16" s="213" t="s">
        <v>84</v>
      </c>
      <c r="BA16" s="1">
        <v>0</v>
      </c>
    </row>
    <row r="17" spans="1:53" x14ac:dyDescent="0.2">
      <c r="A17" s="152" t="s">
        <v>119</v>
      </c>
      <c r="B17" s="143"/>
      <c r="C17" s="143"/>
      <c r="D17" s="214"/>
      <c r="E17" s="215">
        <v>0</v>
      </c>
      <c r="F17" s="216">
        <v>0</v>
      </c>
      <c r="G17"/>
      <c r="H17"/>
      <c r="I17">
        <v>0</v>
      </c>
      <c r="BA17" s="1">
        <v>1</v>
      </c>
    </row>
    <row r="18" spans="1:53" x14ac:dyDescent="0.2">
      <c r="A18" s="152" t="s">
        <v>120</v>
      </c>
      <c r="B18" s="143"/>
      <c r="C18" s="143"/>
      <c r="D18" s="214"/>
      <c r="E18" s="215">
        <v>0</v>
      </c>
      <c r="F18" s="216">
        <v>0</v>
      </c>
      <c r="G18"/>
      <c r="H18"/>
      <c r="I18">
        <v>0</v>
      </c>
      <c r="BA18" s="1">
        <v>1</v>
      </c>
    </row>
    <row r="19" spans="1:53" x14ac:dyDescent="0.2">
      <c r="A19" s="152" t="s">
        <v>121</v>
      </c>
      <c r="B19" s="143"/>
      <c r="C19" s="143"/>
      <c r="D19" s="214"/>
      <c r="E19" s="215">
        <v>0</v>
      </c>
      <c r="F19" s="216">
        <v>0</v>
      </c>
      <c r="G19"/>
      <c r="H19"/>
      <c r="I19">
        <v>0</v>
      </c>
      <c r="BA19" s="1">
        <v>2</v>
      </c>
    </row>
    <row r="20" spans="1:53" x14ac:dyDescent="0.2">
      <c r="A20" s="152" t="s">
        <v>122</v>
      </c>
      <c r="B20" s="143"/>
      <c r="C20" s="143"/>
      <c r="D20" s="214"/>
      <c r="E20" s="215">
        <v>0</v>
      </c>
      <c r="F20" s="216">
        <v>0</v>
      </c>
      <c r="G20"/>
      <c r="H20"/>
      <c r="I20">
        <v>0</v>
      </c>
      <c r="BA20" s="1">
        <v>2</v>
      </c>
    </row>
    <row r="21" spans="1:53" x14ac:dyDescent="0.2">
      <c r="A21" s="152" t="s">
        <v>123</v>
      </c>
      <c r="B21" s="143"/>
      <c r="C21" s="143"/>
      <c r="D21" s="214"/>
      <c r="E21" s="215">
        <v>0</v>
      </c>
      <c r="F21" s="216">
        <v>0</v>
      </c>
      <c r="G21"/>
      <c r="H21"/>
      <c r="I21">
        <v>0</v>
      </c>
    </row>
    <row r="22" spans="1:53" x14ac:dyDescent="0.2">
      <c r="A22" s="152" t="s">
        <v>124</v>
      </c>
      <c r="B22" s="143"/>
      <c r="C22" s="143"/>
      <c r="D22" s="214"/>
      <c r="E22" s="215">
        <v>0</v>
      </c>
      <c r="F22" s="216">
        <v>0</v>
      </c>
      <c r="G22"/>
      <c r="H22"/>
      <c r="I22">
        <v>0</v>
      </c>
    </row>
    <row r="23" spans="1:53" x14ac:dyDescent="0.2">
      <c r="A23" s="152" t="s">
        <v>125</v>
      </c>
      <c r="B23" s="143"/>
      <c r="C23" s="143"/>
      <c r="D23" s="214"/>
      <c r="E23" s="215">
        <v>0</v>
      </c>
      <c r="F23" s="216">
        <v>0</v>
      </c>
      <c r="G23"/>
      <c r="H23"/>
      <c r="I23">
        <v>0</v>
      </c>
    </row>
    <row r="24" spans="1:53" x14ac:dyDescent="0.2">
      <c r="A24" s="152" t="s">
        <v>126</v>
      </c>
      <c r="B24" s="143"/>
      <c r="C24" s="143"/>
      <c r="D24" s="214"/>
      <c r="E24" s="215">
        <v>0</v>
      </c>
      <c r="F24" s="216">
        <v>0</v>
      </c>
      <c r="G24"/>
      <c r="H24"/>
      <c r="I24">
        <v>0</v>
      </c>
    </row>
    <row r="25" spans="1:53" ht="13.5" thickBot="1" x14ac:dyDescent="0.25">
      <c r="A25"/>
      <c r="B25" t="s">
        <v>86</v>
      </c>
      <c r="C25"/>
      <c r="D25"/>
      <c r="E25"/>
      <c r="F25"/>
      <c r="G25"/>
      <c r="H25" s="859">
        <v>0</v>
      </c>
      <c r="I25" s="860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</sheetData>
  <mergeCells count="4">
    <mergeCell ref="A1:B1"/>
    <mergeCell ref="A2:B2"/>
    <mergeCell ref="G2:I2"/>
    <mergeCell ref="H25:I25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19" zoomScaleNormal="100" workbookViewId="0">
      <selection activeCell="G27" sqref="G27"/>
    </sheetView>
  </sheetViews>
  <sheetFormatPr defaultRowHeight="12.75" x14ac:dyDescent="0.2"/>
  <cols>
    <col min="1" max="1" width="4.140625" customWidth="1"/>
    <col min="2" max="2" width="5.7109375" customWidth="1"/>
    <col min="3" max="3" width="29.5703125" customWidth="1"/>
    <col min="4" max="4" width="24.85546875" customWidth="1"/>
    <col min="5" max="5" width="5.28515625" customWidth="1"/>
    <col min="6" max="6" width="9.7109375" customWidth="1"/>
    <col min="7" max="7" width="13.140625" customWidth="1"/>
  </cols>
  <sheetData>
    <row r="1" spans="1:7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7" ht="13.5" thickBot="1" x14ac:dyDescent="0.25">
      <c r="A2" s="228"/>
      <c r="B2" s="229"/>
      <c r="C2" s="230"/>
      <c r="D2" s="230"/>
      <c r="E2" s="231"/>
      <c r="F2" s="230"/>
      <c r="G2" s="230"/>
    </row>
    <row r="3" spans="1:7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">
        <v>108</v>
      </c>
      <c r="G3" s="235"/>
    </row>
    <row r="4" spans="1:7" ht="13.5" thickBot="1" x14ac:dyDescent="0.25">
      <c r="A4" s="868" t="s">
        <v>78</v>
      </c>
      <c r="B4" s="855"/>
      <c r="C4" s="188" t="s">
        <v>563</v>
      </c>
      <c r="D4" s="236"/>
      <c r="E4" s="869" t="s">
        <v>109</v>
      </c>
      <c r="F4" s="870"/>
      <c r="G4" s="871"/>
    </row>
    <row r="5" spans="1:7" ht="13.5" thickTop="1" x14ac:dyDescent="0.2">
      <c r="A5" s="237"/>
      <c r="B5" s="228"/>
      <c r="C5" s="228"/>
      <c r="D5" s="228"/>
      <c r="E5" s="238"/>
      <c r="F5" s="228"/>
      <c r="G5" s="239"/>
    </row>
    <row r="6" spans="1:7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</row>
    <row r="7" spans="1:7" x14ac:dyDescent="0.2">
      <c r="A7" s="245" t="s">
        <v>100</v>
      </c>
      <c r="B7" s="246" t="s">
        <v>520</v>
      </c>
      <c r="C7" s="247" t="s">
        <v>521</v>
      </c>
      <c r="D7" s="248"/>
      <c r="E7" s="249"/>
      <c r="F7" s="249"/>
      <c r="G7" s="250"/>
    </row>
    <row r="8" spans="1:7" x14ac:dyDescent="0.2">
      <c r="A8" s="256">
        <v>1</v>
      </c>
      <c r="B8" s="257" t="s">
        <v>522</v>
      </c>
      <c r="C8" s="258" t="s">
        <v>523</v>
      </c>
      <c r="D8" s="259" t="s">
        <v>524</v>
      </c>
      <c r="E8" s="260">
        <v>1</v>
      </c>
      <c r="F8" s="260"/>
      <c r="G8" s="261">
        <f>E8*F8</f>
        <v>0</v>
      </c>
    </row>
    <row r="9" spans="1:7" x14ac:dyDescent="0.2">
      <c r="A9" s="629"/>
      <c r="B9" s="631"/>
      <c r="C9" s="863" t="s">
        <v>525</v>
      </c>
      <c r="D9" s="864"/>
      <c r="E9" s="632">
        <v>0</v>
      </c>
      <c r="F9" s="633"/>
      <c r="G9" s="634"/>
    </row>
    <row r="10" spans="1:7" x14ac:dyDescent="0.2">
      <c r="A10" s="629"/>
      <c r="B10" s="631"/>
      <c r="C10" s="861" t="s">
        <v>526</v>
      </c>
      <c r="D10" s="862"/>
      <c r="E10" s="632">
        <v>0</v>
      </c>
      <c r="F10" s="633"/>
      <c r="G10" s="634"/>
    </row>
    <row r="11" spans="1:7" x14ac:dyDescent="0.2">
      <c r="A11" s="629"/>
      <c r="B11" s="631"/>
      <c r="C11" s="861" t="s">
        <v>527</v>
      </c>
      <c r="D11" s="862"/>
      <c r="E11" s="632">
        <v>0</v>
      </c>
      <c r="F11" s="633"/>
      <c r="G11" s="634"/>
    </row>
    <row r="12" spans="1:7" x14ac:dyDescent="0.2">
      <c r="A12" s="629"/>
      <c r="B12" s="631"/>
      <c r="C12" s="861" t="s">
        <v>528</v>
      </c>
      <c r="D12" s="862"/>
      <c r="E12" s="632">
        <v>0</v>
      </c>
      <c r="F12" s="633"/>
      <c r="G12" s="634"/>
    </row>
    <row r="13" spans="1:7" x14ac:dyDescent="0.2">
      <c r="A13" s="629"/>
      <c r="B13" s="631"/>
      <c r="C13" s="861" t="s">
        <v>1928</v>
      </c>
      <c r="D13" s="862"/>
      <c r="E13" s="632">
        <v>1</v>
      </c>
      <c r="F13" s="633"/>
      <c r="G13" s="634"/>
    </row>
    <row r="14" spans="1:7" x14ac:dyDescent="0.2">
      <c r="A14" s="256">
        <v>2</v>
      </c>
      <c r="B14" s="257" t="s">
        <v>529</v>
      </c>
      <c r="C14" s="258" t="s">
        <v>530</v>
      </c>
      <c r="D14" s="259" t="s">
        <v>524</v>
      </c>
      <c r="E14" s="260">
        <v>1</v>
      </c>
      <c r="F14" s="260"/>
      <c r="G14" s="261">
        <f>E14*F14</f>
        <v>0</v>
      </c>
    </row>
    <row r="15" spans="1:7" x14ac:dyDescent="0.2">
      <c r="A15" s="629"/>
      <c r="B15" s="631"/>
      <c r="C15" s="861" t="s">
        <v>531</v>
      </c>
      <c r="D15" s="862"/>
      <c r="E15" s="632">
        <v>0</v>
      </c>
      <c r="F15" s="633"/>
      <c r="G15" s="634"/>
    </row>
    <row r="16" spans="1:7" x14ac:dyDescent="0.2">
      <c r="A16" s="629"/>
      <c r="B16" s="631"/>
      <c r="C16" s="861" t="s">
        <v>532</v>
      </c>
      <c r="D16" s="862"/>
      <c r="E16" s="632">
        <v>0</v>
      </c>
      <c r="F16" s="633"/>
      <c r="G16" s="634"/>
    </row>
    <row r="17" spans="1:7" x14ac:dyDescent="0.2">
      <c r="A17" s="629"/>
      <c r="B17" s="631"/>
      <c r="C17" s="861" t="s">
        <v>533</v>
      </c>
      <c r="D17" s="862"/>
      <c r="E17" s="632">
        <v>0</v>
      </c>
      <c r="F17" s="633"/>
      <c r="G17" s="634"/>
    </row>
    <row r="18" spans="1:7" x14ac:dyDescent="0.2">
      <c r="A18" s="629"/>
      <c r="B18" s="631"/>
      <c r="C18" s="865" t="s">
        <v>1885</v>
      </c>
      <c r="D18" s="866"/>
      <c r="E18" s="632">
        <v>1</v>
      </c>
      <c r="F18" s="633"/>
      <c r="G18" s="634"/>
    </row>
    <row r="19" spans="1:7" x14ac:dyDescent="0.2">
      <c r="A19" s="256">
        <v>3</v>
      </c>
      <c r="B19" s="257" t="s">
        <v>534</v>
      </c>
      <c r="C19" s="258" t="s">
        <v>535</v>
      </c>
      <c r="D19" s="259" t="s">
        <v>524</v>
      </c>
      <c r="E19" s="260">
        <v>1</v>
      </c>
      <c r="F19" s="260"/>
      <c r="G19" s="261">
        <f>E19*F19</f>
        <v>0</v>
      </c>
    </row>
    <row r="20" spans="1:7" x14ac:dyDescent="0.2">
      <c r="A20" s="629"/>
      <c r="B20" s="631"/>
      <c r="C20" s="861" t="s">
        <v>536</v>
      </c>
      <c r="D20" s="862"/>
      <c r="E20" s="632">
        <v>0</v>
      </c>
      <c r="F20" s="633"/>
      <c r="G20" s="634"/>
    </row>
    <row r="21" spans="1:7" x14ac:dyDescent="0.2">
      <c r="A21" s="629"/>
      <c r="B21" s="631"/>
      <c r="C21" s="861" t="s">
        <v>537</v>
      </c>
      <c r="D21" s="862"/>
      <c r="E21" s="632">
        <v>0</v>
      </c>
      <c r="F21" s="633"/>
      <c r="G21" s="634"/>
    </row>
    <row r="22" spans="1:7" x14ac:dyDescent="0.2">
      <c r="A22" s="629"/>
      <c r="B22" s="631"/>
      <c r="C22" s="861" t="s">
        <v>538</v>
      </c>
      <c r="D22" s="862"/>
      <c r="E22" s="632">
        <v>0</v>
      </c>
      <c r="F22" s="633"/>
      <c r="G22" s="634"/>
    </row>
    <row r="23" spans="1:7" x14ac:dyDescent="0.2">
      <c r="A23" s="629"/>
      <c r="B23" s="631"/>
      <c r="C23" s="861" t="s">
        <v>1929</v>
      </c>
      <c r="D23" s="862"/>
      <c r="E23" s="632">
        <v>1</v>
      </c>
      <c r="F23" s="633"/>
      <c r="G23" s="634"/>
    </row>
    <row r="24" spans="1:7" ht="56.25" x14ac:dyDescent="0.2">
      <c r="A24" s="256">
        <v>4</v>
      </c>
      <c r="B24" s="257" t="s">
        <v>539</v>
      </c>
      <c r="C24" s="258" t="s">
        <v>1930</v>
      </c>
      <c r="D24" s="259" t="s">
        <v>524</v>
      </c>
      <c r="E24" s="260">
        <v>1</v>
      </c>
      <c r="F24" s="260"/>
      <c r="G24" s="261">
        <f>E24*F24</f>
        <v>0</v>
      </c>
    </row>
    <row r="25" spans="1:7" x14ac:dyDescent="0.2">
      <c r="A25" s="265"/>
      <c r="B25" s="266" t="s">
        <v>101</v>
      </c>
      <c r="C25" s="267" t="s">
        <v>540</v>
      </c>
      <c r="D25" s="268"/>
      <c r="E25" s="269"/>
      <c r="F25" s="270"/>
      <c r="G25" s="271">
        <f>SUM(G7:G24)</f>
        <v>0</v>
      </c>
    </row>
    <row r="26" spans="1:7" x14ac:dyDescent="0.2">
      <c r="A26" s="245" t="s">
        <v>100</v>
      </c>
      <c r="B26" s="246" t="s">
        <v>541</v>
      </c>
      <c r="C26" s="247" t="s">
        <v>542</v>
      </c>
      <c r="D26" s="248"/>
      <c r="E26" s="249"/>
      <c r="F26" s="249"/>
      <c r="G26" s="250"/>
    </row>
    <row r="27" spans="1:7" x14ac:dyDescent="0.2">
      <c r="A27" s="256">
        <v>5</v>
      </c>
      <c r="B27" s="257" t="s">
        <v>543</v>
      </c>
      <c r="C27" s="258" t="s">
        <v>1918</v>
      </c>
      <c r="D27" s="259" t="s">
        <v>524</v>
      </c>
      <c r="E27" s="260">
        <v>1</v>
      </c>
      <c r="F27" s="260"/>
      <c r="G27" s="261">
        <f>E27*F27</f>
        <v>0</v>
      </c>
    </row>
    <row r="28" spans="1:7" ht="82.5" customHeight="1" x14ac:dyDescent="0.2">
      <c r="A28" s="629"/>
      <c r="B28" s="631"/>
      <c r="C28" s="861" t="s">
        <v>1919</v>
      </c>
      <c r="D28" s="862"/>
      <c r="E28" s="632">
        <v>0</v>
      </c>
      <c r="F28" s="633"/>
      <c r="G28" s="634"/>
    </row>
    <row r="29" spans="1:7" x14ac:dyDescent="0.2">
      <c r="A29" s="629"/>
      <c r="B29" s="631"/>
      <c r="C29" s="861" t="s">
        <v>544</v>
      </c>
      <c r="D29" s="862"/>
      <c r="E29" s="632">
        <v>1</v>
      </c>
      <c r="F29" s="633"/>
      <c r="G29" s="634"/>
    </row>
    <row r="30" spans="1:7" x14ac:dyDescent="0.2">
      <c r="A30" s="256">
        <v>6</v>
      </c>
      <c r="B30" s="257" t="s">
        <v>545</v>
      </c>
      <c r="C30" s="258" t="s">
        <v>546</v>
      </c>
      <c r="D30" s="259" t="s">
        <v>524</v>
      </c>
      <c r="E30" s="260">
        <v>1</v>
      </c>
      <c r="F30" s="260"/>
      <c r="G30" s="261">
        <f>E30*F30</f>
        <v>0</v>
      </c>
    </row>
    <row r="31" spans="1:7" x14ac:dyDescent="0.2">
      <c r="A31" s="629"/>
      <c r="B31" s="631"/>
      <c r="C31" s="861" t="s">
        <v>547</v>
      </c>
      <c r="D31" s="862"/>
      <c r="E31" s="632">
        <v>0</v>
      </c>
      <c r="F31" s="633"/>
      <c r="G31" s="634"/>
    </row>
    <row r="32" spans="1:7" x14ac:dyDescent="0.2">
      <c r="A32" s="629"/>
      <c r="B32" s="631"/>
      <c r="C32" s="861" t="s">
        <v>548</v>
      </c>
      <c r="D32" s="862"/>
      <c r="E32" s="632">
        <v>0</v>
      </c>
      <c r="F32" s="633"/>
      <c r="G32" s="634"/>
    </row>
    <row r="33" spans="1:7" x14ac:dyDescent="0.2">
      <c r="A33" s="629"/>
      <c r="B33" s="631"/>
      <c r="C33" s="861" t="s">
        <v>549</v>
      </c>
      <c r="D33" s="862"/>
      <c r="E33" s="632">
        <v>0</v>
      </c>
      <c r="F33" s="633"/>
      <c r="G33" s="634"/>
    </row>
    <row r="34" spans="1:7" x14ac:dyDescent="0.2">
      <c r="A34" s="629"/>
      <c r="B34" s="631"/>
      <c r="C34" s="861" t="s">
        <v>550</v>
      </c>
      <c r="D34" s="862"/>
      <c r="E34" s="632">
        <v>0</v>
      </c>
      <c r="F34" s="633"/>
      <c r="G34" s="634"/>
    </row>
    <row r="35" spans="1:7" x14ac:dyDescent="0.2">
      <c r="A35" s="629"/>
      <c r="B35" s="631"/>
      <c r="C35" s="861" t="s">
        <v>551</v>
      </c>
      <c r="D35" s="862"/>
      <c r="E35" s="632">
        <v>1</v>
      </c>
      <c r="F35" s="633"/>
      <c r="G35" s="634"/>
    </row>
    <row r="36" spans="1:7" x14ac:dyDescent="0.2">
      <c r="A36" s="256">
        <v>7</v>
      </c>
      <c r="B36" s="257" t="s">
        <v>552</v>
      </c>
      <c r="C36" s="258" t="s">
        <v>553</v>
      </c>
      <c r="D36" s="259" t="s">
        <v>524</v>
      </c>
      <c r="E36" s="260">
        <v>1</v>
      </c>
      <c r="F36" s="260"/>
      <c r="G36" s="261">
        <f>E36*F36</f>
        <v>0</v>
      </c>
    </row>
    <row r="37" spans="1:7" x14ac:dyDescent="0.2">
      <c r="A37" s="629"/>
      <c r="B37" s="631"/>
      <c r="C37" s="861" t="s">
        <v>554</v>
      </c>
      <c r="D37" s="862"/>
      <c r="E37" s="632">
        <v>0</v>
      </c>
      <c r="F37" s="633"/>
      <c r="G37" s="634"/>
    </row>
    <row r="38" spans="1:7" x14ac:dyDescent="0.2">
      <c r="A38" s="629"/>
      <c r="B38" s="631"/>
      <c r="C38" s="861" t="s">
        <v>555</v>
      </c>
      <c r="D38" s="862"/>
      <c r="E38" s="632">
        <v>1</v>
      </c>
      <c r="F38" s="633"/>
      <c r="G38" s="634"/>
    </row>
    <row r="39" spans="1:7" x14ac:dyDescent="0.2">
      <c r="A39" s="256">
        <v>8</v>
      </c>
      <c r="B39" s="257" t="s">
        <v>556</v>
      </c>
      <c r="C39" s="258" t="s">
        <v>557</v>
      </c>
      <c r="D39" s="259" t="s">
        <v>524</v>
      </c>
      <c r="E39" s="260">
        <v>1</v>
      </c>
      <c r="F39" s="260"/>
      <c r="G39" s="261">
        <f>E39*F39</f>
        <v>0</v>
      </c>
    </row>
    <row r="40" spans="1:7" x14ac:dyDescent="0.2">
      <c r="A40" s="641"/>
      <c r="B40" s="642"/>
      <c r="C40" s="863" t="s">
        <v>558</v>
      </c>
      <c r="D40" s="864"/>
      <c r="E40" s="643"/>
      <c r="F40" s="644"/>
      <c r="G40" s="645"/>
    </row>
    <row r="41" spans="1:7" x14ac:dyDescent="0.2">
      <c r="A41" s="641"/>
      <c r="B41" s="642"/>
      <c r="C41" s="627" t="s">
        <v>559</v>
      </c>
      <c r="D41" s="628"/>
      <c r="E41" s="643"/>
      <c r="F41" s="644"/>
      <c r="G41" s="645"/>
    </row>
    <row r="42" spans="1:7" x14ac:dyDescent="0.2">
      <c r="A42" s="641"/>
      <c r="B42" s="642"/>
      <c r="C42" s="627" t="s">
        <v>1886</v>
      </c>
      <c r="D42" s="628"/>
      <c r="E42" s="643"/>
      <c r="F42" s="644"/>
      <c r="G42" s="645"/>
    </row>
    <row r="43" spans="1:7" x14ac:dyDescent="0.2">
      <c r="A43" s="629"/>
      <c r="B43" s="631"/>
      <c r="C43" s="861" t="s">
        <v>560</v>
      </c>
      <c r="D43" s="862"/>
      <c r="E43" s="632">
        <v>0</v>
      </c>
      <c r="F43" s="633"/>
      <c r="G43" s="634"/>
    </row>
    <row r="44" spans="1:7" x14ac:dyDescent="0.2">
      <c r="A44" s="629"/>
      <c r="B44" s="631"/>
      <c r="C44" s="861" t="s">
        <v>561</v>
      </c>
      <c r="D44" s="862"/>
      <c r="E44" s="632">
        <v>1</v>
      </c>
      <c r="F44" s="633"/>
      <c r="G44" s="634"/>
    </row>
    <row r="45" spans="1:7" ht="33.75" x14ac:dyDescent="0.2">
      <c r="A45" s="256">
        <v>9</v>
      </c>
      <c r="B45" s="257" t="s">
        <v>1920</v>
      </c>
      <c r="C45" s="258" t="s">
        <v>1923</v>
      </c>
      <c r="D45" s="259" t="s">
        <v>524</v>
      </c>
      <c r="E45" s="260">
        <v>2</v>
      </c>
      <c r="F45" s="260"/>
      <c r="G45" s="261">
        <f>E45*F45</f>
        <v>0</v>
      </c>
    </row>
    <row r="46" spans="1:7" ht="12.75" customHeight="1" x14ac:dyDescent="0.2">
      <c r="A46" s="641"/>
      <c r="B46" s="642"/>
      <c r="C46" s="863" t="s">
        <v>1927</v>
      </c>
      <c r="D46" s="864"/>
      <c r="E46" s="983">
        <v>1</v>
      </c>
      <c r="F46" s="644"/>
      <c r="G46" s="645"/>
    </row>
    <row r="47" spans="1:7" x14ac:dyDescent="0.2">
      <c r="A47" s="641"/>
      <c r="B47" s="642"/>
      <c r="C47" s="828" t="s">
        <v>1924</v>
      </c>
      <c r="D47" s="829"/>
      <c r="E47" s="983">
        <v>1</v>
      </c>
      <c r="F47" s="644"/>
      <c r="G47" s="645"/>
    </row>
    <row r="48" spans="1:7" x14ac:dyDescent="0.2">
      <c r="A48" s="256">
        <v>10</v>
      </c>
      <c r="B48" s="257" t="s">
        <v>1921</v>
      </c>
      <c r="C48" s="984" t="s">
        <v>1925</v>
      </c>
      <c r="D48" s="985" t="s">
        <v>524</v>
      </c>
      <c r="E48" s="260">
        <v>1</v>
      </c>
      <c r="F48" s="260"/>
      <c r="G48" s="261">
        <f>E48*F48</f>
        <v>0</v>
      </c>
    </row>
    <row r="49" spans="1:7" ht="36.75" customHeight="1" x14ac:dyDescent="0.2">
      <c r="A49" s="629"/>
      <c r="B49" s="631"/>
      <c r="C49" s="861" t="s">
        <v>1926</v>
      </c>
      <c r="D49" s="862"/>
      <c r="E49" s="632"/>
      <c r="F49" s="633"/>
      <c r="G49" s="634"/>
    </row>
    <row r="50" spans="1:7" x14ac:dyDescent="0.2">
      <c r="A50" s="629"/>
      <c r="B50" s="631"/>
      <c r="C50" s="861"/>
      <c r="D50" s="862"/>
      <c r="E50" s="632"/>
      <c r="F50" s="633"/>
      <c r="G50" s="634"/>
    </row>
    <row r="51" spans="1:7" x14ac:dyDescent="0.2">
      <c r="A51" s="629"/>
      <c r="B51" s="631"/>
      <c r="C51" s="830"/>
      <c r="D51" s="831"/>
      <c r="E51" s="832"/>
      <c r="F51" s="833"/>
      <c r="G51" s="634"/>
    </row>
    <row r="52" spans="1:7" x14ac:dyDescent="0.2">
      <c r="A52" s="265"/>
      <c r="B52" s="266" t="s">
        <v>101</v>
      </c>
      <c r="C52" s="267" t="s">
        <v>562</v>
      </c>
      <c r="D52" s="268"/>
      <c r="E52" s="269"/>
      <c r="F52" s="270"/>
      <c r="G52" s="271">
        <f>SUM(G26:G50)</f>
        <v>0</v>
      </c>
    </row>
  </sheetData>
  <mergeCells count="32">
    <mergeCell ref="C46:D46"/>
    <mergeCell ref="C49:D49"/>
    <mergeCell ref="C50:D50"/>
    <mergeCell ref="A1:G1"/>
    <mergeCell ref="A3:B3"/>
    <mergeCell ref="A4:B4"/>
    <mergeCell ref="E4:G4"/>
    <mergeCell ref="C9:D9"/>
    <mergeCell ref="C10:D10"/>
    <mergeCell ref="C11:D11"/>
    <mergeCell ref="C12:D12"/>
    <mergeCell ref="C13:D13"/>
    <mergeCell ref="C15:D15"/>
    <mergeCell ref="C16:D16"/>
    <mergeCell ref="C17:D17"/>
    <mergeCell ref="C35:D35"/>
    <mergeCell ref="C18:D18"/>
    <mergeCell ref="C20:D20"/>
    <mergeCell ref="C21:D21"/>
    <mergeCell ref="C22:D22"/>
    <mergeCell ref="C23:D23"/>
    <mergeCell ref="C28:D28"/>
    <mergeCell ref="C29:D29"/>
    <mergeCell ref="C31:D31"/>
    <mergeCell ref="C32:D32"/>
    <mergeCell ref="C33:D33"/>
    <mergeCell ref="C44:D44"/>
    <mergeCell ref="C34:D34"/>
    <mergeCell ref="C37:D37"/>
    <mergeCell ref="C38:D38"/>
    <mergeCell ref="C40:D40"/>
    <mergeCell ref="C43:D43"/>
  </mergeCells>
  <pageMargins left="0.7" right="0.7" top="0.78740157499999996" bottom="0.51041666666666663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CB82"/>
  <sheetViews>
    <sheetView showGridLines="0" showZeros="0" topLeftCell="A22" zoomScaleNormal="100" zoomScaleSheetLayoutView="100" workbookViewId="0">
      <selection activeCell="F23" sqref="F23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80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80" ht="14.25" customHeight="1" thickBot="1" x14ac:dyDescent="0.25">
      <c r="B2" s="229"/>
      <c r="C2" s="230"/>
      <c r="D2" s="230"/>
      <c r="E2" s="231"/>
      <c r="F2" s="230"/>
      <c r="G2" s="230"/>
    </row>
    <row r="3" spans="1:80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'12 0213 Rek'!H1</f>
        <v>02/13</v>
      </c>
      <c r="G3" s="235"/>
    </row>
    <row r="4" spans="1:80" ht="13.5" thickBot="1" x14ac:dyDescent="0.25">
      <c r="A4" s="868" t="s">
        <v>78</v>
      </c>
      <c r="B4" s="855"/>
      <c r="C4" s="188" t="s">
        <v>179</v>
      </c>
      <c r="D4" s="236"/>
      <c r="E4" s="869" t="str">
        <f>'12 0213 Rek'!G2</f>
        <v>Rozpočet projektanta</v>
      </c>
      <c r="F4" s="870"/>
      <c r="G4" s="871"/>
    </row>
    <row r="5" spans="1:80" ht="13.5" thickTop="1" x14ac:dyDescent="0.2">
      <c r="A5" s="237"/>
      <c r="G5" s="239"/>
    </row>
    <row r="6" spans="1:80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80" x14ac:dyDescent="0.2">
      <c r="A7" s="245" t="s">
        <v>100</v>
      </c>
      <c r="B7" s="246" t="s">
        <v>185</v>
      </c>
      <c r="C7" s="247" t="s">
        <v>186</v>
      </c>
      <c r="D7" s="248"/>
      <c r="E7" s="249"/>
      <c r="F7" s="249"/>
      <c r="G7" s="250"/>
      <c r="H7" s="251"/>
      <c r="I7" s="252"/>
      <c r="J7" s="253"/>
      <c r="K7" s="254"/>
      <c r="O7" s="255">
        <v>1</v>
      </c>
    </row>
    <row r="8" spans="1:80" ht="22.5" x14ac:dyDescent="0.2">
      <c r="A8" s="256">
        <v>1</v>
      </c>
      <c r="B8" s="257" t="s">
        <v>468</v>
      </c>
      <c r="C8" s="258" t="s">
        <v>469</v>
      </c>
      <c r="D8" s="259" t="s">
        <v>118</v>
      </c>
      <c r="E8" s="260">
        <v>41</v>
      </c>
      <c r="F8" s="260"/>
      <c r="G8" s="261">
        <f>E8*F8</f>
        <v>0</v>
      </c>
      <c r="H8" s="262">
        <v>0</v>
      </c>
      <c r="I8" s="263">
        <f>E8*H8</f>
        <v>0</v>
      </c>
      <c r="J8" s="262"/>
      <c r="K8" s="263">
        <f>E8*J8</f>
        <v>0</v>
      </c>
      <c r="O8" s="255">
        <v>2</v>
      </c>
      <c r="AA8" s="228">
        <v>11</v>
      </c>
      <c r="AB8" s="228">
        <v>3</v>
      </c>
      <c r="AC8" s="228">
        <v>1</v>
      </c>
      <c r="AZ8" s="228">
        <v>1</v>
      </c>
      <c r="BA8" s="228">
        <f>IF(AZ8=1,G8,0)</f>
        <v>0</v>
      </c>
      <c r="BB8" s="228">
        <f>IF(AZ8=2,G8,0)</f>
        <v>0</v>
      </c>
      <c r="BC8" s="228">
        <f>IF(AZ8=3,G8,0)</f>
        <v>0</v>
      </c>
      <c r="BD8" s="228">
        <f>IF(AZ8=4,G8,0)</f>
        <v>0</v>
      </c>
      <c r="BE8" s="228">
        <f>IF(AZ8=5,G8,0)</f>
        <v>0</v>
      </c>
      <c r="CA8" s="255">
        <v>11</v>
      </c>
      <c r="CB8" s="255">
        <v>3</v>
      </c>
    </row>
    <row r="9" spans="1:80" x14ac:dyDescent="0.2">
      <c r="A9" s="256">
        <v>2</v>
      </c>
      <c r="B9" s="257" t="s">
        <v>470</v>
      </c>
      <c r="C9" s="258" t="s">
        <v>471</v>
      </c>
      <c r="D9" s="259" t="s">
        <v>146</v>
      </c>
      <c r="E9" s="260">
        <v>11.414</v>
      </c>
      <c r="F9" s="260"/>
      <c r="G9" s="261">
        <f t="shared" ref="G9:G26" si="0">E9*F9</f>
        <v>0</v>
      </c>
      <c r="H9" s="272"/>
      <c r="I9" s="273">
        <f>SUM(I7:I8)</f>
        <v>0</v>
      </c>
      <c r="J9" s="272"/>
      <c r="K9" s="273">
        <f>SUM(K7:K8)</f>
        <v>0</v>
      </c>
      <c r="O9" s="255">
        <v>4</v>
      </c>
      <c r="BA9" s="274">
        <f>SUM(BA7:BA8)</f>
        <v>0</v>
      </c>
      <c r="BB9" s="274">
        <f>SUM(BB7:BB8)</f>
        <v>0</v>
      </c>
      <c r="BC9" s="274">
        <f>SUM(BC7:BC8)</f>
        <v>0</v>
      </c>
      <c r="BD9" s="274">
        <f>SUM(BD7:BD8)</f>
        <v>0</v>
      </c>
      <c r="BE9" s="274">
        <f>SUM(BE7:BE8)</f>
        <v>0</v>
      </c>
    </row>
    <row r="10" spans="1:80" x14ac:dyDescent="0.2">
      <c r="A10" s="629"/>
      <c r="B10" s="631"/>
      <c r="C10" s="861" t="s">
        <v>472</v>
      </c>
      <c r="D10" s="862"/>
      <c r="E10" s="632">
        <v>11.414</v>
      </c>
      <c r="F10" s="633"/>
      <c r="G10" s="261">
        <f t="shared" si="0"/>
        <v>0</v>
      </c>
    </row>
    <row r="11" spans="1:80" x14ac:dyDescent="0.2">
      <c r="A11" s="256">
        <v>3</v>
      </c>
      <c r="B11" s="257" t="s">
        <v>473</v>
      </c>
      <c r="C11" s="258" t="s">
        <v>474</v>
      </c>
      <c r="D11" s="259" t="s">
        <v>146</v>
      </c>
      <c r="E11" s="260">
        <v>11.414</v>
      </c>
      <c r="F11" s="260"/>
      <c r="G11" s="261">
        <f t="shared" si="0"/>
        <v>0</v>
      </c>
    </row>
    <row r="12" spans="1:80" x14ac:dyDescent="0.2">
      <c r="A12" s="256">
        <v>4</v>
      </c>
      <c r="B12" s="257" t="s">
        <v>475</v>
      </c>
      <c r="C12" s="258" t="s">
        <v>476</v>
      </c>
      <c r="D12" s="259" t="s">
        <v>146</v>
      </c>
      <c r="E12" s="260">
        <v>1.47</v>
      </c>
      <c r="F12" s="260"/>
      <c r="G12" s="261">
        <f t="shared" si="0"/>
        <v>0</v>
      </c>
    </row>
    <row r="13" spans="1:80" x14ac:dyDescent="0.2">
      <c r="A13" s="629"/>
      <c r="B13" s="631"/>
      <c r="C13" s="861" t="s">
        <v>477</v>
      </c>
      <c r="D13" s="862"/>
      <c r="E13" s="632">
        <v>1.2</v>
      </c>
      <c r="F13" s="633"/>
      <c r="G13" s="261">
        <f t="shared" si="0"/>
        <v>0</v>
      </c>
    </row>
    <row r="14" spans="1:80" x14ac:dyDescent="0.2">
      <c r="A14" s="629"/>
      <c r="B14" s="631"/>
      <c r="C14" s="861" t="s">
        <v>478</v>
      </c>
      <c r="D14" s="862"/>
      <c r="E14" s="632">
        <v>0.27</v>
      </c>
      <c r="F14" s="633"/>
      <c r="G14" s="261">
        <f t="shared" si="0"/>
        <v>0</v>
      </c>
    </row>
    <row r="15" spans="1:80" x14ac:dyDescent="0.2">
      <c r="A15" s="256">
        <v>5</v>
      </c>
      <c r="B15" s="257" t="s">
        <v>190</v>
      </c>
      <c r="C15" s="258" t="s">
        <v>191</v>
      </c>
      <c r="D15" s="259" t="s">
        <v>146</v>
      </c>
      <c r="E15" s="260">
        <v>1.47</v>
      </c>
      <c r="F15" s="260"/>
      <c r="G15" s="261">
        <f t="shared" si="0"/>
        <v>0</v>
      </c>
    </row>
    <row r="16" spans="1:80" x14ac:dyDescent="0.2">
      <c r="A16" s="256">
        <v>6</v>
      </c>
      <c r="B16" s="257" t="s">
        <v>479</v>
      </c>
      <c r="C16" s="258" t="s">
        <v>480</v>
      </c>
      <c r="D16" s="259" t="s">
        <v>146</v>
      </c>
      <c r="E16" s="260">
        <v>8.7799999999999994</v>
      </c>
      <c r="F16" s="260"/>
      <c r="G16" s="261">
        <f t="shared" si="0"/>
        <v>0</v>
      </c>
    </row>
    <row r="17" spans="1:7" x14ac:dyDescent="0.2">
      <c r="A17" s="629"/>
      <c r="B17" s="631"/>
      <c r="C17" s="861" t="s">
        <v>472</v>
      </c>
      <c r="D17" s="862"/>
      <c r="E17" s="632">
        <v>11.414</v>
      </c>
      <c r="F17" s="633"/>
      <c r="G17" s="261">
        <f t="shared" si="0"/>
        <v>0</v>
      </c>
    </row>
    <row r="18" spans="1:7" x14ac:dyDescent="0.2">
      <c r="A18" s="256">
        <v>7</v>
      </c>
      <c r="B18" s="257" t="s">
        <v>481</v>
      </c>
      <c r="C18" s="258" t="s">
        <v>482</v>
      </c>
      <c r="D18" s="259" t="s">
        <v>146</v>
      </c>
      <c r="E18" s="260">
        <v>1.47</v>
      </c>
      <c r="F18" s="260"/>
      <c r="G18" s="261">
        <f t="shared" si="0"/>
        <v>0</v>
      </c>
    </row>
    <row r="19" spans="1:7" x14ac:dyDescent="0.2">
      <c r="A19" s="629"/>
      <c r="B19" s="631"/>
      <c r="C19" s="861" t="s">
        <v>477</v>
      </c>
      <c r="D19" s="862"/>
      <c r="E19" s="632">
        <v>1.2</v>
      </c>
      <c r="F19" s="633"/>
      <c r="G19" s="261">
        <f t="shared" si="0"/>
        <v>0</v>
      </c>
    </row>
    <row r="20" spans="1:7" x14ac:dyDescent="0.2">
      <c r="A20" s="629"/>
      <c r="B20" s="631"/>
      <c r="C20" s="861" t="s">
        <v>478</v>
      </c>
      <c r="D20" s="862"/>
      <c r="E20" s="632">
        <v>0.27</v>
      </c>
      <c r="F20" s="633"/>
      <c r="G20" s="261">
        <f t="shared" si="0"/>
        <v>0</v>
      </c>
    </row>
    <row r="21" spans="1:7" x14ac:dyDescent="0.2">
      <c r="A21" s="256">
        <v>8</v>
      </c>
      <c r="B21" s="257" t="s">
        <v>483</v>
      </c>
      <c r="C21" s="258" t="s">
        <v>484</v>
      </c>
      <c r="D21" s="259" t="s">
        <v>146</v>
      </c>
      <c r="E21" s="260">
        <v>11.414</v>
      </c>
      <c r="F21" s="260"/>
      <c r="G21" s="261">
        <f t="shared" si="0"/>
        <v>0</v>
      </c>
    </row>
    <row r="22" spans="1:7" x14ac:dyDescent="0.2">
      <c r="A22" s="629"/>
      <c r="B22" s="631"/>
      <c r="C22" s="861" t="s">
        <v>472</v>
      </c>
      <c r="D22" s="862"/>
      <c r="E22" s="632">
        <v>11.414</v>
      </c>
      <c r="F22" s="633"/>
      <c r="G22" s="261">
        <f t="shared" si="0"/>
        <v>0</v>
      </c>
    </row>
    <row r="23" spans="1:7" ht="22.5" x14ac:dyDescent="0.2">
      <c r="A23" s="256">
        <v>9</v>
      </c>
      <c r="B23" s="257" t="s">
        <v>485</v>
      </c>
      <c r="C23" s="258" t="s">
        <v>486</v>
      </c>
      <c r="D23" s="259" t="s">
        <v>146</v>
      </c>
      <c r="E23" s="260">
        <v>1.47</v>
      </c>
      <c r="F23" s="260"/>
      <c r="G23" s="261">
        <f t="shared" si="0"/>
        <v>0</v>
      </c>
    </row>
    <row r="24" spans="1:7" x14ac:dyDescent="0.2">
      <c r="A24" s="256">
        <v>10</v>
      </c>
      <c r="B24" s="257" t="s">
        <v>487</v>
      </c>
      <c r="C24" s="258" t="s">
        <v>488</v>
      </c>
      <c r="D24" s="259" t="s">
        <v>146</v>
      </c>
      <c r="E24" s="260">
        <v>11.414</v>
      </c>
      <c r="F24" s="260"/>
      <c r="G24" s="261">
        <f t="shared" si="0"/>
        <v>0</v>
      </c>
    </row>
    <row r="25" spans="1:7" x14ac:dyDescent="0.2">
      <c r="A25" s="256">
        <v>11</v>
      </c>
      <c r="B25" s="257" t="s">
        <v>196</v>
      </c>
      <c r="C25" s="258" t="s">
        <v>197</v>
      </c>
      <c r="D25" s="259" t="s">
        <v>114</v>
      </c>
      <c r="E25" s="260">
        <v>11.388000000000002</v>
      </c>
      <c r="F25" s="260"/>
      <c r="G25" s="261">
        <f t="shared" si="0"/>
        <v>0</v>
      </c>
    </row>
    <row r="26" spans="1:7" x14ac:dyDescent="0.2">
      <c r="A26" s="629"/>
      <c r="B26" s="631"/>
      <c r="C26" s="861" t="s">
        <v>489</v>
      </c>
      <c r="D26" s="862"/>
      <c r="E26" s="632">
        <v>9.75</v>
      </c>
      <c r="F26" s="633"/>
      <c r="G26" s="261">
        <f t="shared" si="0"/>
        <v>0</v>
      </c>
    </row>
    <row r="27" spans="1:7" x14ac:dyDescent="0.2">
      <c r="A27" s="629"/>
      <c r="B27" s="631"/>
      <c r="C27" s="861" t="s">
        <v>490</v>
      </c>
      <c r="D27" s="862"/>
      <c r="E27" s="632">
        <v>1.3380000000000001</v>
      </c>
      <c r="F27" s="633"/>
      <c r="G27" s="634"/>
    </row>
    <row r="28" spans="1:7" x14ac:dyDescent="0.2">
      <c r="A28" s="629"/>
      <c r="B28" s="631"/>
      <c r="C28" s="861" t="s">
        <v>491</v>
      </c>
      <c r="D28" s="862"/>
      <c r="E28" s="632">
        <v>0.3</v>
      </c>
      <c r="F28" s="633"/>
      <c r="G28" s="634"/>
    </row>
    <row r="29" spans="1:7" x14ac:dyDescent="0.2">
      <c r="A29" s="265"/>
      <c r="B29" s="266" t="s">
        <v>101</v>
      </c>
      <c r="C29" s="267" t="s">
        <v>401</v>
      </c>
      <c r="D29" s="268"/>
      <c r="E29" s="269"/>
      <c r="F29" s="270"/>
      <c r="G29" s="271">
        <f>SUM(G8:G28)</f>
        <v>0</v>
      </c>
    </row>
    <row r="30" spans="1:7" x14ac:dyDescent="0.2">
      <c r="A30" s="245" t="s">
        <v>100</v>
      </c>
      <c r="B30" s="246" t="s">
        <v>199</v>
      </c>
      <c r="C30" s="247" t="s">
        <v>200</v>
      </c>
      <c r="D30" s="248"/>
      <c r="E30" s="249"/>
      <c r="F30" s="249"/>
      <c r="G30" s="250"/>
    </row>
    <row r="31" spans="1:7" x14ac:dyDescent="0.2">
      <c r="A31" s="256">
        <v>12</v>
      </c>
      <c r="B31" s="257" t="s">
        <v>492</v>
      </c>
      <c r="C31" s="258" t="s">
        <v>493</v>
      </c>
      <c r="D31" s="259" t="s">
        <v>146</v>
      </c>
      <c r="E31" s="260">
        <v>1.024</v>
      </c>
      <c r="F31" s="260"/>
      <c r="G31" s="261">
        <f t="shared" ref="G31" si="1">E31*F31</f>
        <v>0</v>
      </c>
    </row>
    <row r="32" spans="1:7" x14ac:dyDescent="0.2">
      <c r="A32" s="629"/>
      <c r="B32" s="631"/>
      <c r="C32" s="861" t="s">
        <v>494</v>
      </c>
      <c r="D32" s="862"/>
      <c r="E32" s="632">
        <v>0.98</v>
      </c>
      <c r="F32" s="633"/>
      <c r="G32" s="634"/>
    </row>
    <row r="33" spans="1:7" x14ac:dyDescent="0.2">
      <c r="A33" s="629"/>
      <c r="B33" s="631"/>
      <c r="C33" s="861" t="s">
        <v>495</v>
      </c>
      <c r="D33" s="862"/>
      <c r="E33" s="632">
        <v>1.4E-2</v>
      </c>
      <c r="F33" s="633"/>
      <c r="G33" s="634"/>
    </row>
    <row r="34" spans="1:7" x14ac:dyDescent="0.2">
      <c r="A34" s="629"/>
      <c r="B34" s="631"/>
      <c r="C34" s="861" t="s">
        <v>496</v>
      </c>
      <c r="D34" s="862"/>
      <c r="E34" s="632">
        <v>0.03</v>
      </c>
      <c r="F34" s="633"/>
      <c r="G34" s="634"/>
    </row>
    <row r="35" spans="1:7" x14ac:dyDescent="0.2">
      <c r="A35" s="256">
        <v>13</v>
      </c>
      <c r="B35" s="257" t="s">
        <v>497</v>
      </c>
      <c r="C35" s="258" t="s">
        <v>498</v>
      </c>
      <c r="D35" s="259" t="s">
        <v>146</v>
      </c>
      <c r="E35" s="260">
        <v>7.8</v>
      </c>
      <c r="F35" s="260"/>
      <c r="G35" s="261">
        <f t="shared" ref="G35" si="2">E35*F35</f>
        <v>0</v>
      </c>
    </row>
    <row r="36" spans="1:7" x14ac:dyDescent="0.2">
      <c r="A36" s="629"/>
      <c r="B36" s="631"/>
      <c r="C36" s="861" t="s">
        <v>499</v>
      </c>
      <c r="D36" s="862"/>
      <c r="E36" s="632">
        <v>7.8</v>
      </c>
      <c r="F36" s="633"/>
      <c r="G36" s="634"/>
    </row>
    <row r="37" spans="1:7" x14ac:dyDescent="0.2">
      <c r="A37" s="296">
        <v>14</v>
      </c>
      <c r="B37" s="297" t="s">
        <v>201</v>
      </c>
      <c r="C37" s="298" t="s">
        <v>202</v>
      </c>
      <c r="D37" s="299" t="s">
        <v>146</v>
      </c>
      <c r="E37" s="300">
        <v>1.31</v>
      </c>
      <c r="F37" s="300"/>
      <c r="G37" s="261">
        <f t="shared" ref="G37" si="3">E37*F37</f>
        <v>0</v>
      </c>
    </row>
    <row r="38" spans="1:7" x14ac:dyDescent="0.2">
      <c r="A38" s="303"/>
      <c r="B38" s="304"/>
      <c r="C38" s="861" t="s">
        <v>500</v>
      </c>
      <c r="D38" s="862"/>
      <c r="E38" s="305">
        <v>1.07</v>
      </c>
      <c r="F38" s="306"/>
      <c r="G38" s="307"/>
    </row>
    <row r="39" spans="1:7" x14ac:dyDescent="0.2">
      <c r="A39" s="303"/>
      <c r="B39" s="304"/>
      <c r="C39" s="861" t="s">
        <v>501</v>
      </c>
      <c r="D39" s="862"/>
      <c r="E39" s="305">
        <v>0.24</v>
      </c>
      <c r="F39" s="306"/>
      <c r="G39" s="307"/>
    </row>
    <row r="40" spans="1:7" x14ac:dyDescent="0.2">
      <c r="A40" s="265"/>
      <c r="B40" s="266" t="s">
        <v>101</v>
      </c>
      <c r="C40" s="267" t="s">
        <v>403</v>
      </c>
      <c r="D40" s="268"/>
      <c r="E40" s="269"/>
      <c r="F40" s="270"/>
      <c r="G40" s="271">
        <f>SUM(G31:K39)</f>
        <v>0</v>
      </c>
    </row>
    <row r="41" spans="1:7" x14ac:dyDescent="0.2">
      <c r="A41" s="245" t="s">
        <v>100</v>
      </c>
      <c r="B41" s="246" t="s">
        <v>502</v>
      </c>
      <c r="C41" s="247" t="s">
        <v>503</v>
      </c>
      <c r="D41" s="248"/>
      <c r="E41" s="249"/>
      <c r="F41" s="249"/>
      <c r="G41" s="250"/>
    </row>
    <row r="42" spans="1:7" ht="22.5" x14ac:dyDescent="0.2">
      <c r="A42" s="256">
        <v>15</v>
      </c>
      <c r="B42" s="257" t="s">
        <v>504</v>
      </c>
      <c r="C42" s="258" t="s">
        <v>505</v>
      </c>
      <c r="D42" s="259" t="s">
        <v>118</v>
      </c>
      <c r="E42" s="260">
        <v>32.5</v>
      </c>
      <c r="F42" s="260"/>
      <c r="G42" s="261">
        <f t="shared" ref="G42" si="4">E42*F42</f>
        <v>0</v>
      </c>
    </row>
    <row r="43" spans="1:7" x14ac:dyDescent="0.2">
      <c r="A43" s="635"/>
      <c r="B43" s="636"/>
      <c r="C43" s="640" t="s">
        <v>506</v>
      </c>
      <c r="D43" s="637"/>
      <c r="E43" s="638"/>
      <c r="F43" s="638"/>
      <c r="G43" s="639"/>
    </row>
    <row r="44" spans="1:7" x14ac:dyDescent="0.2">
      <c r="A44" s="265"/>
      <c r="B44" s="266" t="s">
        <v>101</v>
      </c>
      <c r="C44" s="267" t="s">
        <v>507</v>
      </c>
      <c r="D44" s="268"/>
      <c r="E44" s="269"/>
      <c r="F44" s="270"/>
      <c r="G44" s="271">
        <f>SUM(G42:G43)</f>
        <v>0</v>
      </c>
    </row>
    <row r="45" spans="1:7" x14ac:dyDescent="0.2">
      <c r="A45" s="245" t="s">
        <v>100</v>
      </c>
      <c r="B45" s="246" t="s">
        <v>214</v>
      </c>
      <c r="C45" s="247" t="s">
        <v>215</v>
      </c>
      <c r="D45" s="248"/>
      <c r="E45" s="249"/>
      <c r="F45" s="249"/>
      <c r="G45" s="250"/>
    </row>
    <row r="46" spans="1:7" x14ac:dyDescent="0.2">
      <c r="A46" s="256">
        <v>16</v>
      </c>
      <c r="B46" s="257" t="s">
        <v>508</v>
      </c>
      <c r="C46" s="258" t="s">
        <v>509</v>
      </c>
      <c r="D46" s="259" t="s">
        <v>218</v>
      </c>
      <c r="E46" s="260">
        <v>20</v>
      </c>
      <c r="F46" s="260"/>
      <c r="G46" s="261">
        <f t="shared" ref="G46" si="5">E46*F46</f>
        <v>0</v>
      </c>
    </row>
    <row r="47" spans="1:7" x14ac:dyDescent="0.2">
      <c r="A47" s="265"/>
      <c r="B47" s="266" t="s">
        <v>101</v>
      </c>
      <c r="C47" s="267" t="s">
        <v>420</v>
      </c>
      <c r="D47" s="268"/>
      <c r="E47" s="269"/>
      <c r="F47" s="270"/>
      <c r="G47" s="271">
        <f>SUM(G46)</f>
        <v>0</v>
      </c>
    </row>
    <row r="48" spans="1:7" x14ac:dyDescent="0.2">
      <c r="A48" s="245" t="s">
        <v>100</v>
      </c>
      <c r="B48" s="246" t="s">
        <v>510</v>
      </c>
      <c r="C48" s="247" t="s">
        <v>511</v>
      </c>
      <c r="D48" s="248"/>
      <c r="E48" s="249"/>
      <c r="F48" s="249"/>
      <c r="G48" s="250"/>
    </row>
    <row r="49" spans="1:7" ht="33.75" x14ac:dyDescent="0.2">
      <c r="A49" s="256">
        <v>17</v>
      </c>
      <c r="B49" s="257" t="s">
        <v>512</v>
      </c>
      <c r="C49" s="825" t="s">
        <v>1910</v>
      </c>
      <c r="D49" s="259" t="s">
        <v>232</v>
      </c>
      <c r="E49" s="260">
        <v>1</v>
      </c>
      <c r="F49" s="260"/>
      <c r="G49" s="261">
        <f t="shared" ref="G49" si="6">E49*F49</f>
        <v>0</v>
      </c>
    </row>
    <row r="50" spans="1:7" x14ac:dyDescent="0.2">
      <c r="A50" s="629"/>
      <c r="B50" s="630"/>
      <c r="C50" s="980" t="s">
        <v>506</v>
      </c>
      <c r="D50" s="981"/>
      <c r="E50" s="981"/>
      <c r="F50" s="981"/>
      <c r="G50" s="982"/>
    </row>
    <row r="51" spans="1:7" ht="33.75" x14ac:dyDescent="0.2">
      <c r="A51" s="256">
        <v>18</v>
      </c>
      <c r="B51" s="257" t="s">
        <v>513</v>
      </c>
      <c r="C51" s="258" t="s">
        <v>514</v>
      </c>
      <c r="D51" s="259" t="s">
        <v>299</v>
      </c>
      <c r="E51" s="260">
        <v>32.5</v>
      </c>
      <c r="F51" s="260"/>
      <c r="G51" s="261">
        <f t="shared" ref="G51:G52" si="7">E51*F51</f>
        <v>0</v>
      </c>
    </row>
    <row r="52" spans="1:7" ht="22.5" x14ac:dyDescent="0.2">
      <c r="A52" s="256">
        <v>39</v>
      </c>
      <c r="B52" s="257" t="s">
        <v>515</v>
      </c>
      <c r="C52" s="258" t="s">
        <v>516</v>
      </c>
      <c r="D52" s="259" t="s">
        <v>232</v>
      </c>
      <c r="E52" s="260">
        <v>21</v>
      </c>
      <c r="F52" s="260"/>
      <c r="G52" s="261">
        <f t="shared" si="7"/>
        <v>0</v>
      </c>
    </row>
    <row r="53" spans="1:7" x14ac:dyDescent="0.2">
      <c r="A53" s="629"/>
      <c r="B53" s="630"/>
      <c r="C53" s="980" t="s">
        <v>506</v>
      </c>
      <c r="D53" s="981"/>
      <c r="E53" s="981"/>
      <c r="F53" s="981"/>
      <c r="G53" s="982"/>
    </row>
    <row r="54" spans="1:7" x14ac:dyDescent="0.2">
      <c r="A54" s="256">
        <v>52</v>
      </c>
      <c r="B54" s="257" t="s">
        <v>517</v>
      </c>
      <c r="C54" s="258" t="s">
        <v>518</v>
      </c>
      <c r="D54" s="259" t="s">
        <v>13</v>
      </c>
      <c r="E54" s="260">
        <v>1500</v>
      </c>
      <c r="F54" s="260"/>
      <c r="G54" s="261">
        <f t="shared" ref="G54" si="8">E54*F54</f>
        <v>0</v>
      </c>
    </row>
    <row r="55" spans="1:7" x14ac:dyDescent="0.2">
      <c r="A55" s="265"/>
      <c r="B55" s="266" t="s">
        <v>101</v>
      </c>
      <c r="C55" s="267" t="s">
        <v>519</v>
      </c>
      <c r="D55" s="268"/>
      <c r="E55" s="269"/>
      <c r="F55" s="270"/>
      <c r="G55" s="271">
        <f>SUM(G54)</f>
        <v>0</v>
      </c>
    </row>
    <row r="56" spans="1:7" x14ac:dyDescent="0.2">
      <c r="E56" s="228"/>
    </row>
    <row r="57" spans="1:7" x14ac:dyDescent="0.2">
      <c r="E57" s="228"/>
    </row>
    <row r="58" spans="1:7" x14ac:dyDescent="0.2">
      <c r="E58" s="228"/>
    </row>
    <row r="59" spans="1:7" x14ac:dyDescent="0.2">
      <c r="E59" s="228"/>
    </row>
    <row r="60" spans="1:7" x14ac:dyDescent="0.2">
      <c r="E60" s="228"/>
    </row>
    <row r="61" spans="1:7" x14ac:dyDescent="0.2">
      <c r="E61" s="228"/>
    </row>
    <row r="62" spans="1:7" x14ac:dyDescent="0.2">
      <c r="E62" s="228"/>
    </row>
    <row r="63" spans="1:7" x14ac:dyDescent="0.2">
      <c r="E63" s="228"/>
    </row>
    <row r="64" spans="1:7" x14ac:dyDescent="0.2">
      <c r="E64" s="228"/>
    </row>
    <row r="65" spans="1:7" x14ac:dyDescent="0.2">
      <c r="E65" s="228"/>
    </row>
    <row r="66" spans="1:7" x14ac:dyDescent="0.2">
      <c r="E66" s="228"/>
    </row>
    <row r="67" spans="1:7" x14ac:dyDescent="0.2">
      <c r="E67" s="228"/>
    </row>
    <row r="68" spans="1:7" x14ac:dyDescent="0.2">
      <c r="A68" s="275"/>
      <c r="B68" s="275"/>
    </row>
    <row r="69" spans="1:7" x14ac:dyDescent="0.2">
      <c r="A69" s="264"/>
      <c r="B69" s="264"/>
      <c r="C69" s="276"/>
      <c r="D69" s="276"/>
      <c r="E69" s="277"/>
      <c r="F69" s="276"/>
      <c r="G69" s="278"/>
    </row>
    <row r="70" spans="1:7" x14ac:dyDescent="0.2">
      <c r="A70" s="279"/>
      <c r="B70" s="279"/>
      <c r="C70" s="264"/>
      <c r="D70" s="264"/>
      <c r="E70" s="280"/>
      <c r="F70" s="264"/>
      <c r="G70" s="264"/>
    </row>
    <row r="71" spans="1:7" x14ac:dyDescent="0.2">
      <c r="A71" s="264"/>
      <c r="B71" s="264"/>
      <c r="C71" s="264"/>
      <c r="D71" s="264"/>
      <c r="E71" s="280"/>
      <c r="F71" s="264"/>
      <c r="G71" s="264"/>
    </row>
    <row r="72" spans="1:7" x14ac:dyDescent="0.2">
      <c r="A72" s="264"/>
      <c r="B72" s="264"/>
      <c r="C72" s="264"/>
      <c r="D72" s="264"/>
      <c r="E72" s="280"/>
      <c r="F72" s="264"/>
      <c r="G72" s="264"/>
    </row>
    <row r="73" spans="1:7" x14ac:dyDescent="0.2">
      <c r="A73" s="264"/>
      <c r="B73" s="264"/>
      <c r="C73" s="264"/>
      <c r="D73" s="264"/>
      <c r="E73" s="280"/>
      <c r="F73" s="264"/>
      <c r="G73" s="264"/>
    </row>
    <row r="74" spans="1:7" x14ac:dyDescent="0.2">
      <c r="A74" s="264"/>
      <c r="B74" s="264"/>
      <c r="C74" s="264"/>
      <c r="D74" s="264"/>
      <c r="E74" s="280"/>
      <c r="F74" s="264"/>
      <c r="G74" s="264"/>
    </row>
    <row r="75" spans="1:7" x14ac:dyDescent="0.2">
      <c r="A75" s="264"/>
      <c r="B75" s="264"/>
      <c r="C75" s="264"/>
      <c r="D75" s="264"/>
      <c r="E75" s="280"/>
      <c r="F75" s="264"/>
      <c r="G75" s="264"/>
    </row>
    <row r="76" spans="1:7" x14ac:dyDescent="0.2">
      <c r="A76" s="264"/>
      <c r="B76" s="264"/>
      <c r="C76" s="264"/>
      <c r="D76" s="264"/>
      <c r="E76" s="280"/>
      <c r="F76" s="264"/>
      <c r="G76" s="264"/>
    </row>
    <row r="77" spans="1:7" x14ac:dyDescent="0.2">
      <c r="A77" s="264"/>
      <c r="B77" s="264"/>
      <c r="C77" s="264"/>
      <c r="D77" s="264"/>
      <c r="E77" s="280"/>
      <c r="F77" s="264"/>
      <c r="G77" s="264"/>
    </row>
    <row r="78" spans="1:7" x14ac:dyDescent="0.2">
      <c r="A78" s="264"/>
      <c r="B78" s="264"/>
      <c r="C78" s="264"/>
      <c r="D78" s="264"/>
      <c r="E78" s="280"/>
      <c r="F78" s="264"/>
      <c r="G78" s="264"/>
    </row>
    <row r="79" spans="1:7" x14ac:dyDescent="0.2">
      <c r="A79" s="264"/>
      <c r="B79" s="264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</sheetData>
  <mergeCells count="22">
    <mergeCell ref="C50:G50"/>
    <mergeCell ref="C53:G53"/>
    <mergeCell ref="C36:D36"/>
    <mergeCell ref="C39:D39"/>
    <mergeCell ref="C33:D33"/>
    <mergeCell ref="C34:D34"/>
    <mergeCell ref="C38:D38"/>
    <mergeCell ref="C22:D22"/>
    <mergeCell ref="C26:D26"/>
    <mergeCell ref="C27:D27"/>
    <mergeCell ref="C28:D28"/>
    <mergeCell ref="C32:D32"/>
    <mergeCell ref="C19:D19"/>
    <mergeCell ref="C13:D13"/>
    <mergeCell ref="C14:D14"/>
    <mergeCell ref="C17:D17"/>
    <mergeCell ref="C20:D20"/>
    <mergeCell ref="A1:G1"/>
    <mergeCell ref="A3:B3"/>
    <mergeCell ref="A4:B4"/>
    <mergeCell ref="E4:G4"/>
    <mergeCell ref="C10:D10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topLeftCell="A13" zoomScaleNormal="100" workbookViewId="0">
      <selection activeCell="F30" sqref="F30:G30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105</v>
      </c>
      <c r="B5" s="106"/>
      <c r="C5" s="107" t="s">
        <v>106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'01 0213 Rek'!E9</f>
        <v>0</v>
      </c>
      <c r="D15" s="145" t="str">
        <f>'01 0213 Rek'!A14</f>
        <v>Ztížené výrobní podmínky</v>
      </c>
      <c r="E15" s="146"/>
      <c r="F15" s="147"/>
      <c r="G15" s="144">
        <f>'01 0213 Rek'!I14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'01 0213 Rek'!F9</f>
        <v>0</v>
      </c>
      <c r="D16" s="97" t="str">
        <f>'01 0213 Rek'!A15</f>
        <v>Oborová přirážka</v>
      </c>
      <c r="E16" s="148"/>
      <c r="F16" s="149"/>
      <c r="G16" s="144">
        <f>'01 0213 Rek'!I15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'01 0213 Rek'!H9</f>
        <v>0</v>
      </c>
      <c r="D17" s="97" t="str">
        <f>'01 0213 Rek'!A16</f>
        <v>Přesun stavebních kapacit</v>
      </c>
      <c r="E17" s="148"/>
      <c r="F17" s="149"/>
      <c r="G17" s="144">
        <f>'01 0213 Rek'!I16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'01 0213 Rek'!G9</f>
        <v>0</v>
      </c>
      <c r="D18" s="97" t="str">
        <f>'01 0213 Rek'!A17</f>
        <v>Mimostaveništní doprava</v>
      </c>
      <c r="E18" s="148"/>
      <c r="F18" s="149"/>
      <c r="G18" s="144">
        <f>'01 0213 Rek'!I17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'01 0213 Rek'!A18</f>
        <v>Zařízení staveniště</v>
      </c>
      <c r="E19" s="148"/>
      <c r="F19" s="149"/>
      <c r="G19" s="144">
        <f>'01 0213 Rek'!I18</f>
        <v>0</v>
      </c>
    </row>
    <row r="20" spans="1:7" ht="15.95" customHeight="1" x14ac:dyDescent="0.2">
      <c r="A20" s="152"/>
      <c r="B20" s="143"/>
      <c r="C20" s="144"/>
      <c r="D20" s="97" t="str">
        <f>'01 0213 Rek'!A19</f>
        <v>Provoz investora</v>
      </c>
      <c r="E20" s="148"/>
      <c r="F20" s="149"/>
      <c r="G20" s="144">
        <f>'01 0213 Rek'!I19</f>
        <v>0</v>
      </c>
    </row>
    <row r="21" spans="1:7" ht="15.95" customHeight="1" x14ac:dyDescent="0.2">
      <c r="A21" s="152" t="s">
        <v>30</v>
      </c>
      <c r="B21" s="143"/>
      <c r="C21" s="144">
        <f>'01 0213 Rek'!I9</f>
        <v>0</v>
      </c>
      <c r="D21" s="97" t="str">
        <f>'01 0213 Rek'!A20</f>
        <v>Kompletační činnost (IČD)</v>
      </c>
      <c r="E21" s="148"/>
      <c r="F21" s="149"/>
      <c r="G21" s="144">
        <f>'01 0213 Rek'!I20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'01 0213 Rek'!H22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3"/>
  <sheetViews>
    <sheetView workbookViewId="0">
      <selection activeCell="E8" sqref="E8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107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s="281" t="s">
        <v>185</v>
      </c>
      <c r="B7" s="60" t="s">
        <v>1277</v>
      </c>
      <c r="D7" s="200"/>
      <c r="E7" s="282">
        <f>'01 0213 Pol'!L69</f>
        <v>0</v>
      </c>
      <c r="F7" s="283"/>
      <c r="G7" s="283"/>
      <c r="H7" s="283"/>
      <c r="I7" s="284"/>
    </row>
    <row r="8" spans="1:57" s="123" customFormat="1" ht="13.5" thickBot="1" x14ac:dyDescent="0.25">
      <c r="A8" s="281" t="str">
        <f>'01 0213 Pol'!B69</f>
        <v>9</v>
      </c>
      <c r="B8" s="60" t="str">
        <f>'01 0213 Pol'!C69</f>
        <v>Ostatní konstrukce, bourání</v>
      </c>
      <c r="D8" s="200"/>
      <c r="E8" s="282">
        <f>'01 0213 Pol'!BA10</f>
        <v>0</v>
      </c>
      <c r="F8" s="283">
        <f>'01 0213 Pol'!BB10</f>
        <v>0</v>
      </c>
      <c r="G8" s="283">
        <f>'01 0213 Pol'!BC10</f>
        <v>0</v>
      </c>
      <c r="H8" s="283">
        <f>'01 0213 Pol'!BD10</f>
        <v>0</v>
      </c>
      <c r="I8" s="284">
        <f>'01 0213 Pol'!BE10</f>
        <v>0</v>
      </c>
    </row>
    <row r="9" spans="1:57" s="14" customFormat="1" ht="13.5" thickBot="1" x14ac:dyDescent="0.25">
      <c r="A9" s="201"/>
      <c r="B9" s="202" t="s">
        <v>81</v>
      </c>
      <c r="C9" s="202"/>
      <c r="D9" s="203"/>
      <c r="E9" s="204">
        <f>SUM(E7:E8)</f>
        <v>0</v>
      </c>
      <c r="F9" s="205">
        <f>SUM(F7:F8)</f>
        <v>0</v>
      </c>
      <c r="G9" s="205">
        <f>SUM(G7:G8)</f>
        <v>0</v>
      </c>
      <c r="H9" s="205">
        <f>SUM(H7:H8)</f>
        <v>0</v>
      </c>
      <c r="I9" s="206">
        <f>SUM(I7:I8)</f>
        <v>0</v>
      </c>
    </row>
    <row r="10" spans="1:57" x14ac:dyDescent="0.2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57" ht="19.5" customHeight="1" x14ac:dyDescent="0.25">
      <c r="A11" s="192" t="s">
        <v>82</v>
      </c>
      <c r="B11" s="192"/>
      <c r="C11" s="192"/>
      <c r="D11" s="192"/>
      <c r="E11" s="192"/>
      <c r="F11" s="192"/>
      <c r="G11" s="207"/>
      <c r="H11" s="192"/>
      <c r="I11" s="192"/>
      <c r="BA11" s="129"/>
      <c r="BB11" s="129"/>
      <c r="BC11" s="129"/>
      <c r="BD11" s="129"/>
      <c r="BE11" s="129"/>
    </row>
    <row r="12" spans="1:57" ht="13.5" thickBot="1" x14ac:dyDescent="0.25"/>
    <row r="13" spans="1:57" x14ac:dyDescent="0.2">
      <c r="A13" s="158" t="s">
        <v>83</v>
      </c>
      <c r="B13" s="159"/>
      <c r="C13" s="159"/>
      <c r="D13" s="208"/>
      <c r="E13" s="209" t="s">
        <v>84</v>
      </c>
      <c r="F13" s="210" t="s">
        <v>13</v>
      </c>
      <c r="G13" s="211" t="s">
        <v>85</v>
      </c>
      <c r="H13" s="212"/>
      <c r="I13" s="213" t="s">
        <v>84</v>
      </c>
    </row>
    <row r="14" spans="1:57" x14ac:dyDescent="0.2">
      <c r="A14" s="152" t="s">
        <v>119</v>
      </c>
      <c r="B14" s="143"/>
      <c r="C14" s="143"/>
      <c r="D14" s="214"/>
      <c r="E14" s="215">
        <v>0</v>
      </c>
      <c r="F14" s="216">
        <v>0</v>
      </c>
      <c r="G14" s="217"/>
      <c r="H14" s="218"/>
      <c r="I14" s="219">
        <f t="shared" ref="I14:I21" si="0">E14+F14*G14/100</f>
        <v>0</v>
      </c>
      <c r="BA14" s="1">
        <v>0</v>
      </c>
    </row>
    <row r="15" spans="1:57" x14ac:dyDescent="0.2">
      <c r="A15" s="152" t="s">
        <v>120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si="0"/>
        <v>0</v>
      </c>
      <c r="BA15" s="1">
        <v>0</v>
      </c>
    </row>
    <row r="16" spans="1:57" x14ac:dyDescent="0.2">
      <c r="A16" s="152" t="s">
        <v>121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122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0</v>
      </c>
    </row>
    <row r="18" spans="1:53" x14ac:dyDescent="0.2">
      <c r="A18" s="152" t="s">
        <v>123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1</v>
      </c>
    </row>
    <row r="19" spans="1:53" x14ac:dyDescent="0.2">
      <c r="A19" s="152" t="s">
        <v>124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1</v>
      </c>
    </row>
    <row r="20" spans="1:53" x14ac:dyDescent="0.2">
      <c r="A20" s="152" t="s">
        <v>125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2</v>
      </c>
    </row>
    <row r="21" spans="1:53" x14ac:dyDescent="0.2">
      <c r="A21" s="152" t="s">
        <v>126</v>
      </c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  <c r="BA21" s="1">
        <v>2</v>
      </c>
    </row>
    <row r="22" spans="1:53" ht="13.5" thickBot="1" x14ac:dyDescent="0.25">
      <c r="A22" s="220"/>
      <c r="B22" s="221" t="s">
        <v>86</v>
      </c>
      <c r="C22" s="222"/>
      <c r="D22" s="223"/>
      <c r="E22" s="224"/>
      <c r="F22" s="225"/>
      <c r="G22" s="225"/>
      <c r="H22" s="859">
        <f>SUM(I14:I21)</f>
        <v>0</v>
      </c>
      <c r="I22" s="860"/>
    </row>
    <row r="24" spans="1:53" x14ac:dyDescent="0.2">
      <c r="B24" s="14"/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  <row r="73" spans="6:9" x14ac:dyDescent="0.2">
      <c r="F73" s="226"/>
      <c r="G73" s="227"/>
      <c r="H73" s="227"/>
      <c r="I73" s="46"/>
    </row>
  </sheetData>
  <mergeCells count="4">
    <mergeCell ref="H22:I22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44"/>
  <sheetViews>
    <sheetView showGridLines="0" showZeros="0" topLeftCell="A13" zoomScaleNormal="100" zoomScaleSheetLayoutView="100" workbookViewId="0">
      <selection activeCell="F20" sqref="F20"/>
    </sheetView>
  </sheetViews>
  <sheetFormatPr defaultRowHeight="12.75" x14ac:dyDescent="0.2"/>
  <cols>
    <col min="1" max="1" width="4.42578125" style="228" customWidth="1"/>
    <col min="2" max="2" width="11.5703125" style="228" customWidth="1"/>
    <col min="3" max="3" width="40.42578125" style="228" customWidth="1"/>
    <col min="4" max="4" width="5.5703125" style="228" customWidth="1"/>
    <col min="5" max="5" width="8.5703125" style="238" customWidth="1"/>
    <col min="6" max="6" width="9.85546875" style="228" customWidth="1"/>
    <col min="7" max="7" width="13.85546875" style="228" customWidth="1"/>
    <col min="8" max="8" width="11.7109375" style="228" hidden="1" customWidth="1"/>
    <col min="9" max="9" width="11.5703125" style="228" hidden="1" customWidth="1"/>
    <col min="10" max="10" width="11" style="228" hidden="1" customWidth="1"/>
    <col min="11" max="11" width="10.42578125" style="228" hidden="1" customWidth="1"/>
    <col min="12" max="12" width="75.42578125" style="228" customWidth="1"/>
    <col min="13" max="13" width="45.28515625" style="228" customWidth="1"/>
    <col min="14" max="16384" width="9.140625" style="228"/>
  </cols>
  <sheetData>
    <row r="1" spans="1:104" ht="15.75" x14ac:dyDescent="0.25">
      <c r="A1" s="867" t="s">
        <v>87</v>
      </c>
      <c r="B1" s="867"/>
      <c r="C1" s="867"/>
      <c r="D1" s="867"/>
      <c r="E1" s="867"/>
      <c r="F1" s="867"/>
      <c r="G1" s="867"/>
    </row>
    <row r="2" spans="1:104" ht="14.25" customHeight="1" thickBot="1" x14ac:dyDescent="0.25">
      <c r="B2" s="229"/>
      <c r="C2" s="230"/>
      <c r="D2" s="230"/>
      <c r="E2" s="231"/>
      <c r="F2" s="230"/>
      <c r="G2" s="230"/>
    </row>
    <row r="3" spans="1:104" ht="13.5" thickTop="1" x14ac:dyDescent="0.2">
      <c r="A3" s="852" t="s">
        <v>3</v>
      </c>
      <c r="B3" s="853"/>
      <c r="C3" s="182" t="s">
        <v>104</v>
      </c>
      <c r="D3" s="232"/>
      <c r="E3" s="233" t="s">
        <v>88</v>
      </c>
      <c r="F3" s="234" t="str">
        <f>'01 0213 Rek'!H1</f>
        <v>02/13</v>
      </c>
      <c r="G3" s="235"/>
    </row>
    <row r="4" spans="1:104" ht="13.5" thickBot="1" x14ac:dyDescent="0.25">
      <c r="A4" s="868" t="s">
        <v>78</v>
      </c>
      <c r="B4" s="855"/>
      <c r="C4" s="188" t="s">
        <v>107</v>
      </c>
      <c r="D4" s="236"/>
      <c r="E4" s="869" t="str">
        <f>'01 0213 Rek'!G2</f>
        <v>Rozpočet projektanta</v>
      </c>
      <c r="F4" s="870"/>
      <c r="G4" s="871"/>
    </row>
    <row r="5" spans="1:104" ht="13.5" thickTop="1" x14ac:dyDescent="0.2">
      <c r="A5" s="237"/>
      <c r="G5" s="239"/>
    </row>
    <row r="6" spans="1:104" ht="27" customHeight="1" x14ac:dyDescent="0.2">
      <c r="A6" s="240" t="s">
        <v>89</v>
      </c>
      <c r="B6" s="241" t="s">
        <v>90</v>
      </c>
      <c r="C6" s="241" t="s">
        <v>91</v>
      </c>
      <c r="D6" s="241" t="s">
        <v>92</v>
      </c>
      <c r="E6" s="242" t="s">
        <v>93</v>
      </c>
      <c r="F6" s="241" t="s">
        <v>94</v>
      </c>
      <c r="G6" s="243" t="s">
        <v>95</v>
      </c>
      <c r="H6" s="244" t="s">
        <v>96</v>
      </c>
      <c r="I6" s="244" t="s">
        <v>97</v>
      </c>
      <c r="J6" s="244" t="s">
        <v>98</v>
      </c>
      <c r="K6" s="244" t="s">
        <v>99</v>
      </c>
    </row>
    <row r="7" spans="1:104" x14ac:dyDescent="0.2">
      <c r="A7" s="336" t="s">
        <v>100</v>
      </c>
      <c r="B7" s="337" t="s">
        <v>185</v>
      </c>
      <c r="C7" s="338" t="s">
        <v>186</v>
      </c>
      <c r="D7" s="339"/>
      <c r="E7" s="340"/>
      <c r="F7" s="340"/>
      <c r="G7" s="341"/>
      <c r="H7" s="251"/>
      <c r="I7" s="252"/>
      <c r="J7" s="253"/>
      <c r="K7" s="254"/>
      <c r="O7" s="255">
        <v>1</v>
      </c>
    </row>
    <row r="8" spans="1:104" s="653" customFormat="1" x14ac:dyDescent="0.2">
      <c r="A8" s="652">
        <v>1</v>
      </c>
      <c r="B8" s="343" t="s">
        <v>1204</v>
      </c>
      <c r="C8" s="325" t="s">
        <v>1205</v>
      </c>
      <c r="D8" s="344" t="s">
        <v>114</v>
      </c>
      <c r="E8" s="345">
        <v>104</v>
      </c>
      <c r="F8" s="345"/>
      <c r="G8" s="346">
        <f>E8*F8</f>
        <v>0</v>
      </c>
      <c r="O8" s="654">
        <v>2</v>
      </c>
      <c r="AA8" s="653">
        <v>12</v>
      </c>
      <c r="AB8" s="653">
        <v>0</v>
      </c>
      <c r="AC8" s="653">
        <v>3</v>
      </c>
      <c r="AZ8" s="653">
        <v>1</v>
      </c>
      <c r="BA8" s="653" t="e">
        <f>IF(AZ8=1,#REF!,0)</f>
        <v>#REF!</v>
      </c>
      <c r="BB8" s="653">
        <f>IF(AZ8=2,#REF!,0)</f>
        <v>0</v>
      </c>
      <c r="BC8" s="653">
        <f>IF(AZ8=3,#REF!,0)</f>
        <v>0</v>
      </c>
      <c r="BD8" s="653">
        <f>IF(AZ8=4,#REF!,0)</f>
        <v>0</v>
      </c>
      <c r="BE8" s="653">
        <f>IF(AZ8=5,#REF!,0)</f>
        <v>0</v>
      </c>
      <c r="CZ8" s="653">
        <v>0.55169999999999997</v>
      </c>
    </row>
    <row r="9" spans="1:104" x14ac:dyDescent="0.2">
      <c r="A9" s="329"/>
      <c r="B9" s="330"/>
      <c r="C9" s="876" t="s">
        <v>1257</v>
      </c>
      <c r="D9" s="877"/>
      <c r="E9" s="331">
        <v>104</v>
      </c>
      <c r="F9" s="332"/>
      <c r="G9" s="333"/>
      <c r="H9" s="262">
        <v>0</v>
      </c>
      <c r="I9" s="263">
        <f>E70*H9</f>
        <v>0</v>
      </c>
      <c r="J9" s="262"/>
      <c r="K9" s="263">
        <f>E70*J9</f>
        <v>0</v>
      </c>
      <c r="O9" s="255">
        <v>2</v>
      </c>
      <c r="AA9" s="228">
        <v>11</v>
      </c>
      <c r="AB9" s="228">
        <v>3</v>
      </c>
      <c r="AC9" s="228">
        <v>2</v>
      </c>
      <c r="AZ9" s="228">
        <v>1</v>
      </c>
      <c r="BA9" s="228">
        <f>IF(AZ9=1,G70,0)</f>
        <v>0</v>
      </c>
      <c r="BB9" s="228">
        <f>IF(AZ9=2,G70,0)</f>
        <v>0</v>
      </c>
      <c r="BC9" s="228">
        <f>IF(AZ9=3,G70,0)</f>
        <v>0</v>
      </c>
      <c r="BD9" s="228">
        <f>IF(AZ9=4,G70,0)</f>
        <v>0</v>
      </c>
      <c r="BE9" s="228">
        <f>IF(AZ9=5,G70,0)</f>
        <v>0</v>
      </c>
      <c r="CA9" s="255">
        <v>11</v>
      </c>
      <c r="CB9" s="255">
        <v>3</v>
      </c>
    </row>
    <row r="10" spans="1:104" x14ac:dyDescent="0.2">
      <c r="A10" s="329"/>
      <c r="B10" s="330"/>
      <c r="C10" s="876"/>
      <c r="D10" s="877"/>
      <c r="E10" s="331">
        <v>0</v>
      </c>
      <c r="F10" s="332"/>
      <c r="G10" s="333"/>
      <c r="H10" s="272"/>
      <c r="I10" s="273">
        <f>SUM(I9:I9)</f>
        <v>0</v>
      </c>
      <c r="J10" s="272"/>
      <c r="K10" s="273">
        <f>SUM(K9:K9)</f>
        <v>0</v>
      </c>
      <c r="O10" s="255">
        <v>4</v>
      </c>
      <c r="BA10" s="274">
        <f>SUM(BA9:BA9)</f>
        <v>0</v>
      </c>
      <c r="BB10" s="274">
        <f>SUM(BB9:BB9)</f>
        <v>0</v>
      </c>
      <c r="BC10" s="274">
        <f>SUM(BC9:BC9)</f>
        <v>0</v>
      </c>
      <c r="BD10" s="274">
        <f>SUM(BD9:BD9)</f>
        <v>0</v>
      </c>
      <c r="BE10" s="274">
        <f>SUM(BE9:BE9)</f>
        <v>0</v>
      </c>
    </row>
    <row r="11" spans="1:104" x14ac:dyDescent="0.2">
      <c r="A11" s="652">
        <v>3</v>
      </c>
      <c r="B11" s="343" t="s">
        <v>1207</v>
      </c>
      <c r="C11" s="325" t="s">
        <v>1208</v>
      </c>
      <c r="D11" s="344" t="s">
        <v>114</v>
      </c>
      <c r="E11" s="345">
        <v>54</v>
      </c>
      <c r="F11" s="345"/>
      <c r="G11" s="346">
        <f>E11*F11</f>
        <v>0</v>
      </c>
    </row>
    <row r="12" spans="1:104" x14ac:dyDescent="0.2">
      <c r="A12" s="329"/>
      <c r="B12" s="330"/>
      <c r="C12" s="876"/>
      <c r="D12" s="877"/>
      <c r="E12" s="331">
        <v>1</v>
      </c>
      <c r="F12" s="332"/>
      <c r="G12" s="333"/>
    </row>
    <row r="13" spans="1:104" x14ac:dyDescent="0.2">
      <c r="A13" s="652">
        <v>4</v>
      </c>
      <c r="B13" s="343" t="s">
        <v>1263</v>
      </c>
      <c r="C13" s="325" t="s">
        <v>1264</v>
      </c>
      <c r="D13" s="344" t="s">
        <v>114</v>
      </c>
      <c r="E13" s="345">
        <v>158</v>
      </c>
      <c r="F13" s="345"/>
      <c r="G13" s="346">
        <f>E13*F13</f>
        <v>0</v>
      </c>
    </row>
    <row r="14" spans="1:104" x14ac:dyDescent="0.2">
      <c r="A14" s="329"/>
      <c r="B14" s="330"/>
      <c r="C14" s="873" t="s">
        <v>1258</v>
      </c>
      <c r="D14" s="874"/>
      <c r="E14" s="874"/>
      <c r="F14" s="874"/>
      <c r="G14" s="875"/>
    </row>
    <row r="15" spans="1:104" x14ac:dyDescent="0.2">
      <c r="A15" s="329"/>
      <c r="B15" s="330"/>
      <c r="C15" s="876" t="s">
        <v>1259</v>
      </c>
      <c r="D15" s="877"/>
      <c r="E15" s="331">
        <v>104</v>
      </c>
      <c r="F15" s="332"/>
      <c r="G15" s="333"/>
    </row>
    <row r="16" spans="1:104" x14ac:dyDescent="0.2">
      <c r="A16" s="329"/>
      <c r="B16" s="330"/>
      <c r="C16" s="876" t="s">
        <v>1260</v>
      </c>
      <c r="D16" s="877"/>
      <c r="E16" s="331">
        <v>54</v>
      </c>
      <c r="F16" s="332"/>
      <c r="G16" s="333"/>
    </row>
    <row r="17" spans="1:7" x14ac:dyDescent="0.2">
      <c r="A17" s="652">
        <v>5</v>
      </c>
      <c r="B17" s="343" t="s">
        <v>1210</v>
      </c>
      <c r="C17" s="325" t="s">
        <v>1211</v>
      </c>
      <c r="D17" s="344" t="s">
        <v>118</v>
      </c>
      <c r="E17" s="345">
        <v>67</v>
      </c>
      <c r="F17" s="345"/>
      <c r="G17" s="346">
        <f>E17*F17</f>
        <v>0</v>
      </c>
    </row>
    <row r="18" spans="1:7" x14ac:dyDescent="0.2">
      <c r="A18" s="329"/>
      <c r="B18" s="330"/>
      <c r="C18" s="873" t="s">
        <v>1212</v>
      </c>
      <c r="D18" s="874"/>
      <c r="E18" s="874"/>
      <c r="F18" s="874"/>
      <c r="G18" s="875"/>
    </row>
    <row r="19" spans="1:7" x14ac:dyDescent="0.2">
      <c r="A19" s="329"/>
      <c r="B19" s="330"/>
      <c r="C19" s="873"/>
      <c r="D19" s="874"/>
      <c r="E19" s="874"/>
      <c r="F19" s="874"/>
      <c r="G19" s="875"/>
    </row>
    <row r="20" spans="1:7" x14ac:dyDescent="0.2">
      <c r="A20" s="652">
        <v>6</v>
      </c>
      <c r="B20" s="343" t="s">
        <v>1213</v>
      </c>
      <c r="C20" s="325" t="s">
        <v>602</v>
      </c>
      <c r="D20" s="344" t="s">
        <v>146</v>
      </c>
      <c r="E20" s="345">
        <v>19.5</v>
      </c>
      <c r="F20" s="345"/>
      <c r="G20" s="346">
        <f>E20*F20</f>
        <v>0</v>
      </c>
    </row>
    <row r="21" spans="1:7" x14ac:dyDescent="0.2">
      <c r="A21" s="329"/>
      <c r="B21" s="330"/>
      <c r="C21" s="876" t="s">
        <v>1261</v>
      </c>
      <c r="D21" s="877"/>
      <c r="E21" s="331">
        <v>9.6</v>
      </c>
      <c r="F21" s="332"/>
      <c r="G21" s="333"/>
    </row>
    <row r="22" spans="1:7" x14ac:dyDescent="0.2">
      <c r="A22" s="329"/>
      <c r="B22" s="330"/>
      <c r="C22" s="876" t="s">
        <v>1262</v>
      </c>
      <c r="D22" s="877"/>
      <c r="E22" s="331">
        <v>9.9</v>
      </c>
      <c r="F22" s="332"/>
      <c r="G22" s="333"/>
    </row>
    <row r="23" spans="1:7" x14ac:dyDescent="0.2">
      <c r="A23" s="652">
        <v>7</v>
      </c>
      <c r="B23" s="343" t="s">
        <v>1214</v>
      </c>
      <c r="C23" s="325" t="s">
        <v>605</v>
      </c>
      <c r="D23" s="344" t="s">
        <v>146</v>
      </c>
      <c r="E23" s="345">
        <v>19.5</v>
      </c>
      <c r="F23" s="345"/>
      <c r="G23" s="346">
        <f>E23*F23</f>
        <v>0</v>
      </c>
    </row>
    <row r="24" spans="1:7" x14ac:dyDescent="0.2">
      <c r="A24" s="652">
        <v>14</v>
      </c>
      <c r="B24" s="343" t="s">
        <v>1215</v>
      </c>
      <c r="C24" s="325" t="s">
        <v>365</v>
      </c>
      <c r="D24" s="344" t="s">
        <v>146</v>
      </c>
      <c r="E24" s="345">
        <v>19.5</v>
      </c>
      <c r="F24" s="345"/>
      <c r="G24" s="346">
        <f>E24*F24</f>
        <v>0</v>
      </c>
    </row>
    <row r="25" spans="1:7" x14ac:dyDescent="0.2">
      <c r="A25" s="652">
        <v>15</v>
      </c>
      <c r="B25" s="343" t="s">
        <v>1265</v>
      </c>
      <c r="C25" s="325" t="s">
        <v>1216</v>
      </c>
      <c r="D25" s="344" t="s">
        <v>146</v>
      </c>
      <c r="E25" s="345">
        <v>19.5</v>
      </c>
      <c r="F25" s="345"/>
      <c r="G25" s="346">
        <f>E25*F25</f>
        <v>0</v>
      </c>
    </row>
    <row r="26" spans="1:7" x14ac:dyDescent="0.2">
      <c r="A26" s="652">
        <v>17</v>
      </c>
      <c r="B26" s="343" t="s">
        <v>1217</v>
      </c>
      <c r="C26" s="325" t="s">
        <v>197</v>
      </c>
      <c r="D26" s="344" t="s">
        <v>114</v>
      </c>
      <c r="E26" s="345">
        <v>186</v>
      </c>
      <c r="F26" s="345"/>
      <c r="G26" s="346">
        <f>E26*F26</f>
        <v>0</v>
      </c>
    </row>
    <row r="27" spans="1:7" ht="22.5" x14ac:dyDescent="0.2">
      <c r="A27" s="652">
        <v>18</v>
      </c>
      <c r="B27" s="343" t="s">
        <v>1218</v>
      </c>
      <c r="C27" s="325" t="s">
        <v>1219</v>
      </c>
      <c r="D27" s="344" t="s">
        <v>114</v>
      </c>
      <c r="E27" s="345">
        <v>134</v>
      </c>
      <c r="F27" s="345"/>
      <c r="G27" s="346">
        <f>E27*F27</f>
        <v>0</v>
      </c>
    </row>
    <row r="28" spans="1:7" x14ac:dyDescent="0.2">
      <c r="A28" s="347"/>
      <c r="B28" s="348" t="s">
        <v>101</v>
      </c>
      <c r="C28" s="349" t="str">
        <f>CONCATENATE(B7," ",C7)</f>
        <v>1 Zemní práce</v>
      </c>
      <c r="D28" s="347"/>
      <c r="E28" s="350"/>
      <c r="F28" s="350"/>
      <c r="G28" s="351">
        <f>SUM(G7:G27)</f>
        <v>0</v>
      </c>
    </row>
    <row r="29" spans="1:7" x14ac:dyDescent="0.2">
      <c r="A29" s="336" t="s">
        <v>100</v>
      </c>
      <c r="B29" s="337" t="s">
        <v>110</v>
      </c>
      <c r="C29" s="338" t="s">
        <v>111</v>
      </c>
      <c r="D29" s="339"/>
      <c r="E29" s="340"/>
      <c r="F29" s="340"/>
      <c r="G29" s="341"/>
    </row>
    <row r="30" spans="1:7" x14ac:dyDescent="0.2">
      <c r="A30" s="652">
        <v>20</v>
      </c>
      <c r="B30" s="343" t="s">
        <v>1220</v>
      </c>
      <c r="C30" s="325" t="s">
        <v>1266</v>
      </c>
      <c r="D30" s="344" t="s">
        <v>114</v>
      </c>
      <c r="E30" s="345">
        <v>186</v>
      </c>
      <c r="F30" s="345"/>
      <c r="G30" s="346">
        <f>E30*F30</f>
        <v>0</v>
      </c>
    </row>
    <row r="31" spans="1:7" x14ac:dyDescent="0.2">
      <c r="A31" s="652">
        <v>21</v>
      </c>
      <c r="B31" s="343" t="s">
        <v>1222</v>
      </c>
      <c r="C31" s="325" t="s">
        <v>1223</v>
      </c>
      <c r="D31" s="344" t="s">
        <v>114</v>
      </c>
      <c r="E31" s="345">
        <v>51</v>
      </c>
      <c r="F31" s="345"/>
      <c r="G31" s="346">
        <f>E31*F31</f>
        <v>0</v>
      </c>
    </row>
    <row r="32" spans="1:7" x14ac:dyDescent="0.2">
      <c r="A32" s="652">
        <v>23</v>
      </c>
      <c r="B32" s="343" t="s">
        <v>1224</v>
      </c>
      <c r="C32" s="325" t="s">
        <v>1267</v>
      </c>
      <c r="D32" s="344" t="s">
        <v>114</v>
      </c>
      <c r="E32" s="345">
        <v>147</v>
      </c>
      <c r="F32" s="345"/>
      <c r="G32" s="346">
        <f>E32*F32</f>
        <v>0</v>
      </c>
    </row>
    <row r="33" spans="1:7" x14ac:dyDescent="0.2">
      <c r="A33" s="329"/>
      <c r="B33" s="330"/>
      <c r="C33" s="876"/>
      <c r="D33" s="877"/>
      <c r="E33" s="331">
        <v>0</v>
      </c>
      <c r="F33" s="332"/>
      <c r="G33" s="333"/>
    </row>
    <row r="34" spans="1:7" x14ac:dyDescent="0.2">
      <c r="A34" s="329"/>
      <c r="B34" s="330"/>
      <c r="C34" s="876" t="s">
        <v>1209</v>
      </c>
      <c r="D34" s="877"/>
      <c r="E34" s="331">
        <v>12</v>
      </c>
      <c r="F34" s="332"/>
      <c r="G34" s="333"/>
    </row>
    <row r="35" spans="1:7" x14ac:dyDescent="0.2">
      <c r="A35" s="329"/>
      <c r="B35" s="330"/>
      <c r="C35" s="876"/>
      <c r="D35" s="877"/>
      <c r="E35" s="331">
        <v>135</v>
      </c>
      <c r="F35" s="332"/>
      <c r="G35" s="333"/>
    </row>
    <row r="36" spans="1:7" x14ac:dyDescent="0.2">
      <c r="A36" s="652">
        <v>24</v>
      </c>
      <c r="B36" s="343" t="s">
        <v>1225</v>
      </c>
      <c r="C36" s="325" t="s">
        <v>1268</v>
      </c>
      <c r="D36" s="344" t="s">
        <v>114</v>
      </c>
      <c r="E36" s="345">
        <v>51</v>
      </c>
      <c r="F36" s="345"/>
      <c r="G36" s="346">
        <f>E36*F36</f>
        <v>0</v>
      </c>
    </row>
    <row r="37" spans="1:7" x14ac:dyDescent="0.2">
      <c r="A37" s="652">
        <v>25</v>
      </c>
      <c r="B37" s="343" t="s">
        <v>1226</v>
      </c>
      <c r="C37" s="325" t="s">
        <v>1282</v>
      </c>
      <c r="D37" s="344" t="s">
        <v>114</v>
      </c>
      <c r="E37" s="345">
        <v>138</v>
      </c>
      <c r="F37" s="345"/>
      <c r="G37" s="346">
        <f>E37*F37</f>
        <v>0</v>
      </c>
    </row>
    <row r="38" spans="1:7" x14ac:dyDescent="0.2">
      <c r="A38" s="329"/>
      <c r="B38" s="330"/>
      <c r="C38" s="876" t="s">
        <v>1269</v>
      </c>
      <c r="D38" s="877"/>
      <c r="E38" s="331">
        <v>9.3800000000000008</v>
      </c>
      <c r="F38" s="332"/>
      <c r="G38" s="333"/>
    </row>
    <row r="39" spans="1:7" x14ac:dyDescent="0.2">
      <c r="A39" s="652">
        <v>26</v>
      </c>
      <c r="B39" s="343" t="s">
        <v>1227</v>
      </c>
      <c r="C39" s="325" t="s">
        <v>1283</v>
      </c>
      <c r="D39" s="344" t="s">
        <v>114</v>
      </c>
      <c r="E39" s="345">
        <v>52.02</v>
      </c>
      <c r="F39" s="345"/>
      <c r="G39" s="346">
        <f>E39*F39</f>
        <v>0</v>
      </c>
    </row>
    <row r="40" spans="1:7" x14ac:dyDescent="0.2">
      <c r="A40" s="329"/>
      <c r="B40" s="330"/>
      <c r="C40" s="876" t="s">
        <v>1270</v>
      </c>
      <c r="D40" s="877"/>
      <c r="E40" s="331">
        <v>4.7</v>
      </c>
      <c r="F40" s="332"/>
      <c r="G40" s="333"/>
    </row>
    <row r="41" spans="1:7" x14ac:dyDescent="0.2">
      <c r="A41" s="652">
        <v>27</v>
      </c>
      <c r="B41" s="343" t="s">
        <v>1228</v>
      </c>
      <c r="C41" s="325" t="s">
        <v>1278</v>
      </c>
      <c r="D41" s="344" t="s">
        <v>114</v>
      </c>
      <c r="E41" s="345">
        <v>12.24</v>
      </c>
      <c r="F41" s="345"/>
      <c r="G41" s="346">
        <f>E41*F41</f>
        <v>0</v>
      </c>
    </row>
    <row r="42" spans="1:7" x14ac:dyDescent="0.2">
      <c r="A42" s="329"/>
      <c r="B42" s="330"/>
      <c r="C42" s="876" t="s">
        <v>1209</v>
      </c>
      <c r="D42" s="877"/>
      <c r="E42" s="331">
        <v>12</v>
      </c>
      <c r="F42" s="332"/>
      <c r="G42" s="333"/>
    </row>
    <row r="43" spans="1:7" x14ac:dyDescent="0.2">
      <c r="A43" s="329"/>
      <c r="B43" s="330"/>
      <c r="C43" s="876" t="s">
        <v>1256</v>
      </c>
      <c r="D43" s="877"/>
      <c r="E43" s="331">
        <f>12*0.02</f>
        <v>0.24</v>
      </c>
      <c r="F43" s="332"/>
      <c r="G43" s="333"/>
    </row>
    <row r="44" spans="1:7" x14ac:dyDescent="0.2">
      <c r="A44" s="347"/>
      <c r="B44" s="348" t="s">
        <v>101</v>
      </c>
      <c r="C44" s="349" t="str">
        <f>CONCATENATE(B29," ",C29)</f>
        <v>5 Komunikace</v>
      </c>
      <c r="D44" s="347"/>
      <c r="E44" s="350"/>
      <c r="F44" s="350"/>
      <c r="G44" s="351">
        <f>SUM(G29:G43)</f>
        <v>0</v>
      </c>
    </row>
    <row r="45" spans="1:7" x14ac:dyDescent="0.2">
      <c r="A45" s="336" t="s">
        <v>100</v>
      </c>
      <c r="B45" s="337" t="s">
        <v>1229</v>
      </c>
      <c r="C45" s="338" t="s">
        <v>1230</v>
      </c>
      <c r="D45" s="339"/>
      <c r="E45" s="340"/>
      <c r="F45" s="340"/>
      <c r="G45" s="341"/>
    </row>
    <row r="46" spans="1:7" x14ac:dyDescent="0.2">
      <c r="A46" s="652">
        <v>30</v>
      </c>
      <c r="B46" s="343" t="s">
        <v>1231</v>
      </c>
      <c r="C46" s="325" t="s">
        <v>1232</v>
      </c>
      <c r="D46" s="344" t="s">
        <v>118</v>
      </c>
      <c r="E46" s="345">
        <v>58</v>
      </c>
      <c r="F46" s="345"/>
      <c r="G46" s="346">
        <f>E46*F46</f>
        <v>0</v>
      </c>
    </row>
    <row r="47" spans="1:7" x14ac:dyDescent="0.2">
      <c r="A47" s="329"/>
      <c r="B47" s="330"/>
      <c r="C47" s="873" t="s">
        <v>1233</v>
      </c>
      <c r="D47" s="874"/>
      <c r="E47" s="874"/>
      <c r="F47" s="874"/>
      <c r="G47" s="875"/>
    </row>
    <row r="48" spans="1:7" x14ac:dyDescent="0.2">
      <c r="A48" s="652">
        <v>31</v>
      </c>
      <c r="B48" s="343" t="s">
        <v>1234</v>
      </c>
      <c r="C48" s="325" t="s">
        <v>1235</v>
      </c>
      <c r="D48" s="344" t="s">
        <v>118</v>
      </c>
      <c r="E48" s="345">
        <v>77</v>
      </c>
      <c r="F48" s="345"/>
      <c r="G48" s="346">
        <f>E48*F48</f>
        <v>0</v>
      </c>
    </row>
    <row r="49" spans="1:7" x14ac:dyDescent="0.2">
      <c r="A49" s="652">
        <v>35</v>
      </c>
      <c r="B49" s="343" t="s">
        <v>1236</v>
      </c>
      <c r="C49" s="325" t="s">
        <v>1237</v>
      </c>
      <c r="D49" s="344" t="s">
        <v>150</v>
      </c>
      <c r="E49" s="345">
        <v>60</v>
      </c>
      <c r="F49" s="345"/>
      <c r="G49" s="346">
        <f>E49*F49</f>
        <v>0</v>
      </c>
    </row>
    <row r="50" spans="1:7" x14ac:dyDescent="0.2">
      <c r="A50" s="329"/>
      <c r="B50" s="330"/>
      <c r="C50" s="876" t="s">
        <v>1271</v>
      </c>
      <c r="D50" s="877"/>
      <c r="E50" s="331"/>
      <c r="F50" s="332"/>
      <c r="G50" s="333"/>
    </row>
    <row r="51" spans="1:7" x14ac:dyDescent="0.2">
      <c r="A51" s="652">
        <v>36</v>
      </c>
      <c r="B51" s="343" t="s">
        <v>1238</v>
      </c>
      <c r="C51" s="325" t="s">
        <v>1272</v>
      </c>
      <c r="D51" s="344" t="s">
        <v>150</v>
      </c>
      <c r="E51" s="345">
        <v>78</v>
      </c>
      <c r="F51" s="345"/>
      <c r="G51" s="346">
        <f>E51*F51</f>
        <v>0</v>
      </c>
    </row>
    <row r="52" spans="1:7" x14ac:dyDescent="0.2">
      <c r="A52" s="652">
        <v>37</v>
      </c>
      <c r="B52" s="343" t="s">
        <v>113</v>
      </c>
      <c r="C52" s="325" t="s">
        <v>1276</v>
      </c>
      <c r="D52" s="344" t="s">
        <v>150</v>
      </c>
      <c r="E52" s="345">
        <v>1</v>
      </c>
      <c r="F52" s="345"/>
      <c r="G52" s="346">
        <f>E52*F52</f>
        <v>0</v>
      </c>
    </row>
    <row r="53" spans="1:7" x14ac:dyDescent="0.2">
      <c r="A53" s="652" t="s">
        <v>1274</v>
      </c>
      <c r="B53" s="343" t="s">
        <v>113</v>
      </c>
      <c r="C53" s="325" t="s">
        <v>1273</v>
      </c>
      <c r="D53" s="344" t="s">
        <v>150</v>
      </c>
      <c r="E53" s="345">
        <v>1</v>
      </c>
      <c r="F53" s="345"/>
      <c r="G53" s="346">
        <f>E53*F53</f>
        <v>0</v>
      </c>
    </row>
    <row r="54" spans="1:7" x14ac:dyDescent="0.2">
      <c r="A54" s="347"/>
      <c r="B54" s="348" t="s">
        <v>101</v>
      </c>
      <c r="C54" s="349" t="str">
        <f>CONCATENATE(B45," ",C45)</f>
        <v>91 Doplňující práce na komunikaci</v>
      </c>
      <c r="D54" s="347"/>
      <c r="E54" s="350"/>
      <c r="F54" s="350"/>
      <c r="G54" s="351">
        <f>SUM(G45:G53)</f>
        <v>0</v>
      </c>
    </row>
    <row r="55" spans="1:7" x14ac:dyDescent="0.2">
      <c r="A55" s="336" t="s">
        <v>100</v>
      </c>
      <c r="B55" s="337" t="s">
        <v>1239</v>
      </c>
      <c r="C55" s="338" t="s">
        <v>1240</v>
      </c>
      <c r="D55" s="339"/>
      <c r="E55" s="340"/>
      <c r="F55" s="340"/>
      <c r="G55" s="341"/>
    </row>
    <row r="56" spans="1:7" x14ac:dyDescent="0.2">
      <c r="A56" s="652">
        <v>38</v>
      </c>
      <c r="B56" s="343" t="s">
        <v>1241</v>
      </c>
      <c r="C56" s="325" t="s">
        <v>1242</v>
      </c>
      <c r="D56" s="344" t="s">
        <v>114</v>
      </c>
      <c r="E56" s="345">
        <v>104</v>
      </c>
      <c r="F56" s="345"/>
      <c r="G56" s="346">
        <f>E56*F56</f>
        <v>0</v>
      </c>
    </row>
    <row r="57" spans="1:7" x14ac:dyDescent="0.2">
      <c r="A57" s="652" t="s">
        <v>1279</v>
      </c>
      <c r="B57" s="343" t="s">
        <v>113</v>
      </c>
      <c r="C57" s="325" t="s">
        <v>1280</v>
      </c>
      <c r="D57" s="344" t="s">
        <v>589</v>
      </c>
      <c r="E57" s="345">
        <v>1</v>
      </c>
      <c r="F57" s="345"/>
      <c r="G57" s="346">
        <f>E57*F57</f>
        <v>0</v>
      </c>
    </row>
    <row r="58" spans="1:7" x14ac:dyDescent="0.2">
      <c r="A58" s="347"/>
      <c r="B58" s="348" t="s">
        <v>101</v>
      </c>
      <c r="C58" s="349" t="str">
        <f>CONCATENATE(B55," ",C55)</f>
        <v>97 Prorážení otvorů</v>
      </c>
      <c r="D58" s="347"/>
      <c r="E58" s="350"/>
      <c r="F58" s="350"/>
      <c r="G58" s="351">
        <f>SUM(G55:G56)</f>
        <v>0</v>
      </c>
    </row>
    <row r="59" spans="1:7" x14ac:dyDescent="0.2">
      <c r="A59" s="336" t="s">
        <v>100</v>
      </c>
      <c r="B59" s="337" t="s">
        <v>214</v>
      </c>
      <c r="C59" s="338" t="s">
        <v>215</v>
      </c>
      <c r="D59" s="339"/>
      <c r="E59" s="340"/>
      <c r="F59" s="340"/>
      <c r="G59" s="341"/>
    </row>
    <row r="60" spans="1:7" x14ac:dyDescent="0.2">
      <c r="A60" s="652">
        <v>39</v>
      </c>
      <c r="B60" s="343" t="s">
        <v>1243</v>
      </c>
      <c r="C60" s="325" t="s">
        <v>1244</v>
      </c>
      <c r="D60" s="344" t="s">
        <v>218</v>
      </c>
      <c r="E60" s="345">
        <v>245</v>
      </c>
      <c r="F60" s="345"/>
      <c r="G60" s="346">
        <f>E60*F60</f>
        <v>0</v>
      </c>
    </row>
    <row r="61" spans="1:7" x14ac:dyDescent="0.2">
      <c r="A61" s="347"/>
      <c r="B61" s="348" t="s">
        <v>101</v>
      </c>
      <c r="C61" s="349" t="str">
        <f>CONCATENATE(B59," ",C59)</f>
        <v>99 Staveništní přesun hmot</v>
      </c>
      <c r="D61" s="347"/>
      <c r="E61" s="350"/>
      <c r="F61" s="350"/>
      <c r="G61" s="351">
        <f>SUM(G59:G60)</f>
        <v>0</v>
      </c>
    </row>
    <row r="62" spans="1:7" x14ac:dyDescent="0.2">
      <c r="A62" s="336" t="s">
        <v>100</v>
      </c>
      <c r="B62" s="337" t="s">
        <v>1245</v>
      </c>
      <c r="C62" s="338" t="s">
        <v>1246</v>
      </c>
      <c r="D62" s="339"/>
      <c r="E62" s="340"/>
      <c r="F62" s="340"/>
      <c r="G62" s="341"/>
    </row>
    <row r="63" spans="1:7" x14ac:dyDescent="0.2">
      <c r="A63" s="652">
        <v>40</v>
      </c>
      <c r="B63" s="343" t="s">
        <v>1247</v>
      </c>
      <c r="C63" s="325" t="s">
        <v>1248</v>
      </c>
      <c r="D63" s="344" t="s">
        <v>218</v>
      </c>
      <c r="E63" s="345">
        <v>89</v>
      </c>
      <c r="F63" s="345"/>
      <c r="G63" s="346">
        <f>E63*F63</f>
        <v>0</v>
      </c>
    </row>
    <row r="64" spans="1:7" x14ac:dyDescent="0.2">
      <c r="A64" s="652">
        <v>41</v>
      </c>
      <c r="B64" s="343" t="s">
        <v>1249</v>
      </c>
      <c r="C64" s="325" t="s">
        <v>1250</v>
      </c>
      <c r="D64" s="344" t="s">
        <v>218</v>
      </c>
      <c r="E64" s="345">
        <v>890</v>
      </c>
      <c r="F64" s="345"/>
      <c r="G64" s="346">
        <f>E64*F64</f>
        <v>0</v>
      </c>
    </row>
    <row r="65" spans="1:12" x14ac:dyDescent="0.2">
      <c r="A65" s="652">
        <v>42</v>
      </c>
      <c r="B65" s="343" t="s">
        <v>1251</v>
      </c>
      <c r="C65" s="325" t="s">
        <v>1252</v>
      </c>
      <c r="D65" s="344" t="s">
        <v>218</v>
      </c>
      <c r="E65" s="345">
        <v>89</v>
      </c>
      <c r="F65" s="345"/>
      <c r="G65" s="346">
        <f>E65*F65</f>
        <v>0</v>
      </c>
    </row>
    <row r="66" spans="1:12" x14ac:dyDescent="0.2">
      <c r="A66" s="652">
        <v>43</v>
      </c>
      <c r="B66" s="343" t="s">
        <v>1253</v>
      </c>
      <c r="C66" s="325" t="s">
        <v>1254</v>
      </c>
      <c r="D66" s="344" t="s">
        <v>218</v>
      </c>
      <c r="E66" s="345">
        <v>89</v>
      </c>
      <c r="F66" s="345"/>
      <c r="G66" s="346">
        <f>E66*F66</f>
        <v>0</v>
      </c>
    </row>
    <row r="67" spans="1:12" x14ac:dyDescent="0.2">
      <c r="A67" s="652">
        <v>44</v>
      </c>
      <c r="B67" s="343" t="s">
        <v>1255</v>
      </c>
      <c r="C67" s="325" t="s">
        <v>848</v>
      </c>
      <c r="D67" s="344" t="s">
        <v>218</v>
      </c>
      <c r="E67" s="345">
        <v>89</v>
      </c>
      <c r="F67" s="345"/>
      <c r="G67" s="346">
        <f>E67*F67</f>
        <v>0</v>
      </c>
    </row>
    <row r="68" spans="1:12" x14ac:dyDescent="0.2">
      <c r="A68" s="347"/>
      <c r="B68" s="348" t="s">
        <v>101</v>
      </c>
      <c r="C68" s="349" t="str">
        <f>CONCATENATE(B62," ",C62)</f>
        <v>D96 Přesuny suti a vybouraných hmot</v>
      </c>
      <c r="D68" s="347"/>
      <c r="E68" s="350"/>
      <c r="F68" s="350"/>
      <c r="G68" s="351">
        <f>SUM(G62:G67)</f>
        <v>0</v>
      </c>
    </row>
    <row r="69" spans="1:12" x14ac:dyDescent="0.2">
      <c r="A69" s="245" t="s">
        <v>100</v>
      </c>
      <c r="B69" s="246" t="s">
        <v>115</v>
      </c>
      <c r="C69" s="247" t="s">
        <v>116</v>
      </c>
      <c r="D69" s="248"/>
      <c r="E69" s="249"/>
      <c r="F69" s="249"/>
      <c r="G69" s="250"/>
      <c r="L69" s="669">
        <f>G68+G61+G58+G54+G44+G28</f>
        <v>0</v>
      </c>
    </row>
    <row r="70" spans="1:12" x14ac:dyDescent="0.2">
      <c r="A70" s="256">
        <v>2</v>
      </c>
      <c r="B70" s="257" t="s">
        <v>113</v>
      </c>
      <c r="C70" s="258" t="s">
        <v>1887</v>
      </c>
      <c r="D70" s="259" t="s">
        <v>118</v>
      </c>
      <c r="E70" s="260">
        <v>7</v>
      </c>
      <c r="F70" s="260"/>
      <c r="G70" s="261">
        <f>E70*F70</f>
        <v>0</v>
      </c>
    </row>
    <row r="71" spans="1:12" x14ac:dyDescent="0.2">
      <c r="A71" s="265"/>
      <c r="B71" s="266" t="s">
        <v>101</v>
      </c>
      <c r="C71" s="267" t="s">
        <v>117</v>
      </c>
      <c r="D71" s="268"/>
      <c r="E71" s="269"/>
      <c r="F71" s="270"/>
      <c r="G71" s="271">
        <f>SUM(G69:G70)</f>
        <v>0</v>
      </c>
    </row>
    <row r="72" spans="1:12" x14ac:dyDescent="0.2">
      <c r="E72" s="228"/>
    </row>
    <row r="73" spans="1:12" x14ac:dyDescent="0.2">
      <c r="E73" s="228"/>
    </row>
    <row r="74" spans="1:12" x14ac:dyDescent="0.2">
      <c r="E74" s="228"/>
    </row>
    <row r="75" spans="1:12" x14ac:dyDescent="0.2">
      <c r="E75" s="228"/>
    </row>
    <row r="76" spans="1:12" x14ac:dyDescent="0.2">
      <c r="E76" s="228"/>
    </row>
    <row r="77" spans="1:12" x14ac:dyDescent="0.2">
      <c r="E77" s="228"/>
    </row>
    <row r="78" spans="1:12" x14ac:dyDescent="0.2">
      <c r="E78" s="228"/>
    </row>
    <row r="79" spans="1:12" x14ac:dyDescent="0.2">
      <c r="E79" s="228"/>
    </row>
    <row r="80" spans="1:12" x14ac:dyDescent="0.2">
      <c r="E80" s="228"/>
    </row>
    <row r="81" spans="1:7" x14ac:dyDescent="0.2">
      <c r="E81" s="228"/>
    </row>
    <row r="82" spans="1:7" x14ac:dyDescent="0.2">
      <c r="E82" s="228"/>
    </row>
    <row r="83" spans="1:7" x14ac:dyDescent="0.2">
      <c r="E83" s="228"/>
    </row>
    <row r="84" spans="1:7" x14ac:dyDescent="0.2">
      <c r="E84" s="228"/>
    </row>
    <row r="85" spans="1:7" x14ac:dyDescent="0.2">
      <c r="E85" s="228"/>
    </row>
    <row r="86" spans="1:7" x14ac:dyDescent="0.2">
      <c r="E86" s="228"/>
    </row>
    <row r="87" spans="1:7" x14ac:dyDescent="0.2">
      <c r="E87" s="228"/>
    </row>
    <row r="88" spans="1:7" x14ac:dyDescent="0.2">
      <c r="E88" s="228"/>
    </row>
    <row r="89" spans="1:7" x14ac:dyDescent="0.2">
      <c r="E89" s="228"/>
    </row>
    <row r="90" spans="1:7" x14ac:dyDescent="0.2">
      <c r="E90" s="228"/>
    </row>
    <row r="91" spans="1:7" x14ac:dyDescent="0.2">
      <c r="E91" s="228"/>
    </row>
    <row r="92" spans="1:7" x14ac:dyDescent="0.2">
      <c r="E92" s="228"/>
    </row>
    <row r="93" spans="1:7" x14ac:dyDescent="0.2">
      <c r="E93" s="228"/>
    </row>
    <row r="94" spans="1:7" x14ac:dyDescent="0.2">
      <c r="E94" s="228"/>
    </row>
    <row r="95" spans="1:7" x14ac:dyDescent="0.2">
      <c r="A95" s="264"/>
      <c r="B95" s="264"/>
      <c r="C95" s="264"/>
      <c r="D95" s="264"/>
      <c r="E95" s="264"/>
      <c r="F95" s="264"/>
      <c r="G95" s="264"/>
    </row>
    <row r="96" spans="1:7" x14ac:dyDescent="0.2">
      <c r="A96" s="264"/>
      <c r="B96" s="264"/>
      <c r="C96" s="264"/>
      <c r="D96" s="264"/>
      <c r="E96" s="264"/>
      <c r="F96" s="264"/>
      <c r="G96" s="264"/>
    </row>
    <row r="97" spans="1:7" x14ac:dyDescent="0.2">
      <c r="A97" s="264"/>
      <c r="B97" s="264"/>
      <c r="C97" s="264"/>
      <c r="D97" s="264"/>
      <c r="E97" s="264"/>
      <c r="F97" s="264"/>
      <c r="G97" s="264"/>
    </row>
    <row r="98" spans="1:7" x14ac:dyDescent="0.2">
      <c r="A98" s="264"/>
      <c r="B98" s="264"/>
      <c r="C98" s="264"/>
      <c r="D98" s="264"/>
      <c r="E98" s="264"/>
      <c r="F98" s="264"/>
      <c r="G98" s="264"/>
    </row>
    <row r="99" spans="1:7" x14ac:dyDescent="0.2">
      <c r="E99" s="228"/>
    </row>
    <row r="100" spans="1:7" x14ac:dyDescent="0.2">
      <c r="E100" s="228"/>
    </row>
    <row r="101" spans="1:7" x14ac:dyDescent="0.2">
      <c r="E101" s="228"/>
    </row>
    <row r="102" spans="1:7" x14ac:dyDescent="0.2">
      <c r="E102" s="228"/>
    </row>
    <row r="103" spans="1:7" x14ac:dyDescent="0.2">
      <c r="E103" s="228"/>
    </row>
    <row r="104" spans="1:7" x14ac:dyDescent="0.2">
      <c r="E104" s="228"/>
    </row>
    <row r="105" spans="1:7" x14ac:dyDescent="0.2">
      <c r="E105" s="228"/>
    </row>
    <row r="106" spans="1:7" x14ac:dyDescent="0.2">
      <c r="E106" s="228"/>
    </row>
    <row r="107" spans="1:7" x14ac:dyDescent="0.2">
      <c r="E107" s="228"/>
    </row>
    <row r="108" spans="1:7" x14ac:dyDescent="0.2">
      <c r="E108" s="228"/>
    </row>
    <row r="109" spans="1:7" x14ac:dyDescent="0.2">
      <c r="E109" s="228"/>
    </row>
    <row r="110" spans="1:7" x14ac:dyDescent="0.2">
      <c r="E110" s="228"/>
    </row>
    <row r="111" spans="1:7" x14ac:dyDescent="0.2">
      <c r="E111" s="228"/>
    </row>
    <row r="112" spans="1:7" x14ac:dyDescent="0.2">
      <c r="E112" s="228"/>
    </row>
    <row r="113" spans="5:5" x14ac:dyDescent="0.2">
      <c r="E113" s="228"/>
    </row>
    <row r="114" spans="5:5" x14ac:dyDescent="0.2">
      <c r="E114" s="228"/>
    </row>
    <row r="115" spans="5:5" x14ac:dyDescent="0.2">
      <c r="E115" s="228"/>
    </row>
    <row r="116" spans="5:5" x14ac:dyDescent="0.2">
      <c r="E116" s="228"/>
    </row>
    <row r="117" spans="5:5" x14ac:dyDescent="0.2">
      <c r="E117" s="228"/>
    </row>
    <row r="118" spans="5:5" x14ac:dyDescent="0.2">
      <c r="E118" s="228"/>
    </row>
    <row r="119" spans="5:5" x14ac:dyDescent="0.2">
      <c r="E119" s="228"/>
    </row>
    <row r="120" spans="5:5" x14ac:dyDescent="0.2">
      <c r="E120" s="228"/>
    </row>
    <row r="121" spans="5:5" x14ac:dyDescent="0.2">
      <c r="E121" s="228"/>
    </row>
    <row r="122" spans="5:5" x14ac:dyDescent="0.2">
      <c r="E122" s="228"/>
    </row>
    <row r="123" spans="5:5" x14ac:dyDescent="0.2">
      <c r="E123" s="228"/>
    </row>
    <row r="124" spans="5:5" x14ac:dyDescent="0.2">
      <c r="E124" s="228"/>
    </row>
    <row r="125" spans="5:5" x14ac:dyDescent="0.2">
      <c r="E125" s="228"/>
    </row>
    <row r="126" spans="5:5" x14ac:dyDescent="0.2">
      <c r="E126" s="228"/>
    </row>
    <row r="127" spans="5:5" x14ac:dyDescent="0.2">
      <c r="E127" s="228"/>
    </row>
    <row r="128" spans="5:5" x14ac:dyDescent="0.2">
      <c r="E128" s="228"/>
    </row>
    <row r="129" spans="1:7" x14ac:dyDescent="0.2">
      <c r="E129" s="228"/>
    </row>
    <row r="130" spans="1:7" x14ac:dyDescent="0.2">
      <c r="A130" s="275"/>
      <c r="B130" s="275"/>
    </row>
    <row r="131" spans="1:7" x14ac:dyDescent="0.2">
      <c r="A131" s="264"/>
      <c r="B131" s="264"/>
      <c r="C131" s="276"/>
      <c r="D131" s="276"/>
      <c r="E131" s="277"/>
      <c r="F131" s="276"/>
      <c r="G131" s="278"/>
    </row>
    <row r="132" spans="1:7" x14ac:dyDescent="0.2">
      <c r="A132" s="279"/>
      <c r="B132" s="279"/>
      <c r="C132" s="264"/>
      <c r="D132" s="264"/>
      <c r="E132" s="280"/>
      <c r="F132" s="264"/>
      <c r="G132" s="264"/>
    </row>
    <row r="133" spans="1:7" x14ac:dyDescent="0.2">
      <c r="A133" s="264"/>
      <c r="B133" s="264"/>
      <c r="C133" s="264"/>
      <c r="D133" s="264"/>
      <c r="E133" s="280"/>
      <c r="F133" s="264"/>
      <c r="G133" s="264"/>
    </row>
    <row r="134" spans="1:7" x14ac:dyDescent="0.2">
      <c r="A134" s="264"/>
      <c r="B134" s="264"/>
      <c r="C134" s="264"/>
      <c r="D134" s="264"/>
      <c r="E134" s="280"/>
      <c r="F134" s="264"/>
      <c r="G134" s="264"/>
    </row>
    <row r="135" spans="1:7" x14ac:dyDescent="0.2">
      <c r="A135" s="264"/>
      <c r="B135" s="264"/>
      <c r="C135" s="264"/>
      <c r="D135" s="264"/>
      <c r="E135" s="280"/>
      <c r="F135" s="264"/>
      <c r="G135" s="264"/>
    </row>
    <row r="136" spans="1:7" x14ac:dyDescent="0.2">
      <c r="A136" s="264"/>
      <c r="B136" s="264"/>
      <c r="C136" s="264"/>
      <c r="D136" s="264"/>
      <c r="E136" s="280"/>
      <c r="F136" s="264"/>
      <c r="G136" s="264"/>
    </row>
    <row r="137" spans="1:7" x14ac:dyDescent="0.2">
      <c r="A137" s="264"/>
      <c r="B137" s="264"/>
      <c r="C137" s="264"/>
      <c r="D137" s="264"/>
      <c r="E137" s="280"/>
      <c r="F137" s="264"/>
      <c r="G137" s="264"/>
    </row>
    <row r="138" spans="1:7" x14ac:dyDescent="0.2">
      <c r="A138" s="264"/>
      <c r="B138" s="264"/>
      <c r="C138" s="264"/>
      <c r="D138" s="264"/>
      <c r="E138" s="280"/>
      <c r="F138" s="264"/>
      <c r="G138" s="264"/>
    </row>
    <row r="139" spans="1:7" x14ac:dyDescent="0.2">
      <c r="A139" s="264"/>
      <c r="B139" s="264"/>
      <c r="C139" s="264"/>
      <c r="D139" s="264"/>
      <c r="E139" s="280"/>
      <c r="F139" s="264"/>
      <c r="G139" s="264"/>
    </row>
    <row r="140" spans="1:7" x14ac:dyDescent="0.2">
      <c r="A140" s="264"/>
      <c r="B140" s="264"/>
      <c r="C140" s="264"/>
      <c r="D140" s="264"/>
      <c r="E140" s="280"/>
      <c r="F140" s="264"/>
      <c r="G140" s="264"/>
    </row>
    <row r="141" spans="1:7" x14ac:dyDescent="0.2">
      <c r="A141" s="264"/>
      <c r="B141" s="264"/>
      <c r="C141" s="264"/>
      <c r="D141" s="264"/>
      <c r="E141" s="280"/>
      <c r="F141" s="264"/>
      <c r="G141" s="264"/>
    </row>
    <row r="142" spans="1:7" x14ac:dyDescent="0.2">
      <c r="A142" s="264"/>
      <c r="B142" s="264"/>
      <c r="C142" s="264"/>
      <c r="D142" s="264"/>
      <c r="E142" s="280"/>
      <c r="F142" s="264"/>
      <c r="G142" s="264"/>
    </row>
    <row r="143" spans="1:7" x14ac:dyDescent="0.2">
      <c r="A143" s="264"/>
      <c r="B143" s="264"/>
      <c r="C143" s="264"/>
      <c r="D143" s="264"/>
      <c r="E143" s="280"/>
      <c r="F143" s="264"/>
      <c r="G143" s="264"/>
    </row>
    <row r="144" spans="1:7" x14ac:dyDescent="0.2">
      <c r="A144" s="264"/>
      <c r="B144" s="264"/>
      <c r="C144" s="264"/>
      <c r="D144" s="264"/>
      <c r="E144" s="280"/>
      <c r="F144" s="264"/>
      <c r="G144" s="264"/>
    </row>
  </sheetData>
  <mergeCells count="23">
    <mergeCell ref="A1:G1"/>
    <mergeCell ref="A3:B3"/>
    <mergeCell ref="A4:B4"/>
    <mergeCell ref="E4:G4"/>
    <mergeCell ref="C15:D15"/>
    <mergeCell ref="C16:D16"/>
    <mergeCell ref="C12:D12"/>
    <mergeCell ref="C14:G14"/>
    <mergeCell ref="C9:D9"/>
    <mergeCell ref="C10:D10"/>
    <mergeCell ref="C18:G18"/>
    <mergeCell ref="C19:G19"/>
    <mergeCell ref="C50:D50"/>
    <mergeCell ref="C47:G47"/>
    <mergeCell ref="C43:D43"/>
    <mergeCell ref="C40:D40"/>
    <mergeCell ref="C42:D42"/>
    <mergeCell ref="C38:D38"/>
    <mergeCell ref="C33:D33"/>
    <mergeCell ref="C34:D34"/>
    <mergeCell ref="C35:D35"/>
    <mergeCell ref="C21:D21"/>
    <mergeCell ref="C22:D22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topLeftCell="A13" zoomScaleNormal="100" workbookViewId="0"/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89" t="s">
        <v>33</v>
      </c>
      <c r="B1" s="90"/>
      <c r="C1" s="90"/>
      <c r="D1" s="90"/>
      <c r="E1" s="90"/>
      <c r="F1" s="90"/>
      <c r="G1" s="90"/>
    </row>
    <row r="2" spans="1:57" ht="12.75" customHeight="1" x14ac:dyDescent="0.2">
      <c r="A2" s="91" t="s">
        <v>34</v>
      </c>
      <c r="B2" s="92"/>
      <c r="C2" s="93" t="s">
        <v>108</v>
      </c>
      <c r="D2" s="93" t="s">
        <v>109</v>
      </c>
      <c r="E2" s="94"/>
      <c r="F2" s="95" t="s">
        <v>35</v>
      </c>
      <c r="G2" s="96"/>
    </row>
    <row r="3" spans="1:57" ht="3" hidden="1" customHeight="1" x14ac:dyDescent="0.2">
      <c r="A3" s="97"/>
      <c r="B3" s="98"/>
      <c r="C3" s="99"/>
      <c r="D3" s="99"/>
      <c r="E3" s="100"/>
      <c r="F3" s="101"/>
      <c r="G3" s="102"/>
    </row>
    <row r="4" spans="1:57" ht="12" customHeight="1" x14ac:dyDescent="0.2">
      <c r="A4" s="103" t="s">
        <v>36</v>
      </c>
      <c r="B4" s="98"/>
      <c r="C4" s="99"/>
      <c r="D4" s="99"/>
      <c r="E4" s="100"/>
      <c r="F4" s="101" t="s">
        <v>37</v>
      </c>
      <c r="G4" s="104"/>
    </row>
    <row r="5" spans="1:57" ht="12.95" customHeight="1" x14ac:dyDescent="0.2">
      <c r="A5" s="105" t="s">
        <v>131</v>
      </c>
      <c r="B5" s="106"/>
      <c r="C5" s="107" t="s">
        <v>132</v>
      </c>
      <c r="D5" s="108"/>
      <c r="E5" s="106"/>
      <c r="F5" s="101" t="s">
        <v>38</v>
      </c>
      <c r="G5" s="102"/>
    </row>
    <row r="6" spans="1:57" ht="12.95" customHeight="1" x14ac:dyDescent="0.2">
      <c r="A6" s="103" t="s">
        <v>39</v>
      </c>
      <c r="B6" s="98"/>
      <c r="C6" s="99"/>
      <c r="D6" s="99"/>
      <c r="E6" s="100"/>
      <c r="F6" s="109" t="s">
        <v>40</v>
      </c>
      <c r="G6" s="110">
        <v>0</v>
      </c>
      <c r="O6" s="111"/>
    </row>
    <row r="7" spans="1:57" ht="12.95" customHeight="1" x14ac:dyDescent="0.2">
      <c r="A7" s="112" t="s">
        <v>102</v>
      </c>
      <c r="B7" s="113"/>
      <c r="C7" s="114" t="s">
        <v>103</v>
      </c>
      <c r="D7" s="115"/>
      <c r="E7" s="115"/>
      <c r="F7" s="116" t="s">
        <v>41</v>
      </c>
      <c r="G7" s="110">
        <f>IF(G6=0,,ROUND((F30+F32)/G6,1))</f>
        <v>0</v>
      </c>
    </row>
    <row r="8" spans="1:57" x14ac:dyDescent="0.2">
      <c r="A8" s="117" t="s">
        <v>42</v>
      </c>
      <c r="B8" s="101"/>
      <c r="C8" s="849" t="s">
        <v>129</v>
      </c>
      <c r="D8" s="849"/>
      <c r="E8" s="850"/>
      <c r="F8" s="118" t="s">
        <v>43</v>
      </c>
      <c r="G8" s="119"/>
      <c r="H8" s="120"/>
      <c r="I8" s="121"/>
    </row>
    <row r="9" spans="1:57" x14ac:dyDescent="0.2">
      <c r="A9" s="117" t="s">
        <v>44</v>
      </c>
      <c r="B9" s="101"/>
      <c r="C9" s="849"/>
      <c r="D9" s="849"/>
      <c r="E9" s="850"/>
      <c r="F9" s="101"/>
      <c r="G9" s="122"/>
      <c r="H9" s="123"/>
    </row>
    <row r="10" spans="1:57" x14ac:dyDescent="0.2">
      <c r="A10" s="117" t="s">
        <v>45</v>
      </c>
      <c r="B10" s="101"/>
      <c r="C10" s="849" t="s">
        <v>128</v>
      </c>
      <c r="D10" s="849"/>
      <c r="E10" s="849"/>
      <c r="F10" s="124"/>
      <c r="G10" s="125"/>
      <c r="H10" s="126"/>
    </row>
    <row r="11" spans="1:57" ht="13.5" customHeight="1" x14ac:dyDescent="0.2">
      <c r="A11" s="117" t="s">
        <v>46</v>
      </c>
      <c r="B11" s="101"/>
      <c r="C11" s="849" t="s">
        <v>127</v>
      </c>
      <c r="D11" s="849"/>
      <c r="E11" s="849"/>
      <c r="F11" s="127" t="s">
        <v>47</v>
      </c>
      <c r="G11" s="128"/>
      <c r="H11" s="123"/>
      <c r="BA11" s="129"/>
      <c r="BB11" s="129"/>
      <c r="BC11" s="129"/>
      <c r="BD11" s="129"/>
      <c r="BE11" s="129"/>
    </row>
    <row r="12" spans="1:57" ht="12.75" customHeight="1" x14ac:dyDescent="0.2">
      <c r="A12" s="130" t="s">
        <v>48</v>
      </c>
      <c r="B12" s="98"/>
      <c r="C12" s="851"/>
      <c r="D12" s="851"/>
      <c r="E12" s="851"/>
      <c r="F12" s="131" t="s">
        <v>49</v>
      </c>
      <c r="G12" s="132"/>
      <c r="H12" s="123"/>
    </row>
    <row r="13" spans="1:57" ht="28.5" customHeight="1" thickBot="1" x14ac:dyDescent="0.25">
      <c r="A13" s="133" t="s">
        <v>50</v>
      </c>
      <c r="B13" s="134"/>
      <c r="C13" s="134"/>
      <c r="D13" s="134"/>
      <c r="E13" s="135"/>
      <c r="F13" s="135"/>
      <c r="G13" s="136"/>
      <c r="H13" s="123"/>
    </row>
    <row r="14" spans="1:57" ht="17.25" customHeight="1" thickBot="1" x14ac:dyDescent="0.25">
      <c r="A14" s="137" t="s">
        <v>51</v>
      </c>
      <c r="B14" s="138"/>
      <c r="C14" s="139"/>
      <c r="D14" s="140" t="s">
        <v>52</v>
      </c>
      <c r="E14" s="141"/>
      <c r="F14" s="141"/>
      <c r="G14" s="139"/>
    </row>
    <row r="15" spans="1:57" ht="15.95" customHeight="1" x14ac:dyDescent="0.2">
      <c r="A15" s="142"/>
      <c r="B15" s="143" t="s">
        <v>53</v>
      </c>
      <c r="C15" s="144">
        <f>'02 0213 Rek'!E9</f>
        <v>0</v>
      </c>
      <c r="D15" s="145" t="str">
        <f>'02 0213 Rek'!A14</f>
        <v>Ztížené výrobní podmínky</v>
      </c>
      <c r="E15" s="146"/>
      <c r="F15" s="147"/>
      <c r="G15" s="144">
        <f>'02 0213 Rek'!I14</f>
        <v>0</v>
      </c>
    </row>
    <row r="16" spans="1:57" ht="15.95" customHeight="1" x14ac:dyDescent="0.2">
      <c r="A16" s="142" t="s">
        <v>54</v>
      </c>
      <c r="B16" s="143" t="s">
        <v>55</v>
      </c>
      <c r="C16" s="144">
        <f>'02 0213 Rek'!F9</f>
        <v>0</v>
      </c>
      <c r="D16" s="97" t="str">
        <f>'02 0213 Rek'!A15</f>
        <v>Oborová přirážka</v>
      </c>
      <c r="E16" s="148"/>
      <c r="F16" s="149"/>
      <c r="G16" s="144">
        <f>'02 0213 Rek'!I15</f>
        <v>0</v>
      </c>
    </row>
    <row r="17" spans="1:7" ht="15.95" customHeight="1" x14ac:dyDescent="0.2">
      <c r="A17" s="142" t="s">
        <v>56</v>
      </c>
      <c r="B17" s="143" t="s">
        <v>57</v>
      </c>
      <c r="C17" s="144">
        <f>'02 0213 Rek'!H9</f>
        <v>0</v>
      </c>
      <c r="D17" s="97" t="str">
        <f>'02 0213 Rek'!A16</f>
        <v>Přesun stavebních kapacit</v>
      </c>
      <c r="E17" s="148"/>
      <c r="F17" s="149"/>
      <c r="G17" s="144">
        <f>'02 0213 Rek'!I16</f>
        <v>0</v>
      </c>
    </row>
    <row r="18" spans="1:7" ht="15.95" customHeight="1" x14ac:dyDescent="0.2">
      <c r="A18" s="150" t="s">
        <v>58</v>
      </c>
      <c r="B18" s="151" t="s">
        <v>59</v>
      </c>
      <c r="C18" s="144">
        <f>'02 0213 Rek'!G9</f>
        <v>0</v>
      </c>
      <c r="D18" s="97" t="str">
        <f>'02 0213 Rek'!A17</f>
        <v>Mimostaveništní doprava</v>
      </c>
      <c r="E18" s="148"/>
      <c r="F18" s="149"/>
      <c r="G18" s="144">
        <f>'02 0213 Rek'!I17</f>
        <v>0</v>
      </c>
    </row>
    <row r="19" spans="1:7" ht="15.95" customHeight="1" x14ac:dyDescent="0.2">
      <c r="A19" s="152" t="s">
        <v>60</v>
      </c>
      <c r="B19" s="143"/>
      <c r="C19" s="144">
        <f>SUM(C15:C18)</f>
        <v>0</v>
      </c>
      <c r="D19" s="97" t="str">
        <f>'02 0213 Rek'!A18</f>
        <v>Zařízení staveniště</v>
      </c>
      <c r="E19" s="148"/>
      <c r="F19" s="149"/>
      <c r="G19" s="144">
        <f>'02 0213 Rek'!I18</f>
        <v>0</v>
      </c>
    </row>
    <row r="20" spans="1:7" ht="15.95" customHeight="1" x14ac:dyDescent="0.2">
      <c r="A20" s="152"/>
      <c r="B20" s="143"/>
      <c r="C20" s="144"/>
      <c r="D20" s="97" t="str">
        <f>'02 0213 Rek'!A19</f>
        <v>Provoz investora</v>
      </c>
      <c r="E20" s="148"/>
      <c r="F20" s="149"/>
      <c r="G20" s="144">
        <f>'02 0213 Rek'!I19</f>
        <v>0</v>
      </c>
    </row>
    <row r="21" spans="1:7" ht="15.95" customHeight="1" x14ac:dyDescent="0.2">
      <c r="A21" s="152" t="s">
        <v>30</v>
      </c>
      <c r="B21" s="143"/>
      <c r="C21" s="144">
        <f>'02 0213 Rek'!I9</f>
        <v>0</v>
      </c>
      <c r="D21" s="97" t="str">
        <f>'02 0213 Rek'!A20</f>
        <v>Kompletační činnost (IČD)</v>
      </c>
      <c r="E21" s="148"/>
      <c r="F21" s="149"/>
      <c r="G21" s="144">
        <f>'02 0213 Rek'!I20</f>
        <v>0</v>
      </c>
    </row>
    <row r="22" spans="1:7" ht="15.95" customHeight="1" x14ac:dyDescent="0.2">
      <c r="A22" s="153" t="s">
        <v>61</v>
      </c>
      <c r="B22" s="123"/>
      <c r="C22" s="144">
        <f>C19+C21</f>
        <v>0</v>
      </c>
      <c r="D22" s="97" t="s">
        <v>62</v>
      </c>
      <c r="E22" s="148"/>
      <c r="F22" s="149"/>
      <c r="G22" s="144">
        <f>G23-SUM(G15:G21)</f>
        <v>0</v>
      </c>
    </row>
    <row r="23" spans="1:7" ht="15.95" customHeight="1" thickBot="1" x14ac:dyDescent="0.25">
      <c r="A23" s="845" t="s">
        <v>63</v>
      </c>
      <c r="B23" s="846"/>
      <c r="C23" s="154">
        <f>C22+G23</f>
        <v>0</v>
      </c>
      <c r="D23" s="155" t="s">
        <v>64</v>
      </c>
      <c r="E23" s="156"/>
      <c r="F23" s="157"/>
      <c r="G23" s="144">
        <f>'02 0213 Rek'!H22</f>
        <v>0</v>
      </c>
    </row>
    <row r="24" spans="1:7" x14ac:dyDescent="0.2">
      <c r="A24" s="158" t="s">
        <v>65</v>
      </c>
      <c r="B24" s="159"/>
      <c r="C24" s="160"/>
      <c r="D24" s="159" t="s">
        <v>66</v>
      </c>
      <c r="E24" s="159"/>
      <c r="F24" s="161" t="s">
        <v>67</v>
      </c>
      <c r="G24" s="162"/>
    </row>
    <row r="25" spans="1:7" x14ac:dyDescent="0.2">
      <c r="A25" s="153" t="s">
        <v>68</v>
      </c>
      <c r="B25" s="123"/>
      <c r="C25" s="163"/>
      <c r="D25" s="123" t="s">
        <v>68</v>
      </c>
      <c r="F25" s="164" t="s">
        <v>68</v>
      </c>
      <c r="G25" s="165"/>
    </row>
    <row r="26" spans="1:7" ht="37.5" customHeight="1" x14ac:dyDescent="0.2">
      <c r="A26" s="153" t="s">
        <v>69</v>
      </c>
      <c r="B26" s="166"/>
      <c r="C26" s="163"/>
      <c r="D26" s="123" t="s">
        <v>69</v>
      </c>
      <c r="F26" s="164" t="s">
        <v>69</v>
      </c>
      <c r="G26" s="165"/>
    </row>
    <row r="27" spans="1:7" x14ac:dyDescent="0.2">
      <c r="A27" s="153"/>
      <c r="B27" s="167"/>
      <c r="C27" s="163"/>
      <c r="D27" s="123"/>
      <c r="F27" s="164"/>
      <c r="G27" s="165"/>
    </row>
    <row r="28" spans="1:7" x14ac:dyDescent="0.2">
      <c r="A28" s="153" t="s">
        <v>70</v>
      </c>
      <c r="B28" s="123"/>
      <c r="C28" s="163"/>
      <c r="D28" s="164" t="s">
        <v>71</v>
      </c>
      <c r="E28" s="163"/>
      <c r="F28" s="168" t="s">
        <v>71</v>
      </c>
      <c r="G28" s="165"/>
    </row>
    <row r="29" spans="1:7" ht="69" customHeight="1" x14ac:dyDescent="0.2">
      <c r="A29" s="153"/>
      <c r="B29" s="123"/>
      <c r="C29" s="169"/>
      <c r="D29" s="170"/>
      <c r="E29" s="169"/>
      <c r="F29" s="123"/>
      <c r="G29" s="165"/>
    </row>
    <row r="30" spans="1:7" x14ac:dyDescent="0.2">
      <c r="A30" s="171" t="s">
        <v>12</v>
      </c>
      <c r="B30" s="172"/>
      <c r="C30" s="173">
        <v>21</v>
      </c>
      <c r="D30" s="172" t="s">
        <v>72</v>
      </c>
      <c r="E30" s="174"/>
      <c r="F30" s="847">
        <f>C23-F32</f>
        <v>0</v>
      </c>
      <c r="G30" s="848"/>
    </row>
    <row r="31" spans="1:7" x14ac:dyDescent="0.2">
      <c r="A31" s="171" t="s">
        <v>73</v>
      </c>
      <c r="B31" s="172"/>
      <c r="C31" s="173">
        <f>C30</f>
        <v>21</v>
      </c>
      <c r="D31" s="172" t="s">
        <v>74</v>
      </c>
      <c r="E31" s="174"/>
      <c r="F31" s="847">
        <f>ROUND(PRODUCT(F30,C31/100),0)</f>
        <v>0</v>
      </c>
      <c r="G31" s="848"/>
    </row>
    <row r="32" spans="1:7" x14ac:dyDescent="0.2">
      <c r="A32" s="171" t="s">
        <v>12</v>
      </c>
      <c r="B32" s="172"/>
      <c r="C32" s="173">
        <v>0</v>
      </c>
      <c r="D32" s="172" t="s">
        <v>74</v>
      </c>
      <c r="E32" s="174"/>
      <c r="F32" s="847">
        <v>0</v>
      </c>
      <c r="G32" s="848"/>
    </row>
    <row r="33" spans="1:8" x14ac:dyDescent="0.2">
      <c r="A33" s="171" t="s">
        <v>73</v>
      </c>
      <c r="B33" s="175"/>
      <c r="C33" s="176">
        <f>C32</f>
        <v>0</v>
      </c>
      <c r="D33" s="172" t="s">
        <v>74</v>
      </c>
      <c r="E33" s="149"/>
      <c r="F33" s="847">
        <f>ROUND(PRODUCT(F32,C33/100),0)</f>
        <v>0</v>
      </c>
      <c r="G33" s="848"/>
    </row>
    <row r="34" spans="1:8" s="180" customFormat="1" ht="19.5" customHeight="1" thickBot="1" x14ac:dyDescent="0.3">
      <c r="A34" s="177" t="s">
        <v>75</v>
      </c>
      <c r="B34" s="178"/>
      <c r="C34" s="178"/>
      <c r="D34" s="178"/>
      <c r="E34" s="179"/>
      <c r="F34" s="843">
        <f>ROUND(SUM(F30:F33),0)</f>
        <v>0</v>
      </c>
      <c r="G34" s="844"/>
    </row>
    <row r="36" spans="1:8" x14ac:dyDescent="0.2">
      <c r="A36" s="2" t="s">
        <v>76</v>
      </c>
      <c r="B36" s="2"/>
      <c r="C36" s="2"/>
      <c r="D36" s="2"/>
      <c r="E36" s="2"/>
      <c r="F36" s="2"/>
      <c r="G36" s="2"/>
      <c r="H36" s="1" t="s">
        <v>2</v>
      </c>
    </row>
    <row r="37" spans="1:8" ht="14.25" customHeight="1" x14ac:dyDescent="0.2">
      <c r="A37" s="2"/>
      <c r="B37" s="834"/>
      <c r="C37" s="834"/>
      <c r="D37" s="834"/>
      <c r="E37" s="834"/>
      <c r="F37" s="834"/>
      <c r="G37" s="834"/>
      <c r="H37" s="1" t="s">
        <v>2</v>
      </c>
    </row>
    <row r="38" spans="1:8" ht="12.75" customHeight="1" x14ac:dyDescent="0.2">
      <c r="A38" s="181"/>
      <c r="B38" s="834"/>
      <c r="C38" s="834"/>
      <c r="D38" s="834"/>
      <c r="E38" s="834"/>
      <c r="F38" s="834"/>
      <c r="G38" s="834"/>
      <c r="H38" s="1" t="s">
        <v>2</v>
      </c>
    </row>
    <row r="39" spans="1:8" x14ac:dyDescent="0.2">
      <c r="A39" s="181"/>
      <c r="B39" s="834"/>
      <c r="C39" s="834"/>
      <c r="D39" s="834"/>
      <c r="E39" s="834"/>
      <c r="F39" s="834"/>
      <c r="G39" s="834"/>
      <c r="H39" s="1" t="s">
        <v>2</v>
      </c>
    </row>
    <row r="40" spans="1:8" x14ac:dyDescent="0.2">
      <c r="A40" s="181"/>
      <c r="B40" s="834"/>
      <c r="C40" s="834"/>
      <c r="D40" s="834"/>
      <c r="E40" s="834"/>
      <c r="F40" s="834"/>
      <c r="G40" s="834"/>
      <c r="H40" s="1" t="s">
        <v>2</v>
      </c>
    </row>
    <row r="41" spans="1:8" x14ac:dyDescent="0.2">
      <c r="A41" s="181"/>
      <c r="B41" s="834"/>
      <c r="C41" s="834"/>
      <c r="D41" s="834"/>
      <c r="E41" s="834"/>
      <c r="F41" s="834"/>
      <c r="G41" s="834"/>
      <c r="H41" s="1" t="s">
        <v>2</v>
      </c>
    </row>
    <row r="42" spans="1:8" x14ac:dyDescent="0.2">
      <c r="A42" s="181"/>
      <c r="B42" s="834"/>
      <c r="C42" s="834"/>
      <c r="D42" s="834"/>
      <c r="E42" s="834"/>
      <c r="F42" s="834"/>
      <c r="G42" s="834"/>
      <c r="H42" s="1" t="s">
        <v>2</v>
      </c>
    </row>
    <row r="43" spans="1:8" x14ac:dyDescent="0.2">
      <c r="A43" s="181"/>
      <c r="B43" s="834"/>
      <c r="C43" s="834"/>
      <c r="D43" s="834"/>
      <c r="E43" s="834"/>
      <c r="F43" s="834"/>
      <c r="G43" s="834"/>
      <c r="H43" s="1" t="s">
        <v>2</v>
      </c>
    </row>
    <row r="44" spans="1:8" ht="12.75" customHeight="1" x14ac:dyDescent="0.2">
      <c r="A44" s="181"/>
      <c r="B44" s="834"/>
      <c r="C44" s="834"/>
      <c r="D44" s="834"/>
      <c r="E44" s="834"/>
      <c r="F44" s="834"/>
      <c r="G44" s="834"/>
      <c r="H44" s="1" t="s">
        <v>2</v>
      </c>
    </row>
    <row r="45" spans="1:8" ht="12.75" customHeight="1" x14ac:dyDescent="0.2">
      <c r="A45" s="181"/>
      <c r="B45" s="834"/>
      <c r="C45" s="834"/>
      <c r="D45" s="834"/>
      <c r="E45" s="834"/>
      <c r="F45" s="834"/>
      <c r="G45" s="834"/>
      <c r="H45" s="1" t="s">
        <v>2</v>
      </c>
    </row>
    <row r="46" spans="1:8" x14ac:dyDescent="0.2">
      <c r="B46" s="872"/>
      <c r="C46" s="872"/>
      <c r="D46" s="872"/>
      <c r="E46" s="872"/>
      <c r="F46" s="872"/>
      <c r="G46" s="872"/>
    </row>
    <row r="47" spans="1:8" x14ac:dyDescent="0.2">
      <c r="B47" s="872"/>
      <c r="C47" s="872"/>
      <c r="D47" s="872"/>
      <c r="E47" s="872"/>
      <c r="F47" s="872"/>
      <c r="G47" s="872"/>
    </row>
    <row r="48" spans="1:8" x14ac:dyDescent="0.2">
      <c r="B48" s="872"/>
      <c r="C48" s="872"/>
      <c r="D48" s="872"/>
      <c r="E48" s="872"/>
      <c r="F48" s="872"/>
      <c r="G48" s="872"/>
    </row>
    <row r="49" spans="2:7" x14ac:dyDescent="0.2">
      <c r="B49" s="872"/>
      <c r="C49" s="872"/>
      <c r="D49" s="872"/>
      <c r="E49" s="872"/>
      <c r="F49" s="872"/>
      <c r="G49" s="872"/>
    </row>
    <row r="50" spans="2:7" x14ac:dyDescent="0.2">
      <c r="B50" s="872"/>
      <c r="C50" s="872"/>
      <c r="D50" s="872"/>
      <c r="E50" s="872"/>
      <c r="F50" s="872"/>
      <c r="G50" s="872"/>
    </row>
    <row r="51" spans="2:7" x14ac:dyDescent="0.2">
      <c r="B51" s="872"/>
      <c r="C51" s="872"/>
      <c r="D51" s="872"/>
      <c r="E51" s="872"/>
      <c r="F51" s="872"/>
      <c r="G51" s="872"/>
    </row>
  </sheetData>
  <mergeCells count="18">
    <mergeCell ref="C8:E8"/>
    <mergeCell ref="C10:E10"/>
    <mergeCell ref="C12:E12"/>
    <mergeCell ref="A23:B23"/>
    <mergeCell ref="C9:E9"/>
    <mergeCell ref="C11:E11"/>
    <mergeCell ref="F31:G31"/>
    <mergeCell ref="F33:G33"/>
    <mergeCell ref="F32:G32"/>
    <mergeCell ref="F30:G30"/>
    <mergeCell ref="F34:G34"/>
    <mergeCell ref="B37:G45"/>
    <mergeCell ref="B49:G49"/>
    <mergeCell ref="B50:G50"/>
    <mergeCell ref="B51:G51"/>
    <mergeCell ref="B46:G46"/>
    <mergeCell ref="B47:G47"/>
    <mergeCell ref="B48:G48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73"/>
  <sheetViews>
    <sheetView workbookViewId="0">
      <selection activeCell="G14" sqref="G14:G21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852" t="s">
        <v>3</v>
      </c>
      <c r="B1" s="853"/>
      <c r="C1" s="182" t="s">
        <v>104</v>
      </c>
      <c r="D1" s="183"/>
      <c r="E1" s="184"/>
      <c r="F1" s="183"/>
      <c r="G1" s="185" t="s">
        <v>77</v>
      </c>
      <c r="H1" s="186" t="s">
        <v>108</v>
      </c>
      <c r="I1" s="187"/>
    </row>
    <row r="2" spans="1:57" ht="13.5" thickBot="1" x14ac:dyDescent="0.25">
      <c r="A2" s="854" t="s">
        <v>78</v>
      </c>
      <c r="B2" s="855"/>
      <c r="C2" s="188" t="s">
        <v>133</v>
      </c>
      <c r="D2" s="189"/>
      <c r="E2" s="190"/>
      <c r="F2" s="189"/>
      <c r="G2" s="856" t="s">
        <v>109</v>
      </c>
      <c r="H2" s="857"/>
      <c r="I2" s="858"/>
    </row>
    <row r="3" spans="1:57" ht="13.5" thickTop="1" x14ac:dyDescent="0.2">
      <c r="F3" s="123"/>
    </row>
    <row r="4" spans="1:57" ht="19.5" customHeight="1" x14ac:dyDescent="0.25">
      <c r="A4" s="191" t="s">
        <v>79</v>
      </c>
      <c r="B4" s="192"/>
      <c r="C4" s="192"/>
      <c r="D4" s="192"/>
      <c r="E4" s="193"/>
      <c r="F4" s="192"/>
      <c r="G4" s="192"/>
      <c r="H4" s="192"/>
      <c r="I4" s="192"/>
    </row>
    <row r="5" spans="1:57" ht="13.5" thickBot="1" x14ac:dyDescent="0.25"/>
    <row r="6" spans="1:57" s="123" customFormat="1" ht="13.5" thickBot="1" x14ac:dyDescent="0.25">
      <c r="A6" s="194"/>
      <c r="B6" s="195" t="s">
        <v>80</v>
      </c>
      <c r="C6" s="195"/>
      <c r="D6" s="196"/>
      <c r="E6" s="197" t="s">
        <v>26</v>
      </c>
      <c r="F6" s="198" t="s">
        <v>27</v>
      </c>
      <c r="G6" s="198" t="s">
        <v>28</v>
      </c>
      <c r="H6" s="198" t="s">
        <v>29</v>
      </c>
      <c r="I6" s="199" t="s">
        <v>30</v>
      </c>
    </row>
    <row r="7" spans="1:57" s="123" customFormat="1" x14ac:dyDescent="0.2">
      <c r="A7" s="281" t="str">
        <f>'02 0213 Pol'!B38</f>
        <v>5</v>
      </c>
      <c r="B7" s="60" t="str">
        <f>'02 0213 Pol'!C38</f>
        <v>Komunikace</v>
      </c>
      <c r="D7" s="200"/>
      <c r="E7" s="282">
        <f>'02 0213 Pol'!G42</f>
        <v>0</v>
      </c>
      <c r="F7" s="283"/>
      <c r="G7" s="283"/>
      <c r="H7" s="283"/>
      <c r="I7" s="284"/>
    </row>
    <row r="8" spans="1:57" s="123" customFormat="1" ht="13.5" thickBot="1" x14ac:dyDescent="0.25">
      <c r="A8" s="281" t="s">
        <v>1285</v>
      </c>
      <c r="B8" s="60" t="s">
        <v>1284</v>
      </c>
      <c r="D8" s="200"/>
      <c r="E8" s="282">
        <f>'02 0213 Pol'!G37</f>
        <v>0</v>
      </c>
      <c r="F8" s="283"/>
      <c r="G8" s="283"/>
      <c r="H8" s="283"/>
      <c r="I8" s="284"/>
    </row>
    <row r="9" spans="1:57" s="14" customFormat="1" ht="13.5" thickBot="1" x14ac:dyDescent="0.25">
      <c r="A9" s="201"/>
      <c r="B9" s="202" t="s">
        <v>81</v>
      </c>
      <c r="C9" s="202"/>
      <c r="D9" s="203"/>
      <c r="E9" s="204">
        <f>SUM(E7:E8)</f>
        <v>0</v>
      </c>
      <c r="F9" s="205">
        <f>SUM(F7:F8)</f>
        <v>0</v>
      </c>
      <c r="G9" s="205">
        <f>SUM(G7:G8)</f>
        <v>0</v>
      </c>
      <c r="H9" s="205">
        <f>SUM(H7:H8)</f>
        <v>0</v>
      </c>
      <c r="I9" s="206">
        <f>SUM(I7:I8)</f>
        <v>0</v>
      </c>
    </row>
    <row r="10" spans="1:57" x14ac:dyDescent="0.2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57" ht="19.5" customHeight="1" x14ac:dyDescent="0.25">
      <c r="A11" s="192" t="s">
        <v>82</v>
      </c>
      <c r="B11" s="192"/>
      <c r="C11" s="192"/>
      <c r="D11" s="192"/>
      <c r="E11" s="192"/>
      <c r="F11" s="192"/>
      <c r="G11" s="207"/>
      <c r="H11" s="192"/>
      <c r="I11" s="192"/>
      <c r="BA11" s="129"/>
      <c r="BB11" s="129"/>
      <c r="BC11" s="129"/>
      <c r="BD11" s="129"/>
      <c r="BE11" s="129"/>
    </row>
    <row r="12" spans="1:57" ht="13.5" thickBot="1" x14ac:dyDescent="0.25"/>
    <row r="13" spans="1:57" x14ac:dyDescent="0.2">
      <c r="A13" s="158" t="s">
        <v>83</v>
      </c>
      <c r="B13" s="159"/>
      <c r="C13" s="159"/>
      <c r="D13" s="208"/>
      <c r="E13" s="209" t="s">
        <v>84</v>
      </c>
      <c r="F13" s="210" t="s">
        <v>13</v>
      </c>
      <c r="G13" s="211" t="s">
        <v>85</v>
      </c>
      <c r="H13" s="212"/>
      <c r="I13" s="213" t="s">
        <v>84</v>
      </c>
    </row>
    <row r="14" spans="1:57" x14ac:dyDescent="0.2">
      <c r="A14" s="152" t="s">
        <v>119</v>
      </c>
      <c r="B14" s="143"/>
      <c r="C14" s="143"/>
      <c r="D14" s="214"/>
      <c r="E14" s="215">
        <v>0</v>
      </c>
      <c r="F14" s="216">
        <v>0</v>
      </c>
      <c r="G14" s="217"/>
      <c r="H14" s="218"/>
      <c r="I14" s="219">
        <f t="shared" ref="I14:I21" si="0">E14+F14*G14/100</f>
        <v>0</v>
      </c>
      <c r="BA14" s="1">
        <v>0</v>
      </c>
    </row>
    <row r="15" spans="1:57" x14ac:dyDescent="0.2">
      <c r="A15" s="152" t="s">
        <v>120</v>
      </c>
      <c r="B15" s="143"/>
      <c r="C15" s="143"/>
      <c r="D15" s="214"/>
      <c r="E15" s="215">
        <v>0</v>
      </c>
      <c r="F15" s="216">
        <v>0</v>
      </c>
      <c r="G15" s="217"/>
      <c r="H15" s="218"/>
      <c r="I15" s="219">
        <f t="shared" si="0"/>
        <v>0</v>
      </c>
      <c r="BA15" s="1">
        <v>0</v>
      </c>
    </row>
    <row r="16" spans="1:57" x14ac:dyDescent="0.2">
      <c r="A16" s="152" t="s">
        <v>121</v>
      </c>
      <c r="B16" s="143"/>
      <c r="C16" s="143"/>
      <c r="D16" s="214"/>
      <c r="E16" s="215">
        <v>0</v>
      </c>
      <c r="F16" s="216">
        <v>0</v>
      </c>
      <c r="G16" s="217"/>
      <c r="H16" s="218"/>
      <c r="I16" s="219">
        <f t="shared" si="0"/>
        <v>0</v>
      </c>
      <c r="BA16" s="1">
        <v>0</v>
      </c>
    </row>
    <row r="17" spans="1:53" x14ac:dyDescent="0.2">
      <c r="A17" s="152" t="s">
        <v>122</v>
      </c>
      <c r="B17" s="143"/>
      <c r="C17" s="143"/>
      <c r="D17" s="214"/>
      <c r="E17" s="215">
        <v>0</v>
      </c>
      <c r="F17" s="216">
        <v>0</v>
      </c>
      <c r="G17" s="217"/>
      <c r="H17" s="218"/>
      <c r="I17" s="219">
        <f t="shared" si="0"/>
        <v>0</v>
      </c>
      <c r="BA17" s="1">
        <v>0</v>
      </c>
    </row>
    <row r="18" spans="1:53" x14ac:dyDescent="0.2">
      <c r="A18" s="152" t="s">
        <v>123</v>
      </c>
      <c r="B18" s="143"/>
      <c r="C18" s="143"/>
      <c r="D18" s="214"/>
      <c r="E18" s="215">
        <v>0</v>
      </c>
      <c r="F18" s="216">
        <v>0</v>
      </c>
      <c r="G18" s="217"/>
      <c r="H18" s="218"/>
      <c r="I18" s="219">
        <f t="shared" si="0"/>
        <v>0</v>
      </c>
      <c r="BA18" s="1">
        <v>1</v>
      </c>
    </row>
    <row r="19" spans="1:53" x14ac:dyDescent="0.2">
      <c r="A19" s="152" t="s">
        <v>124</v>
      </c>
      <c r="B19" s="143"/>
      <c r="C19" s="143"/>
      <c r="D19" s="214"/>
      <c r="E19" s="215">
        <v>0</v>
      </c>
      <c r="F19" s="216">
        <v>0</v>
      </c>
      <c r="G19" s="217"/>
      <c r="H19" s="218"/>
      <c r="I19" s="219">
        <f t="shared" si="0"/>
        <v>0</v>
      </c>
      <c r="BA19" s="1">
        <v>1</v>
      </c>
    </row>
    <row r="20" spans="1:53" x14ac:dyDescent="0.2">
      <c r="A20" s="152" t="s">
        <v>125</v>
      </c>
      <c r="B20" s="143"/>
      <c r="C20" s="143"/>
      <c r="D20" s="214"/>
      <c r="E20" s="215">
        <v>0</v>
      </c>
      <c r="F20" s="216">
        <v>0</v>
      </c>
      <c r="G20" s="217"/>
      <c r="H20" s="218"/>
      <c r="I20" s="219">
        <f t="shared" si="0"/>
        <v>0</v>
      </c>
      <c r="BA20" s="1">
        <v>2</v>
      </c>
    </row>
    <row r="21" spans="1:53" x14ac:dyDescent="0.2">
      <c r="A21" s="152" t="s">
        <v>126</v>
      </c>
      <c r="B21" s="143"/>
      <c r="C21" s="143"/>
      <c r="D21" s="214"/>
      <c r="E21" s="215">
        <v>0</v>
      </c>
      <c r="F21" s="216">
        <v>0</v>
      </c>
      <c r="G21" s="217"/>
      <c r="H21" s="218"/>
      <c r="I21" s="219">
        <f t="shared" si="0"/>
        <v>0</v>
      </c>
      <c r="BA21" s="1">
        <v>2</v>
      </c>
    </row>
    <row r="22" spans="1:53" ht="13.5" thickBot="1" x14ac:dyDescent="0.25">
      <c r="A22" s="220"/>
      <c r="B22" s="221" t="s">
        <v>86</v>
      </c>
      <c r="C22" s="222"/>
      <c r="D22" s="223"/>
      <c r="E22" s="224"/>
      <c r="F22" s="225"/>
      <c r="G22" s="225"/>
      <c r="H22" s="859">
        <f>SUM(I14:I21)</f>
        <v>0</v>
      </c>
      <c r="I22" s="860"/>
    </row>
    <row r="24" spans="1:53" x14ac:dyDescent="0.2">
      <c r="B24" s="14"/>
      <c r="F24" s="226"/>
      <c r="G24" s="227"/>
      <c r="H24" s="227"/>
      <c r="I24" s="46"/>
    </row>
    <row r="25" spans="1:53" x14ac:dyDescent="0.2">
      <c r="F25" s="226"/>
      <c r="G25" s="227"/>
      <c r="H25" s="227"/>
      <c r="I25" s="46"/>
    </row>
    <row r="26" spans="1:53" x14ac:dyDescent="0.2">
      <c r="F26" s="226"/>
      <c r="G26" s="227"/>
      <c r="H26" s="227"/>
      <c r="I26" s="46"/>
    </row>
    <row r="27" spans="1:53" x14ac:dyDescent="0.2">
      <c r="F27" s="226"/>
      <c r="G27" s="227"/>
      <c r="H27" s="227"/>
      <c r="I27" s="46"/>
    </row>
    <row r="28" spans="1:53" x14ac:dyDescent="0.2">
      <c r="F28" s="226"/>
      <c r="G28" s="227"/>
      <c r="H28" s="227"/>
      <c r="I28" s="46"/>
    </row>
    <row r="29" spans="1:53" x14ac:dyDescent="0.2">
      <c r="F29" s="226"/>
      <c r="G29" s="227"/>
      <c r="H29" s="227"/>
      <c r="I29" s="46"/>
    </row>
    <row r="30" spans="1:53" x14ac:dyDescent="0.2">
      <c r="F30" s="226"/>
      <c r="G30" s="227"/>
      <c r="H30" s="227"/>
      <c r="I30" s="46"/>
    </row>
    <row r="31" spans="1:53" x14ac:dyDescent="0.2">
      <c r="F31" s="226"/>
      <c r="G31" s="227"/>
      <c r="H31" s="227"/>
      <c r="I31" s="46"/>
    </row>
    <row r="32" spans="1:53" x14ac:dyDescent="0.2">
      <c r="F32" s="226"/>
      <c r="G32" s="227"/>
      <c r="H32" s="227"/>
      <c r="I32" s="46"/>
    </row>
    <row r="33" spans="6:9" x14ac:dyDescent="0.2">
      <c r="F33" s="226"/>
      <c r="G33" s="227"/>
      <c r="H33" s="227"/>
      <c r="I33" s="46"/>
    </row>
    <row r="34" spans="6:9" x14ac:dyDescent="0.2">
      <c r="F34" s="226"/>
      <c r="G34" s="227"/>
      <c r="H34" s="227"/>
      <c r="I34" s="46"/>
    </row>
    <row r="35" spans="6:9" x14ac:dyDescent="0.2">
      <c r="F35" s="226"/>
      <c r="G35" s="227"/>
      <c r="H35" s="227"/>
      <c r="I35" s="46"/>
    </row>
    <row r="36" spans="6:9" x14ac:dyDescent="0.2">
      <c r="F36" s="226"/>
      <c r="G36" s="227"/>
      <c r="H36" s="227"/>
      <c r="I36" s="46"/>
    </row>
    <row r="37" spans="6:9" x14ac:dyDescent="0.2">
      <c r="F37" s="226"/>
      <c r="G37" s="227"/>
      <c r="H37" s="227"/>
      <c r="I37" s="46"/>
    </row>
    <row r="38" spans="6:9" x14ac:dyDescent="0.2">
      <c r="F38" s="226"/>
      <c r="G38" s="227"/>
      <c r="H38" s="227"/>
      <c r="I38" s="46"/>
    </row>
    <row r="39" spans="6:9" x14ac:dyDescent="0.2">
      <c r="F39" s="226"/>
      <c r="G39" s="227"/>
      <c r="H39" s="227"/>
      <c r="I39" s="46"/>
    </row>
    <row r="40" spans="6:9" x14ac:dyDescent="0.2">
      <c r="F40" s="226"/>
      <c r="G40" s="227"/>
      <c r="H40" s="227"/>
      <c r="I40" s="46"/>
    </row>
    <row r="41" spans="6:9" x14ac:dyDescent="0.2">
      <c r="F41" s="226"/>
      <c r="G41" s="227"/>
      <c r="H41" s="227"/>
      <c r="I41" s="46"/>
    </row>
    <row r="42" spans="6:9" x14ac:dyDescent="0.2">
      <c r="F42" s="226"/>
      <c r="G42" s="227"/>
      <c r="H42" s="227"/>
      <c r="I42" s="46"/>
    </row>
    <row r="43" spans="6:9" x14ac:dyDescent="0.2">
      <c r="F43" s="226"/>
      <c r="G43" s="227"/>
      <c r="H43" s="227"/>
      <c r="I43" s="46"/>
    </row>
    <row r="44" spans="6:9" x14ac:dyDescent="0.2">
      <c r="F44" s="226"/>
      <c r="G44" s="227"/>
      <c r="H44" s="227"/>
      <c r="I44" s="46"/>
    </row>
    <row r="45" spans="6:9" x14ac:dyDescent="0.2">
      <c r="F45" s="226"/>
      <c r="G45" s="227"/>
      <c r="H45" s="227"/>
      <c r="I45" s="46"/>
    </row>
    <row r="46" spans="6:9" x14ac:dyDescent="0.2">
      <c r="F46" s="226"/>
      <c r="G46" s="227"/>
      <c r="H46" s="227"/>
      <c r="I46" s="46"/>
    </row>
    <row r="47" spans="6:9" x14ac:dyDescent="0.2">
      <c r="F47" s="226"/>
      <c r="G47" s="227"/>
      <c r="H47" s="227"/>
      <c r="I47" s="46"/>
    </row>
    <row r="48" spans="6:9" x14ac:dyDescent="0.2">
      <c r="F48" s="226"/>
      <c r="G48" s="227"/>
      <c r="H48" s="227"/>
      <c r="I48" s="46"/>
    </row>
    <row r="49" spans="6:9" x14ac:dyDescent="0.2">
      <c r="F49" s="226"/>
      <c r="G49" s="227"/>
      <c r="H49" s="227"/>
      <c r="I49" s="46"/>
    </row>
    <row r="50" spans="6:9" x14ac:dyDescent="0.2">
      <c r="F50" s="226"/>
      <c r="G50" s="227"/>
      <c r="H50" s="227"/>
      <c r="I50" s="46"/>
    </row>
    <row r="51" spans="6:9" x14ac:dyDescent="0.2">
      <c r="F51" s="226"/>
      <c r="G51" s="227"/>
      <c r="H51" s="227"/>
      <c r="I51" s="46"/>
    </row>
    <row r="52" spans="6:9" x14ac:dyDescent="0.2">
      <c r="F52" s="226"/>
      <c r="G52" s="227"/>
      <c r="H52" s="227"/>
      <c r="I52" s="46"/>
    </row>
    <row r="53" spans="6:9" x14ac:dyDescent="0.2">
      <c r="F53" s="226"/>
      <c r="G53" s="227"/>
      <c r="H53" s="227"/>
      <c r="I53" s="46"/>
    </row>
    <row r="54" spans="6:9" x14ac:dyDescent="0.2">
      <c r="F54" s="226"/>
      <c r="G54" s="227"/>
      <c r="H54" s="227"/>
      <c r="I54" s="46"/>
    </row>
    <row r="55" spans="6:9" x14ac:dyDescent="0.2">
      <c r="F55" s="226"/>
      <c r="G55" s="227"/>
      <c r="H55" s="227"/>
      <c r="I55" s="46"/>
    </row>
    <row r="56" spans="6:9" x14ac:dyDescent="0.2">
      <c r="F56" s="226"/>
      <c r="G56" s="227"/>
      <c r="H56" s="227"/>
      <c r="I56" s="46"/>
    </row>
    <row r="57" spans="6:9" x14ac:dyDescent="0.2">
      <c r="F57" s="226"/>
      <c r="G57" s="227"/>
      <c r="H57" s="227"/>
      <c r="I57" s="46"/>
    </row>
    <row r="58" spans="6:9" x14ac:dyDescent="0.2">
      <c r="F58" s="226"/>
      <c r="G58" s="227"/>
      <c r="H58" s="227"/>
      <c r="I58" s="46"/>
    </row>
    <row r="59" spans="6:9" x14ac:dyDescent="0.2">
      <c r="F59" s="226"/>
      <c r="G59" s="227"/>
      <c r="H59" s="227"/>
      <c r="I59" s="46"/>
    </row>
    <row r="60" spans="6:9" x14ac:dyDescent="0.2">
      <c r="F60" s="226"/>
      <c r="G60" s="227"/>
      <c r="H60" s="227"/>
      <c r="I60" s="46"/>
    </row>
    <row r="61" spans="6:9" x14ac:dyDescent="0.2">
      <c r="F61" s="226"/>
      <c r="G61" s="227"/>
      <c r="H61" s="227"/>
      <c r="I61" s="46"/>
    </row>
    <row r="62" spans="6:9" x14ac:dyDescent="0.2">
      <c r="F62" s="226"/>
      <c r="G62" s="227"/>
      <c r="H62" s="227"/>
      <c r="I62" s="46"/>
    </row>
    <row r="63" spans="6:9" x14ac:dyDescent="0.2">
      <c r="F63" s="226"/>
      <c r="G63" s="227"/>
      <c r="H63" s="227"/>
      <c r="I63" s="46"/>
    </row>
    <row r="64" spans="6:9" x14ac:dyDescent="0.2">
      <c r="F64" s="226"/>
      <c r="G64" s="227"/>
      <c r="H64" s="227"/>
      <c r="I64" s="46"/>
    </row>
    <row r="65" spans="6:9" x14ac:dyDescent="0.2">
      <c r="F65" s="226"/>
      <c r="G65" s="227"/>
      <c r="H65" s="227"/>
      <c r="I65" s="46"/>
    </row>
    <row r="66" spans="6:9" x14ac:dyDescent="0.2">
      <c r="F66" s="226"/>
      <c r="G66" s="227"/>
      <c r="H66" s="227"/>
      <c r="I66" s="46"/>
    </row>
    <row r="67" spans="6:9" x14ac:dyDescent="0.2">
      <c r="F67" s="226"/>
      <c r="G67" s="227"/>
      <c r="H67" s="227"/>
      <c r="I67" s="46"/>
    </row>
    <row r="68" spans="6:9" x14ac:dyDescent="0.2">
      <c r="F68" s="226"/>
      <c r="G68" s="227"/>
      <c r="H68" s="227"/>
      <c r="I68" s="46"/>
    </row>
    <row r="69" spans="6:9" x14ac:dyDescent="0.2">
      <c r="F69" s="226"/>
      <c r="G69" s="227"/>
      <c r="H69" s="227"/>
      <c r="I69" s="46"/>
    </row>
    <row r="70" spans="6:9" x14ac:dyDescent="0.2">
      <c r="F70" s="226"/>
      <c r="G70" s="227"/>
      <c r="H70" s="227"/>
      <c r="I70" s="46"/>
    </row>
    <row r="71" spans="6:9" x14ac:dyDescent="0.2">
      <c r="F71" s="226"/>
      <c r="G71" s="227"/>
      <c r="H71" s="227"/>
      <c r="I71" s="46"/>
    </row>
    <row r="72" spans="6:9" x14ac:dyDescent="0.2">
      <c r="F72" s="226"/>
      <c r="G72" s="227"/>
      <c r="H72" s="227"/>
      <c r="I72" s="46"/>
    </row>
    <row r="73" spans="6:9" x14ac:dyDescent="0.2">
      <c r="F73" s="226"/>
      <c r="G73" s="227"/>
      <c r="H73" s="227"/>
      <c r="I73" s="46"/>
    </row>
  </sheetData>
  <mergeCells count="4">
    <mergeCell ref="H22:I22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41</vt:i4>
      </vt:variant>
      <vt:variant>
        <vt:lpstr>Pojmenované oblasti</vt:lpstr>
      </vt:variant>
      <vt:variant>
        <vt:i4>86</vt:i4>
      </vt:variant>
    </vt:vector>
  </HeadingPairs>
  <TitlesOfParts>
    <vt:vector size="127" baseType="lpstr">
      <vt:lpstr>Stavba</vt:lpstr>
      <vt:lpstr>00 0213 KL VRN</vt:lpstr>
      <vt:lpstr>00 0213 Rek VRN</vt:lpstr>
      <vt:lpstr>00 0213 Pol VRN</vt:lpstr>
      <vt:lpstr>01 0213 KL</vt:lpstr>
      <vt:lpstr>01 0213 Rek</vt:lpstr>
      <vt:lpstr>01 0213 Pol</vt:lpstr>
      <vt:lpstr>02 0213 KL</vt:lpstr>
      <vt:lpstr>02 0213 Rek</vt:lpstr>
      <vt:lpstr>02 0213 Pol</vt:lpstr>
      <vt:lpstr>03 0213 KL</vt:lpstr>
      <vt:lpstr>03 0213 Rek</vt:lpstr>
      <vt:lpstr>03 0213 Pol</vt:lpstr>
      <vt:lpstr>04 0213 KL</vt:lpstr>
      <vt:lpstr>04 0213 Rek</vt:lpstr>
      <vt:lpstr>04 0213 Pol</vt:lpstr>
      <vt:lpstr>05 0213 KL</vt:lpstr>
      <vt:lpstr>05 0213 Rek</vt:lpstr>
      <vt:lpstr>05 0213 Pol</vt:lpstr>
      <vt:lpstr>06 0213 KL</vt:lpstr>
      <vt:lpstr>06 0213 Rek</vt:lpstr>
      <vt:lpstr>06 0213 Pol</vt:lpstr>
      <vt:lpstr>07 0213 KL</vt:lpstr>
      <vt:lpstr>07 0213 Rek</vt:lpstr>
      <vt:lpstr>07 0213 Pol</vt:lpstr>
      <vt:lpstr>08 0213 KL</vt:lpstr>
      <vt:lpstr>08 0213 Rek</vt:lpstr>
      <vt:lpstr>08 0213 Pol</vt:lpstr>
      <vt:lpstr>09 0213 KL</vt:lpstr>
      <vt:lpstr>09 0213 Rek</vt:lpstr>
      <vt:lpstr>09 0213 Pol</vt:lpstr>
      <vt:lpstr>10 0213 KL</vt:lpstr>
      <vt:lpstr>10 0213 Rek</vt:lpstr>
      <vt:lpstr>10 0213 Pol</vt:lpstr>
      <vt:lpstr>11 0213 KL</vt:lpstr>
      <vt:lpstr>11 0213 Rek</vt:lpstr>
      <vt:lpstr>11 0213 Pol</vt:lpstr>
      <vt:lpstr>12 0213 KL</vt:lpstr>
      <vt:lpstr>12 0213 Rek</vt:lpstr>
      <vt:lpstr>12 0213 Pol</vt:lpstr>
      <vt:lpstr>List1</vt:lpstr>
      <vt:lpstr>Stavba!CelkemObjekty</vt:lpstr>
      <vt:lpstr>Stavba!CisloStavby</vt:lpstr>
      <vt:lpstr>Stavba!dadresa</vt:lpstr>
      <vt:lpstr>Stavba!DIČ</vt:lpstr>
      <vt:lpstr>Stavba!dmisto</vt:lpstr>
      <vt:lpstr>'06 0213 Rek'!Dodavka</vt:lpstr>
      <vt:lpstr>Stavba!dpsc</vt:lpstr>
      <vt:lpstr>'06 0213 Rek'!HSV</vt:lpstr>
      <vt:lpstr>Stavba!IČO</vt:lpstr>
      <vt:lpstr>'06 0213 Rek'!Mont</vt:lpstr>
      <vt:lpstr>Stavba!NazevObjektu</vt:lpstr>
      <vt:lpstr>Stavba!NazevStavby</vt:lpstr>
      <vt:lpstr>'01 0213 Pol'!Názvy_tisku</vt:lpstr>
      <vt:lpstr>'01 0213 Rek'!Názvy_tisku</vt:lpstr>
      <vt:lpstr>'02 0213 Pol'!Názvy_tisku</vt:lpstr>
      <vt:lpstr>'02 0213 Rek'!Názvy_tisku</vt:lpstr>
      <vt:lpstr>'03 0213 Pol'!Názvy_tisku</vt:lpstr>
      <vt:lpstr>'03 0213 Rek'!Názvy_tisku</vt:lpstr>
      <vt:lpstr>'04 0213 Pol'!Názvy_tisku</vt:lpstr>
      <vt:lpstr>'04 0213 Rek'!Názvy_tisku</vt:lpstr>
      <vt:lpstr>'05 0213 Pol'!Názvy_tisku</vt:lpstr>
      <vt:lpstr>'05 0213 Rek'!Názvy_tisku</vt:lpstr>
      <vt:lpstr>'06 0213 Pol'!Názvy_tisku</vt:lpstr>
      <vt:lpstr>'06 0213 Rek'!Názvy_tisku</vt:lpstr>
      <vt:lpstr>'07 0213 Pol'!Názvy_tisku</vt:lpstr>
      <vt:lpstr>'07 0213 Rek'!Názvy_tisku</vt:lpstr>
      <vt:lpstr>'08 0213 Pol'!Názvy_tisku</vt:lpstr>
      <vt:lpstr>'08 0213 Rek'!Názvy_tisku</vt:lpstr>
      <vt:lpstr>'09 0213 Pol'!Názvy_tisku</vt:lpstr>
      <vt:lpstr>'09 0213 Rek'!Názvy_tisku</vt:lpstr>
      <vt:lpstr>'10 0213 Pol'!Názvy_tisku</vt:lpstr>
      <vt:lpstr>'10 0213 Rek'!Názvy_tisku</vt:lpstr>
      <vt:lpstr>'11 0213 Pol'!Názvy_tisku</vt:lpstr>
      <vt:lpstr>'11 0213 Rek'!Názvy_tisku</vt:lpstr>
      <vt:lpstr>'12 0213 Pol'!Názvy_tisku</vt:lpstr>
      <vt:lpstr>'12 0213 Rek'!Názvy_tisku</vt:lpstr>
      <vt:lpstr>Stavba!Objednatel</vt:lpstr>
      <vt:lpstr>Stavba!Objekt</vt:lpstr>
      <vt:lpstr>'01 0213 KL'!Oblast_tisku</vt:lpstr>
      <vt:lpstr>'01 0213 Pol'!Oblast_tisku</vt:lpstr>
      <vt:lpstr>'01 0213 Rek'!Oblast_tisku</vt:lpstr>
      <vt:lpstr>'02 0213 KL'!Oblast_tisku</vt:lpstr>
      <vt:lpstr>'02 0213 Pol'!Oblast_tisku</vt:lpstr>
      <vt:lpstr>'02 0213 Rek'!Oblast_tisku</vt:lpstr>
      <vt:lpstr>'03 0213 KL'!Oblast_tisku</vt:lpstr>
      <vt:lpstr>'03 0213 Pol'!Oblast_tisku</vt:lpstr>
      <vt:lpstr>'03 0213 Rek'!Oblast_tisku</vt:lpstr>
      <vt:lpstr>'04 0213 KL'!Oblast_tisku</vt:lpstr>
      <vt:lpstr>'04 0213 Pol'!Oblast_tisku</vt:lpstr>
      <vt:lpstr>'04 0213 Rek'!Oblast_tisku</vt:lpstr>
      <vt:lpstr>'05 0213 KL'!Oblast_tisku</vt:lpstr>
      <vt:lpstr>'05 0213 Pol'!Oblast_tisku</vt:lpstr>
      <vt:lpstr>'05 0213 Rek'!Oblast_tisku</vt:lpstr>
      <vt:lpstr>'06 0213 KL'!Oblast_tisku</vt:lpstr>
      <vt:lpstr>'06 0213 Pol'!Oblast_tisku</vt:lpstr>
      <vt:lpstr>'06 0213 Rek'!Oblast_tisku</vt:lpstr>
      <vt:lpstr>'07 0213 KL'!Oblast_tisku</vt:lpstr>
      <vt:lpstr>'07 0213 Pol'!Oblast_tisku</vt:lpstr>
      <vt:lpstr>'07 0213 Rek'!Oblast_tisku</vt:lpstr>
      <vt:lpstr>'08 0213 KL'!Oblast_tisku</vt:lpstr>
      <vt:lpstr>'08 0213 Pol'!Oblast_tisku</vt:lpstr>
      <vt:lpstr>'08 0213 Rek'!Oblast_tisku</vt:lpstr>
      <vt:lpstr>'09 0213 KL'!Oblast_tisku</vt:lpstr>
      <vt:lpstr>'09 0213 Pol'!Oblast_tisku</vt:lpstr>
      <vt:lpstr>'09 0213 Rek'!Oblast_tisku</vt:lpstr>
      <vt:lpstr>'10 0213 KL'!Oblast_tisku</vt:lpstr>
      <vt:lpstr>'10 0213 Pol'!Oblast_tisku</vt:lpstr>
      <vt:lpstr>'10 0213 Rek'!Oblast_tisku</vt:lpstr>
      <vt:lpstr>'11 0213 KL'!Oblast_tisku</vt:lpstr>
      <vt:lpstr>'11 0213 Pol'!Oblast_tisku</vt:lpstr>
      <vt:lpstr>'11 0213 Rek'!Oblast_tisku</vt:lpstr>
      <vt:lpstr>'12 0213 KL'!Oblast_tisku</vt:lpstr>
      <vt:lpstr>'12 0213 Pol'!Oblast_tisku</vt:lpstr>
      <vt:lpstr>'12 0213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'06 0213 Rek'!PSV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Milan Valouch</cp:lastModifiedBy>
  <cp:lastPrinted>2014-04-02T08:16:15Z</cp:lastPrinted>
  <dcterms:created xsi:type="dcterms:W3CDTF">2013-12-05T13:29:56Z</dcterms:created>
  <dcterms:modified xsi:type="dcterms:W3CDTF">2014-04-30T14:02:26Z</dcterms:modified>
</cp:coreProperties>
</file>